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EstaPasta_de_trabalho"/>
  <mc:AlternateContent xmlns:mc="http://schemas.openxmlformats.org/markup-compatibility/2006">
    <mc:Choice Requires="x15">
      <x15ac:absPath xmlns:x15ac="http://schemas.microsoft.com/office/spreadsheetml/2010/11/ac" url="https://crptecnologia-my.sharepoint.com/personal/luana_passos_crptecnologia_com_br/Documents/Documentos/SEPLAG-MT/Medições/"/>
    </mc:Choice>
  </mc:AlternateContent>
  <xr:revisionPtr revIDLastSave="1" documentId="13_ncr:1_{F5AD0569-BC41-4F71-9884-1F6EFF774F6A}" xr6:coauthVersionLast="47" xr6:coauthVersionMax="47" xr10:uidLastSave="{2E241C23-1F94-4B46-8695-7750556F2228}"/>
  <bookViews>
    <workbookView xWindow="-108" yWindow="-108" windowWidth="23256" windowHeight="12576" tabRatio="340" activeTab="1" xr2:uid="{00000000-000D-0000-FFFF-FFFF00000000}"/>
  </bookViews>
  <sheets>
    <sheet name="Contagem" sheetId="1" r:id="rId1"/>
    <sheet name="Funções" sheetId="2" r:id="rId2"/>
    <sheet name="Deflatores" sheetId="3" r:id="rId3"/>
    <sheet name="Sumário 1" sheetId="4" r:id="rId4"/>
    <sheet name="Sumário 2" sheetId="5" r:id="rId5"/>
  </sheets>
  <externalReferences>
    <externalReference r:id="rId6"/>
    <externalReference r:id="rId7"/>
    <externalReference r:id="rId8"/>
  </externalReferences>
  <definedNames>
    <definedName name="_xlnm.Print_Area" localSheetId="0">Contagem!$A$1:$V$45</definedName>
    <definedName name="TiposDeFuncao" localSheetId="1">Deflatores!$L$37:$L$64</definedName>
    <definedName name="TiposDeManutencao" localSheetId="1">Deflatores!$G$4:$G$38</definedName>
    <definedName name="_xlnm.Print_Titles" localSheetId="1">Funções!$1:$7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4" i="2" l="1"/>
  <c r="L125" i="2"/>
  <c r="L162" i="2"/>
  <c r="L163" i="2"/>
  <c r="L145" i="2"/>
  <c r="L146" i="2"/>
  <c r="L137" i="2"/>
  <c r="L138" i="2"/>
  <c r="L120" i="2"/>
  <c r="L119" i="2"/>
  <c r="F119" i="2"/>
  <c r="F120" i="2"/>
  <c r="J165" i="2"/>
  <c r="I165" i="2"/>
  <c r="H165" i="2" s="1"/>
  <c r="J161" i="2"/>
  <c r="I161" i="2"/>
  <c r="F161" i="2" s="1"/>
  <c r="H161" i="2"/>
  <c r="K161" i="2" s="1"/>
  <c r="J157" i="2"/>
  <c r="I157" i="2"/>
  <c r="H157" i="2" s="1"/>
  <c r="J31" i="2"/>
  <c r="I31" i="2"/>
  <c r="H31" i="2" s="1"/>
  <c r="L205" i="2"/>
  <c r="J205" i="2"/>
  <c r="I205" i="2"/>
  <c r="G205" i="2" s="1"/>
  <c r="H205" i="2"/>
  <c r="F205" i="2"/>
  <c r="J204" i="2"/>
  <c r="I204" i="2"/>
  <c r="H204" i="2" s="1"/>
  <c r="J203" i="2"/>
  <c r="I203" i="2"/>
  <c r="G203" i="2" s="1"/>
  <c r="J202" i="2"/>
  <c r="I202" i="2"/>
  <c r="F202" i="2" s="1"/>
  <c r="L201" i="2"/>
  <c r="J201" i="2"/>
  <c r="I201" i="2"/>
  <c r="G201" i="2" s="1"/>
  <c r="H201" i="2"/>
  <c r="F201" i="2"/>
  <c r="J200" i="2"/>
  <c r="I200" i="2"/>
  <c r="G200" i="2" s="1"/>
  <c r="H200" i="2"/>
  <c r="L200" i="2" s="1"/>
  <c r="J199" i="2"/>
  <c r="I199" i="2"/>
  <c r="H199" i="2" s="1"/>
  <c r="L199" i="2" s="1"/>
  <c r="J198" i="2"/>
  <c r="I198" i="2"/>
  <c r="H198" i="2" s="1"/>
  <c r="J197" i="2"/>
  <c r="I197" i="2"/>
  <c r="G197" i="2" s="1"/>
  <c r="J196" i="2"/>
  <c r="I196" i="2"/>
  <c r="H196" i="2" s="1"/>
  <c r="L195" i="2"/>
  <c r="J195" i="2"/>
  <c r="I195" i="2"/>
  <c r="G195" i="2" s="1"/>
  <c r="H195" i="2"/>
  <c r="F195" i="2"/>
  <c r="L194" i="2"/>
  <c r="J194" i="2"/>
  <c r="I194" i="2"/>
  <c r="G194" i="2" s="1"/>
  <c r="H194" i="2"/>
  <c r="F194" i="2"/>
  <c r="J193" i="2"/>
  <c r="I193" i="2"/>
  <c r="H193" i="2" s="1"/>
  <c r="J192" i="2"/>
  <c r="I192" i="2"/>
  <c r="G192" i="2" s="1"/>
  <c r="J191" i="2"/>
  <c r="I191" i="2"/>
  <c r="H191" i="2" s="1"/>
  <c r="L191" i="2" s="1"/>
  <c r="L190" i="2"/>
  <c r="J190" i="2"/>
  <c r="I190" i="2"/>
  <c r="G190" i="2" s="1"/>
  <c r="H190" i="2"/>
  <c r="F190" i="2"/>
  <c r="J189" i="2"/>
  <c r="I189" i="2"/>
  <c r="G189" i="2" s="1"/>
  <c r="H189" i="2"/>
  <c r="L189" i="2" s="1"/>
  <c r="F189" i="2"/>
  <c r="J188" i="2"/>
  <c r="I188" i="2"/>
  <c r="H188" i="2" s="1"/>
  <c r="J187" i="2"/>
  <c r="I187" i="2"/>
  <c r="G187" i="2" s="1"/>
  <c r="J186" i="2"/>
  <c r="I186" i="2"/>
  <c r="F186" i="2" s="1"/>
  <c r="J185" i="2"/>
  <c r="I185" i="2"/>
  <c r="H185" i="2" s="1"/>
  <c r="J184" i="2"/>
  <c r="I184" i="2"/>
  <c r="G184" i="2" s="1"/>
  <c r="J183" i="2"/>
  <c r="I183" i="2"/>
  <c r="G183" i="2" s="1"/>
  <c r="H183" i="2"/>
  <c r="L183" i="2" s="1"/>
  <c r="L182" i="2"/>
  <c r="J182" i="2"/>
  <c r="I182" i="2"/>
  <c r="G182" i="2" s="1"/>
  <c r="H182" i="2"/>
  <c r="F182" i="2"/>
  <c r="J181" i="2"/>
  <c r="I181" i="2"/>
  <c r="G181" i="2" s="1"/>
  <c r="J180" i="2"/>
  <c r="I180" i="2"/>
  <c r="H180" i="2" s="1"/>
  <c r="J179" i="2"/>
  <c r="I179" i="2"/>
  <c r="G179" i="2" s="1"/>
  <c r="J178" i="2"/>
  <c r="I178" i="2"/>
  <c r="F178" i="2" s="1"/>
  <c r="J177" i="2"/>
  <c r="I177" i="2"/>
  <c r="H177" i="2" s="1"/>
  <c r="J176" i="2"/>
  <c r="I176" i="2"/>
  <c r="G176" i="2" s="1"/>
  <c r="J175" i="2"/>
  <c r="I175" i="2"/>
  <c r="G175" i="2" s="1"/>
  <c r="H175" i="2"/>
  <c r="L175" i="2" s="1"/>
  <c r="F181" i="2" l="1"/>
  <c r="F175" i="2"/>
  <c r="H181" i="2"/>
  <c r="L181" i="2" s="1"/>
  <c r="F200" i="2"/>
  <c r="L161" i="2"/>
  <c r="F165" i="2"/>
  <c r="G161" i="2"/>
  <c r="K181" i="2"/>
  <c r="K190" i="2"/>
  <c r="K195" i="2"/>
  <c r="L165" i="2"/>
  <c r="K165" i="2"/>
  <c r="G165" i="2"/>
  <c r="H202" i="2"/>
  <c r="L202" i="2" s="1"/>
  <c r="F199" i="2"/>
  <c r="F191" i="2"/>
  <c r="K194" i="2"/>
  <c r="G199" i="2"/>
  <c r="H186" i="2"/>
  <c r="L186" i="2" s="1"/>
  <c r="K189" i="2"/>
  <c r="K182" i="2"/>
  <c r="F157" i="2"/>
  <c r="F198" i="2"/>
  <c r="G157" i="2"/>
  <c r="L157" i="2"/>
  <c r="K157" i="2"/>
  <c r="H179" i="2"/>
  <c r="H176" i="2"/>
  <c r="L176" i="2" s="1"/>
  <c r="G186" i="2"/>
  <c r="H197" i="2"/>
  <c r="F31" i="2"/>
  <c r="L198" i="2"/>
  <c r="K198" i="2" s="1"/>
  <c r="L31" i="2"/>
  <c r="K31" i="2"/>
  <c r="G191" i="2"/>
  <c r="F197" i="2"/>
  <c r="G198" i="2"/>
  <c r="G31" i="2"/>
  <c r="H184" i="2"/>
  <c r="L184" i="2" s="1"/>
  <c r="K201" i="2"/>
  <c r="K202" i="2"/>
  <c r="K175" i="2"/>
  <c r="K186" i="2"/>
  <c r="H203" i="2"/>
  <c r="K205" i="2"/>
  <c r="G178" i="2"/>
  <c r="H187" i="2"/>
  <c r="H178" i="2"/>
  <c r="F183" i="2"/>
  <c r="H192" i="2"/>
  <c r="L192" i="2" s="1"/>
  <c r="K200" i="2"/>
  <c r="G202" i="2"/>
  <c r="L196" i="2"/>
  <c r="K196" i="2" s="1"/>
  <c r="L193" i="2"/>
  <c r="K193" i="2" s="1"/>
  <c r="L185" i="2"/>
  <c r="K185" i="2"/>
  <c r="L180" i="2"/>
  <c r="K180" i="2" s="1"/>
  <c r="L204" i="2"/>
  <c r="K204" i="2" s="1"/>
  <c r="K188" i="2"/>
  <c r="L188" i="2"/>
  <c r="L177" i="2"/>
  <c r="K177" i="2"/>
  <c r="F180" i="2"/>
  <c r="F188" i="2"/>
  <c r="F196" i="2"/>
  <c r="F204" i="2"/>
  <c r="F179" i="2"/>
  <c r="G180" i="2"/>
  <c r="F187" i="2"/>
  <c r="G188" i="2"/>
  <c r="K192" i="2"/>
  <c r="G196" i="2"/>
  <c r="F203" i="2"/>
  <c r="G204" i="2"/>
  <c r="K183" i="2"/>
  <c r="K191" i="2"/>
  <c r="K199" i="2"/>
  <c r="F177" i="2"/>
  <c r="F193" i="2"/>
  <c r="F185" i="2"/>
  <c r="F176" i="2"/>
  <c r="F184" i="2"/>
  <c r="G185" i="2"/>
  <c r="F192" i="2"/>
  <c r="G193" i="2"/>
  <c r="G177" i="2"/>
  <c r="K176" i="2" l="1"/>
  <c r="K184" i="2"/>
  <c r="L179" i="2"/>
  <c r="K179" i="2" s="1"/>
  <c r="L197" i="2"/>
  <c r="K197" i="2" s="1"/>
  <c r="L203" i="2"/>
  <c r="K203" i="2" s="1"/>
  <c r="L178" i="2"/>
  <c r="K178" i="2" s="1"/>
  <c r="L187" i="2"/>
  <c r="K187" i="2" s="1"/>
  <c r="J62" i="2" l="1"/>
  <c r="I62" i="2"/>
  <c r="G62" i="2" s="1"/>
  <c r="H62" i="2"/>
  <c r="J61" i="2"/>
  <c r="I61" i="2"/>
  <c r="H61" i="2" s="1"/>
  <c r="J60" i="2"/>
  <c r="I60" i="2"/>
  <c r="H60" i="2" s="1"/>
  <c r="J59" i="2"/>
  <c r="I59" i="2"/>
  <c r="H59" i="2" s="1"/>
  <c r="J57" i="2"/>
  <c r="I57" i="2"/>
  <c r="H57" i="2" s="1"/>
  <c r="J56" i="2"/>
  <c r="I56" i="2"/>
  <c r="H56" i="2" s="1"/>
  <c r="J55" i="2"/>
  <c r="I55" i="2"/>
  <c r="F55" i="2" s="1"/>
  <c r="J50" i="2"/>
  <c r="I50" i="2"/>
  <c r="G50" i="2" s="1"/>
  <c r="L54" i="2"/>
  <c r="J53" i="2"/>
  <c r="I53" i="2"/>
  <c r="H53" i="2" s="1"/>
  <c r="J52" i="2"/>
  <c r="I52" i="2"/>
  <c r="F52" i="2" s="1"/>
  <c r="J51" i="2"/>
  <c r="I51" i="2"/>
  <c r="H51" i="2" s="1"/>
  <c r="L174" i="2"/>
  <c r="J174" i="2"/>
  <c r="I174" i="2"/>
  <c r="G174" i="2" s="1"/>
  <c r="H174" i="2"/>
  <c r="F174" i="2"/>
  <c r="J173" i="2"/>
  <c r="I173" i="2"/>
  <c r="H173" i="2" s="1"/>
  <c r="L173" i="2" s="1"/>
  <c r="J172" i="2"/>
  <c r="I172" i="2"/>
  <c r="F172" i="2" s="1"/>
  <c r="J171" i="2"/>
  <c r="I171" i="2"/>
  <c r="H171" i="2" s="1"/>
  <c r="L171" i="2" s="1"/>
  <c r="L170" i="2"/>
  <c r="J170" i="2"/>
  <c r="I170" i="2"/>
  <c r="G170" i="2" s="1"/>
  <c r="H170" i="2"/>
  <c r="F170" i="2"/>
  <c r="L169" i="2"/>
  <c r="J169" i="2"/>
  <c r="I169" i="2"/>
  <c r="G169" i="2" s="1"/>
  <c r="H169" i="2"/>
  <c r="F169" i="2"/>
  <c r="J168" i="2"/>
  <c r="I168" i="2"/>
  <c r="F168" i="2" s="1"/>
  <c r="J167" i="2"/>
  <c r="I167" i="2"/>
  <c r="H167" i="2" s="1"/>
  <c r="L167" i="2" s="1"/>
  <c r="J166" i="2"/>
  <c r="I166" i="2"/>
  <c r="G166" i="2" s="1"/>
  <c r="J164" i="2"/>
  <c r="I164" i="2"/>
  <c r="F164" i="2" s="1"/>
  <c r="J163" i="2"/>
  <c r="I163" i="2"/>
  <c r="G163" i="2" s="1"/>
  <c r="H163" i="2"/>
  <c r="F163" i="2"/>
  <c r="J162" i="2"/>
  <c r="I162" i="2"/>
  <c r="G162" i="2" s="1"/>
  <c r="F162" i="2"/>
  <c r="J160" i="2"/>
  <c r="I160" i="2"/>
  <c r="G160" i="2" s="1"/>
  <c r="J159" i="2"/>
  <c r="I159" i="2"/>
  <c r="G159" i="2" s="1"/>
  <c r="J158" i="2"/>
  <c r="I158" i="2"/>
  <c r="G158" i="2" s="1"/>
  <c r="J156" i="2"/>
  <c r="I156" i="2"/>
  <c r="F156" i="2" s="1"/>
  <c r="J155" i="2"/>
  <c r="I155" i="2"/>
  <c r="F155" i="2" s="1"/>
  <c r="J154" i="2"/>
  <c r="I154" i="2"/>
  <c r="F154" i="2" s="1"/>
  <c r="J153" i="2"/>
  <c r="I153" i="2"/>
  <c r="H153" i="2" s="1"/>
  <c r="J152" i="2"/>
  <c r="I152" i="2"/>
  <c r="H152" i="2" s="1"/>
  <c r="J151" i="2"/>
  <c r="I151" i="2"/>
  <c r="G151" i="2" s="1"/>
  <c r="J150" i="2"/>
  <c r="I150" i="2"/>
  <c r="F150" i="2" s="1"/>
  <c r="J149" i="2"/>
  <c r="I149" i="2"/>
  <c r="G149" i="2" s="1"/>
  <c r="J148" i="2"/>
  <c r="I148" i="2"/>
  <c r="H148" i="2" s="1"/>
  <c r="L148" i="2" s="1"/>
  <c r="J147" i="2"/>
  <c r="I147" i="2"/>
  <c r="F147" i="2" s="1"/>
  <c r="J146" i="2"/>
  <c r="I146" i="2"/>
  <c r="G146" i="2" s="1"/>
  <c r="H146" i="2"/>
  <c r="F146" i="2"/>
  <c r="J145" i="2"/>
  <c r="I145" i="2"/>
  <c r="G145" i="2" s="1"/>
  <c r="J144" i="2"/>
  <c r="I144" i="2"/>
  <c r="H144" i="2" s="1"/>
  <c r="L144" i="2" s="1"/>
  <c r="J143" i="2"/>
  <c r="I143" i="2"/>
  <c r="G143" i="2" s="1"/>
  <c r="J142" i="2"/>
  <c r="I142" i="2"/>
  <c r="F142" i="2" s="1"/>
  <c r="J141" i="2"/>
  <c r="I141" i="2"/>
  <c r="G141" i="2" s="1"/>
  <c r="J140" i="2"/>
  <c r="I140" i="2"/>
  <c r="H140" i="2" s="1"/>
  <c r="L140" i="2" s="1"/>
  <c r="J139" i="2"/>
  <c r="I139" i="2"/>
  <c r="H139" i="2" s="1"/>
  <c r="L139" i="2" s="1"/>
  <c r="J138" i="2"/>
  <c r="I138" i="2"/>
  <c r="G138" i="2" s="1"/>
  <c r="H138" i="2"/>
  <c r="F138" i="2"/>
  <c r="J137" i="2"/>
  <c r="I137" i="2"/>
  <c r="G137" i="2" s="1"/>
  <c r="J136" i="2"/>
  <c r="I136" i="2"/>
  <c r="H136" i="2" s="1"/>
  <c r="J135" i="2"/>
  <c r="I135" i="2"/>
  <c r="G135" i="2" s="1"/>
  <c r="J134" i="2"/>
  <c r="I134" i="2"/>
  <c r="G134" i="2" s="1"/>
  <c r="J133" i="2"/>
  <c r="I133" i="2"/>
  <c r="G133" i="2" s="1"/>
  <c r="J132" i="2"/>
  <c r="I132" i="2"/>
  <c r="F132" i="2" s="1"/>
  <c r="J131" i="2"/>
  <c r="I131" i="2"/>
  <c r="H131" i="2" s="1"/>
  <c r="L131" i="2" s="1"/>
  <c r="J130" i="2"/>
  <c r="I130" i="2"/>
  <c r="H130" i="2" s="1"/>
  <c r="L130" i="2" s="1"/>
  <c r="J129" i="2"/>
  <c r="I129" i="2"/>
  <c r="H129" i="2" s="1"/>
  <c r="L129" i="2" s="1"/>
  <c r="J128" i="2"/>
  <c r="I128" i="2"/>
  <c r="H128" i="2" s="1"/>
  <c r="L128" i="2" s="1"/>
  <c r="J127" i="2"/>
  <c r="I127" i="2"/>
  <c r="G127" i="2" s="1"/>
  <c r="J126" i="2"/>
  <c r="I126" i="2"/>
  <c r="G126" i="2" s="1"/>
  <c r="J125" i="2"/>
  <c r="I125" i="2"/>
  <c r="G125" i="2" s="1"/>
  <c r="H125" i="2"/>
  <c r="F125" i="2"/>
  <c r="L124" i="2"/>
  <c r="J124" i="2"/>
  <c r="I124" i="2"/>
  <c r="G124" i="2" s="1"/>
  <c r="H124" i="2"/>
  <c r="F124" i="2"/>
  <c r="J123" i="2"/>
  <c r="I123" i="2"/>
  <c r="G123" i="2" s="1"/>
  <c r="J122" i="2"/>
  <c r="I122" i="2"/>
  <c r="F122" i="2" s="1"/>
  <c r="J121" i="2"/>
  <c r="I121" i="2"/>
  <c r="H121" i="2" s="1"/>
  <c r="L121" i="2" s="1"/>
  <c r="J120" i="2"/>
  <c r="I120" i="2"/>
  <c r="G120" i="2" s="1"/>
  <c r="J119" i="2"/>
  <c r="I119" i="2"/>
  <c r="G119" i="2" s="1"/>
  <c r="J118" i="2"/>
  <c r="I118" i="2"/>
  <c r="H118" i="2" s="1"/>
  <c r="L118" i="2" s="1"/>
  <c r="J117" i="2"/>
  <c r="I117" i="2"/>
  <c r="G117" i="2" s="1"/>
  <c r="J116" i="2"/>
  <c r="I116" i="2"/>
  <c r="F116" i="2" s="1"/>
  <c r="J115" i="2"/>
  <c r="I115" i="2"/>
  <c r="G115" i="2" s="1"/>
  <c r="J114" i="2"/>
  <c r="I114" i="2"/>
  <c r="G114" i="2" s="1"/>
  <c r="H114" i="2"/>
  <c r="F114" i="2"/>
  <c r="I37" i="2"/>
  <c r="G37" i="2" s="1"/>
  <c r="J37" i="2"/>
  <c r="I38" i="2"/>
  <c r="H38" i="2" s="1"/>
  <c r="J38" i="2"/>
  <c r="I39" i="2"/>
  <c r="G39" i="2" s="1"/>
  <c r="J39" i="2"/>
  <c r="I40" i="2"/>
  <c r="F40" i="2" s="1"/>
  <c r="J40" i="2"/>
  <c r="I41" i="2"/>
  <c r="F41" i="2" s="1"/>
  <c r="J41" i="2"/>
  <c r="I42" i="2"/>
  <c r="F42" i="2" s="1"/>
  <c r="J42" i="2"/>
  <c r="I43" i="2"/>
  <c r="J43" i="2"/>
  <c r="I44" i="2"/>
  <c r="F44" i="2" s="1"/>
  <c r="J44" i="2"/>
  <c r="F45" i="2"/>
  <c r="I45" i="2"/>
  <c r="G45" i="2" s="1"/>
  <c r="J45" i="2"/>
  <c r="F46" i="2"/>
  <c r="H46" i="2"/>
  <c r="I46" i="2"/>
  <c r="G46" i="2" s="1"/>
  <c r="J46" i="2"/>
  <c r="L46" i="2"/>
  <c r="I47" i="2"/>
  <c r="G47" i="2" s="1"/>
  <c r="J47" i="2"/>
  <c r="I48" i="2"/>
  <c r="F48" i="2" s="1"/>
  <c r="J48" i="2"/>
  <c r="I49" i="2"/>
  <c r="F49" i="2" s="1"/>
  <c r="J49" i="2"/>
  <c r="F63" i="2"/>
  <c r="I63" i="2"/>
  <c r="G63" i="2" s="1"/>
  <c r="J63" i="2"/>
  <c r="J101" i="2"/>
  <c r="I101" i="2"/>
  <c r="H101" i="2" s="1"/>
  <c r="J100" i="2"/>
  <c r="I100" i="2"/>
  <c r="H100" i="2" s="1"/>
  <c r="J109" i="2"/>
  <c r="I109" i="2"/>
  <c r="H109" i="2" s="1"/>
  <c r="L109" i="2" s="1"/>
  <c r="J108" i="2"/>
  <c r="I108" i="2"/>
  <c r="G108" i="2" s="1"/>
  <c r="J102" i="2"/>
  <c r="I102" i="2"/>
  <c r="H102" i="2" s="1"/>
  <c r="J88" i="2"/>
  <c r="I88" i="2"/>
  <c r="G88" i="2" s="1"/>
  <c r="H120" i="2" l="1"/>
  <c r="F137" i="2"/>
  <c r="H63" i="2"/>
  <c r="L63" i="2" s="1"/>
  <c r="H45" i="2"/>
  <c r="L45" i="2" s="1"/>
  <c r="H119" i="2"/>
  <c r="H137" i="2"/>
  <c r="H162" i="2"/>
  <c r="F145" i="2"/>
  <c r="H145" i="2"/>
  <c r="F50" i="2"/>
  <c r="H55" i="2"/>
  <c r="G55" i="2"/>
  <c r="L55" i="2"/>
  <c r="G61" i="2"/>
  <c r="F57" i="2"/>
  <c r="F61" i="2"/>
  <c r="L62" i="2"/>
  <c r="K62" i="2" s="1"/>
  <c r="F62" i="2"/>
  <c r="L61" i="2"/>
  <c r="K61" i="2" s="1"/>
  <c r="K59" i="2"/>
  <c r="L59" i="2"/>
  <c r="L60" i="2"/>
  <c r="K60" i="2" s="1"/>
  <c r="F60" i="2"/>
  <c r="F59" i="2"/>
  <c r="G60" i="2"/>
  <c r="G59" i="2"/>
  <c r="L56" i="2"/>
  <c r="K56" i="2" s="1"/>
  <c r="L57" i="2"/>
  <c r="K57" i="2" s="1"/>
  <c r="F56" i="2"/>
  <c r="G57" i="2"/>
  <c r="G56" i="2"/>
  <c r="H50" i="2"/>
  <c r="G52" i="2"/>
  <c r="H52" i="2"/>
  <c r="H168" i="2"/>
  <c r="L168" i="2" s="1"/>
  <c r="L53" i="2"/>
  <c r="K53" i="2" s="1"/>
  <c r="F53" i="2"/>
  <c r="G53" i="2"/>
  <c r="H172" i="2"/>
  <c r="L172" i="2" s="1"/>
  <c r="G154" i="2"/>
  <c r="H154" i="2"/>
  <c r="L154" i="2" s="1"/>
  <c r="F51" i="2"/>
  <c r="L51" i="2"/>
  <c r="K51" i="2" s="1"/>
  <c r="G51" i="2"/>
  <c r="H156" i="2"/>
  <c r="L156" i="2" s="1"/>
  <c r="G172" i="2"/>
  <c r="K138" i="2"/>
  <c r="F121" i="2"/>
  <c r="K162" i="2"/>
  <c r="G139" i="2"/>
  <c r="F148" i="2"/>
  <c r="G148" i="2"/>
  <c r="K146" i="2"/>
  <c r="F123" i="2"/>
  <c r="H135" i="2"/>
  <c r="L135" i="2" s="1"/>
  <c r="F139" i="2"/>
  <c r="G156" i="2"/>
  <c r="H117" i="2"/>
  <c r="K163" i="2"/>
  <c r="K170" i="2"/>
  <c r="H122" i="2"/>
  <c r="L122" i="2" s="1"/>
  <c r="K122" i="2" s="1"/>
  <c r="F173" i="2"/>
  <c r="K139" i="2"/>
  <c r="G122" i="2"/>
  <c r="H149" i="2"/>
  <c r="L149" i="2" s="1"/>
  <c r="H158" i="2"/>
  <c r="L158" i="2" s="1"/>
  <c r="G132" i="2"/>
  <c r="H132" i="2"/>
  <c r="L132" i="2" s="1"/>
  <c r="H141" i="2"/>
  <c r="L141" i="2" s="1"/>
  <c r="H164" i="2"/>
  <c r="L164" i="2" s="1"/>
  <c r="H123" i="2"/>
  <c r="L123" i="2" s="1"/>
  <c r="H127" i="2"/>
  <c r="L127" i="2" s="1"/>
  <c r="F115" i="2"/>
  <c r="F131" i="2"/>
  <c r="K169" i="2"/>
  <c r="H115" i="2"/>
  <c r="L115" i="2" s="1"/>
  <c r="K125" i="2"/>
  <c r="G131" i="2"/>
  <c r="H147" i="2"/>
  <c r="F149" i="2"/>
  <c r="H155" i="2"/>
  <c r="F158" i="2"/>
  <c r="K121" i="2"/>
  <c r="K131" i="2"/>
  <c r="K129" i="2"/>
  <c r="K130" i="2"/>
  <c r="F141" i="2"/>
  <c r="G147" i="2"/>
  <c r="H151" i="2"/>
  <c r="G155" i="2"/>
  <c r="H160" i="2"/>
  <c r="L160" i="2" s="1"/>
  <c r="G164" i="2"/>
  <c r="H166" i="2"/>
  <c r="L166" i="2" s="1"/>
  <c r="F130" i="2"/>
  <c r="F140" i="2"/>
  <c r="G121" i="2"/>
  <c r="K124" i="2"/>
  <c r="F129" i="2"/>
  <c r="G130" i="2"/>
  <c r="G140" i="2"/>
  <c r="F167" i="2"/>
  <c r="K174" i="2"/>
  <c r="G129" i="2"/>
  <c r="F133" i="2"/>
  <c r="K137" i="2"/>
  <c r="F153" i="2"/>
  <c r="G167" i="2"/>
  <c r="K172" i="2"/>
  <c r="K114" i="2"/>
  <c r="G116" i="2"/>
  <c r="H133" i="2"/>
  <c r="L133" i="2" s="1"/>
  <c r="H143" i="2"/>
  <c r="F166" i="2"/>
  <c r="K128" i="2"/>
  <c r="L152" i="2"/>
  <c r="K152" i="2"/>
  <c r="K173" i="2"/>
  <c r="K118" i="2"/>
  <c r="L136" i="2"/>
  <c r="K136" i="2" s="1"/>
  <c r="L153" i="2"/>
  <c r="K153" i="2"/>
  <c r="K144" i="2"/>
  <c r="K171" i="2"/>
  <c r="G142" i="2"/>
  <c r="G150" i="2"/>
  <c r="H116" i="2"/>
  <c r="L116" i="2" s="1"/>
  <c r="H126" i="2"/>
  <c r="L126" i="2" s="1"/>
  <c r="H134" i="2"/>
  <c r="H142" i="2"/>
  <c r="L142" i="2" s="1"/>
  <c r="H150" i="2"/>
  <c r="H159" i="2"/>
  <c r="L159" i="2" s="1"/>
  <c r="G168" i="2"/>
  <c r="G173" i="2"/>
  <c r="F118" i="2"/>
  <c r="F128" i="2"/>
  <c r="F136" i="2"/>
  <c r="F144" i="2"/>
  <c r="F152" i="2"/>
  <c r="G153" i="2"/>
  <c r="F171" i="2"/>
  <c r="F117" i="2"/>
  <c r="G118" i="2"/>
  <c r="F127" i="2"/>
  <c r="G128" i="2"/>
  <c r="F135" i="2"/>
  <c r="G136" i="2"/>
  <c r="K140" i="2"/>
  <c r="F143" i="2"/>
  <c r="G144" i="2"/>
  <c r="K148" i="2"/>
  <c r="F151" i="2"/>
  <c r="G152" i="2"/>
  <c r="F160" i="2"/>
  <c r="K167" i="2"/>
  <c r="G171" i="2"/>
  <c r="F126" i="2"/>
  <c r="F134" i="2"/>
  <c r="F159" i="2"/>
  <c r="F43" i="2"/>
  <c r="G43" i="2"/>
  <c r="K45" i="2"/>
  <c r="K46" i="2"/>
  <c r="H44" i="2"/>
  <c r="H41" i="2"/>
  <c r="H39" i="2"/>
  <c r="G49" i="2"/>
  <c r="F47" i="2"/>
  <c r="G41" i="2"/>
  <c r="F39" i="2"/>
  <c r="H49" i="2"/>
  <c r="H47" i="2"/>
  <c r="G38" i="2"/>
  <c r="G48" i="2"/>
  <c r="G40" i="2"/>
  <c r="K63" i="2"/>
  <c r="L38" i="2"/>
  <c r="K38" i="2" s="1"/>
  <c r="F37" i="2"/>
  <c r="H48" i="2"/>
  <c r="H40" i="2"/>
  <c r="F38" i="2"/>
  <c r="H42" i="2"/>
  <c r="H43" i="2"/>
  <c r="G42" i="2"/>
  <c r="G44" i="2"/>
  <c r="H37" i="2"/>
  <c r="F101" i="2"/>
  <c r="L101" i="2"/>
  <c r="K101" i="2"/>
  <c r="G101" i="2"/>
  <c r="F100" i="2"/>
  <c r="L100" i="2"/>
  <c r="K100" i="2" s="1"/>
  <c r="G100" i="2"/>
  <c r="H108" i="2"/>
  <c r="F109" i="2"/>
  <c r="G109" i="2"/>
  <c r="K109" i="2"/>
  <c r="F108" i="2"/>
  <c r="F102" i="2"/>
  <c r="G102" i="2"/>
  <c r="L102" i="2"/>
  <c r="K102" i="2" s="1"/>
  <c r="H88" i="2"/>
  <c r="F88" i="2"/>
  <c r="K120" i="2" l="1"/>
  <c r="K145" i="2"/>
  <c r="K119" i="2"/>
  <c r="K55" i="2"/>
  <c r="K41" i="2"/>
  <c r="K39" i="2"/>
  <c r="L143" i="2"/>
  <c r="K143" i="2" s="1"/>
  <c r="L147" i="2"/>
  <c r="K147" i="2" s="1"/>
  <c r="K158" i="2"/>
  <c r="L155" i="2"/>
  <c r="K155" i="2" s="1"/>
  <c r="K117" i="2"/>
  <c r="L117" i="2"/>
  <c r="K154" i="2"/>
  <c r="L50" i="2"/>
  <c r="K50" i="2" s="1"/>
  <c r="L52" i="2"/>
  <c r="K52" i="2" s="1"/>
  <c r="K168" i="2"/>
  <c r="K132" i="2"/>
  <c r="K115" i="2"/>
  <c r="L47" i="2"/>
  <c r="K47" i="2" s="1"/>
  <c r="K156" i="2"/>
  <c r="L151" i="2"/>
  <c r="K151" i="2" s="1"/>
  <c r="K149" i="2"/>
  <c r="K135" i="2"/>
  <c r="K127" i="2"/>
  <c r="K123" i="2"/>
  <c r="K141" i="2"/>
  <c r="K133" i="2"/>
  <c r="K164" i="2"/>
  <c r="K166" i="2"/>
  <c r="K160" i="2"/>
  <c r="K159" i="2"/>
  <c r="K116" i="2"/>
  <c r="L150" i="2"/>
  <c r="K150" i="2"/>
  <c r="K142" i="2"/>
  <c r="L134" i="2"/>
  <c r="K134" i="2"/>
  <c r="L39" i="2"/>
  <c r="K126" i="2"/>
  <c r="L49" i="2"/>
  <c r="K49" i="2" s="1"/>
  <c r="L44" i="2"/>
  <c r="K44" i="2"/>
  <c r="L41" i="2"/>
  <c r="L48" i="2"/>
  <c r="K48" i="2" s="1"/>
  <c r="L40" i="2"/>
  <c r="K40" i="2"/>
  <c r="L37" i="2"/>
  <c r="K37" i="2"/>
  <c r="K43" i="2"/>
  <c r="L43" i="2"/>
  <c r="L42" i="2"/>
  <c r="K42" i="2"/>
  <c r="L108" i="2"/>
  <c r="K108" i="2" s="1"/>
  <c r="L88" i="2"/>
  <c r="K88" i="2" s="1"/>
  <c r="J76" i="2" l="1"/>
  <c r="I76" i="2"/>
  <c r="H76" i="2" s="1"/>
  <c r="J35" i="2"/>
  <c r="I35" i="2"/>
  <c r="H35" i="2" s="1"/>
  <c r="J22" i="2"/>
  <c r="I22" i="2"/>
  <c r="H22" i="2" s="1"/>
  <c r="F76" i="2" l="1"/>
  <c r="L76" i="2"/>
  <c r="K76" i="2"/>
  <c r="G76" i="2"/>
  <c r="F35" i="2"/>
  <c r="L35" i="2"/>
  <c r="K35" i="2" s="1"/>
  <c r="G35" i="2"/>
  <c r="F22" i="2"/>
  <c r="K22" i="2"/>
  <c r="L22" i="2"/>
  <c r="G22" i="2"/>
  <c r="J96" i="2"/>
  <c r="I96" i="2"/>
  <c r="F96" i="2" s="1"/>
  <c r="J90" i="2"/>
  <c r="I90" i="2"/>
  <c r="H90" i="2" s="1"/>
  <c r="G96" i="2" l="1"/>
  <c r="H96" i="2"/>
  <c r="F90" i="2"/>
  <c r="G90" i="2"/>
  <c r="L90" i="2"/>
  <c r="K90" i="2" s="1"/>
  <c r="J84" i="2"/>
  <c r="I84" i="2"/>
  <c r="H84" i="2" s="1"/>
  <c r="J78" i="2"/>
  <c r="I78" i="2"/>
  <c r="H78" i="2" s="1"/>
  <c r="L96" i="2" l="1"/>
  <c r="K96" i="2" s="1"/>
  <c r="G84" i="2"/>
  <c r="F84" i="2"/>
  <c r="L84" i="2"/>
  <c r="K84" i="2" s="1"/>
  <c r="L78" i="2"/>
  <c r="K78" i="2" s="1"/>
  <c r="F78" i="2"/>
  <c r="G78" i="2"/>
  <c r="J72" i="2"/>
  <c r="I72" i="2"/>
  <c r="H72" i="2" s="1"/>
  <c r="J70" i="2"/>
  <c r="I70" i="2"/>
  <c r="G70" i="2" s="1"/>
  <c r="J69" i="2"/>
  <c r="I69" i="2"/>
  <c r="H69" i="2" s="1"/>
  <c r="J66" i="2"/>
  <c r="I66" i="2"/>
  <c r="H66" i="2" s="1"/>
  <c r="H70" i="2" l="1"/>
  <c r="F70" i="2"/>
  <c r="L72" i="2"/>
  <c r="K72" i="2" s="1"/>
  <c r="F72" i="2"/>
  <c r="G72" i="2"/>
  <c r="L69" i="2"/>
  <c r="K69" i="2" s="1"/>
  <c r="F69" i="2"/>
  <c r="G69" i="2"/>
  <c r="L66" i="2"/>
  <c r="K66" i="2" s="1"/>
  <c r="F66" i="2"/>
  <c r="G66" i="2"/>
  <c r="K70" i="2" l="1"/>
  <c r="L70" i="2"/>
  <c r="J30" i="2" l="1"/>
  <c r="I30" i="2"/>
  <c r="G30" i="2" s="1"/>
  <c r="F30" i="2" l="1"/>
  <c r="H30" i="2"/>
  <c r="L30" i="2" l="1"/>
  <c r="K30" i="2" s="1"/>
  <c r="J81" i="2" l="1"/>
  <c r="I81" i="2"/>
  <c r="H81" i="2" s="1"/>
  <c r="J105" i="2"/>
  <c r="I105" i="2"/>
  <c r="G105" i="2" s="1"/>
  <c r="J111" i="2"/>
  <c r="I111" i="2"/>
  <c r="G111" i="2" s="1"/>
  <c r="J112" i="2"/>
  <c r="I112" i="2"/>
  <c r="H112" i="2" s="1"/>
  <c r="L81" i="2" l="1"/>
  <c r="K81" i="2" s="1"/>
  <c r="F81" i="2"/>
  <c r="G81" i="2"/>
  <c r="F105" i="2"/>
  <c r="H105" i="2"/>
  <c r="L105" i="2" s="1"/>
  <c r="H111" i="2"/>
  <c r="F111" i="2"/>
  <c r="L112" i="2"/>
  <c r="K112" i="2" s="1"/>
  <c r="F112" i="2"/>
  <c r="G112" i="2"/>
  <c r="K105" i="2" l="1"/>
  <c r="L111" i="2"/>
  <c r="K111" i="2" s="1"/>
  <c r="J34" i="2" l="1"/>
  <c r="I34" i="2"/>
  <c r="H34" i="2" s="1"/>
  <c r="J33" i="2"/>
  <c r="I33" i="2"/>
  <c r="H33" i="2" s="1"/>
  <c r="J26" i="2"/>
  <c r="I26" i="2"/>
  <c r="H26" i="2" s="1"/>
  <c r="J17" i="2"/>
  <c r="I17" i="2"/>
  <c r="H17" i="2" s="1"/>
  <c r="J210" i="2"/>
  <c r="I210" i="2"/>
  <c r="G210" i="2" s="1"/>
  <c r="J209" i="2"/>
  <c r="I209" i="2"/>
  <c r="G209" i="2" s="1"/>
  <c r="L208" i="2"/>
  <c r="J208" i="2"/>
  <c r="I208" i="2"/>
  <c r="G208" i="2" s="1"/>
  <c r="H208" i="2"/>
  <c r="F208" i="2"/>
  <c r="L207" i="2"/>
  <c r="J207" i="2"/>
  <c r="I207" i="2"/>
  <c r="G207" i="2" s="1"/>
  <c r="H207" i="2"/>
  <c r="F207" i="2"/>
  <c r="J212" i="2"/>
  <c r="I212" i="2"/>
  <c r="G212" i="2" s="1"/>
  <c r="J211" i="2"/>
  <c r="I211" i="2"/>
  <c r="G211" i="2" s="1"/>
  <c r="L213" i="2"/>
  <c r="J213" i="2"/>
  <c r="I213" i="2"/>
  <c r="G213" i="2" s="1"/>
  <c r="H213" i="2"/>
  <c r="F213" i="2"/>
  <c r="J113" i="2"/>
  <c r="I113" i="2"/>
  <c r="G113" i="2" s="1"/>
  <c r="J107" i="2"/>
  <c r="I107" i="2"/>
  <c r="G107" i="2" s="1"/>
  <c r="L85" i="2"/>
  <c r="J85" i="2"/>
  <c r="I85" i="2"/>
  <c r="G85" i="2" s="1"/>
  <c r="H85" i="2"/>
  <c r="F85" i="2"/>
  <c r="J106" i="2"/>
  <c r="I106" i="2"/>
  <c r="G106" i="2" s="1"/>
  <c r="J104" i="2"/>
  <c r="I104" i="2"/>
  <c r="G104" i="2" s="1"/>
  <c r="F113" i="2" l="1"/>
  <c r="H113" i="2"/>
  <c r="L113" i="2" s="1"/>
  <c r="F107" i="2"/>
  <c r="H107" i="2"/>
  <c r="L107" i="2" s="1"/>
  <c r="K207" i="2"/>
  <c r="L34" i="2"/>
  <c r="K34" i="2" s="1"/>
  <c r="F34" i="2"/>
  <c r="G34" i="2"/>
  <c r="L33" i="2"/>
  <c r="K33" i="2" s="1"/>
  <c r="F33" i="2"/>
  <c r="G33" i="2"/>
  <c r="L26" i="2"/>
  <c r="K26" i="2" s="1"/>
  <c r="F26" i="2"/>
  <c r="G26" i="2"/>
  <c r="L17" i="2"/>
  <c r="K17" i="2" s="1"/>
  <c r="F17" i="2"/>
  <c r="G17" i="2"/>
  <c r="F209" i="2"/>
  <c r="H209" i="2"/>
  <c r="F210" i="2"/>
  <c r="H210" i="2"/>
  <c r="F212" i="2"/>
  <c r="K208" i="2"/>
  <c r="H212" i="2"/>
  <c r="F211" i="2"/>
  <c r="H211" i="2"/>
  <c r="L211" i="2" s="1"/>
  <c r="K211" i="2" s="1"/>
  <c r="K213" i="2"/>
  <c r="K113" i="2"/>
  <c r="K85" i="2"/>
  <c r="H106" i="2"/>
  <c r="F106" i="2"/>
  <c r="H104" i="2"/>
  <c r="F104" i="2"/>
  <c r="I98" i="2"/>
  <c r="G98" i="2" s="1"/>
  <c r="I99" i="2"/>
  <c r="G99" i="2" s="1"/>
  <c r="I110" i="2"/>
  <c r="F110" i="2" s="1"/>
  <c r="L98" i="2"/>
  <c r="J98" i="2"/>
  <c r="J99" i="2"/>
  <c r="J110" i="2"/>
  <c r="H98" i="2"/>
  <c r="J95" i="2"/>
  <c r="I95" i="2"/>
  <c r="H95" i="2" s="1"/>
  <c r="J91" i="2"/>
  <c r="I91" i="2"/>
  <c r="F91" i="2" s="1"/>
  <c r="J87" i="2"/>
  <c r="I87" i="2"/>
  <c r="H87" i="2" s="1"/>
  <c r="F98" i="2" l="1"/>
  <c r="K107" i="2"/>
  <c r="F99" i="2"/>
  <c r="H99" i="2"/>
  <c r="L99" i="2" s="1"/>
  <c r="L212" i="2"/>
  <c r="K212" i="2" s="1"/>
  <c r="L210" i="2"/>
  <c r="K210" i="2" s="1"/>
  <c r="L209" i="2"/>
  <c r="K209" i="2" s="1"/>
  <c r="L106" i="2"/>
  <c r="K106" i="2" s="1"/>
  <c r="L104" i="2"/>
  <c r="K104" i="2" s="1"/>
  <c r="K98" i="2"/>
  <c r="G110" i="2"/>
  <c r="H110" i="2"/>
  <c r="L95" i="2"/>
  <c r="K95" i="2" s="1"/>
  <c r="F95" i="2"/>
  <c r="G95" i="2"/>
  <c r="G91" i="2"/>
  <c r="H91" i="2"/>
  <c r="F87" i="2"/>
  <c r="G87" i="2"/>
  <c r="L87" i="2"/>
  <c r="K87" i="2" s="1"/>
  <c r="J86" i="2"/>
  <c r="I86" i="2"/>
  <c r="H86" i="2" s="1"/>
  <c r="J77" i="2"/>
  <c r="I77" i="2"/>
  <c r="H77" i="2" s="1"/>
  <c r="J73" i="2"/>
  <c r="I73" i="2"/>
  <c r="G73" i="2" s="1"/>
  <c r="J71" i="2"/>
  <c r="I71" i="2"/>
  <c r="G71" i="2" s="1"/>
  <c r="J65" i="2"/>
  <c r="I65" i="2"/>
  <c r="H65" i="2" s="1"/>
  <c r="J64" i="2"/>
  <c r="I64" i="2"/>
  <c r="H64" i="2" s="1"/>
  <c r="F86" i="2" l="1"/>
  <c r="K99" i="2"/>
  <c r="F65" i="2"/>
  <c r="L110" i="2"/>
  <c r="K110" i="2" s="1"/>
  <c r="L91" i="2"/>
  <c r="K91" i="2" s="1"/>
  <c r="L86" i="2"/>
  <c r="K86" i="2" s="1"/>
  <c r="G86" i="2"/>
  <c r="L77" i="2"/>
  <c r="K77" i="2" s="1"/>
  <c r="F77" i="2"/>
  <c r="G77" i="2"/>
  <c r="H73" i="2"/>
  <c r="F73" i="2"/>
  <c r="H71" i="2"/>
  <c r="F71" i="2"/>
  <c r="L65" i="2"/>
  <c r="K65" i="2"/>
  <c r="G65" i="2"/>
  <c r="L64" i="2"/>
  <c r="K64" i="2" s="1"/>
  <c r="F64" i="2"/>
  <c r="G64" i="2"/>
  <c r="L73" i="2" l="1"/>
  <c r="K73" i="2" s="1"/>
  <c r="L71" i="2"/>
  <c r="K71" i="2" s="1"/>
  <c r="J32" i="2" l="1"/>
  <c r="I32" i="2"/>
  <c r="H32" i="2" s="1"/>
  <c r="J13" i="2"/>
  <c r="I13" i="2"/>
  <c r="F13" i="2" s="1"/>
  <c r="L32" i="2" l="1"/>
  <c r="K32" i="2" s="1"/>
  <c r="F32" i="2"/>
  <c r="G32" i="2"/>
  <c r="H13" i="2"/>
  <c r="G13" i="2"/>
  <c r="L13" i="2" l="1"/>
  <c r="K13" i="2" s="1"/>
  <c r="J18" i="2" l="1"/>
  <c r="I18" i="2"/>
  <c r="H18" i="2" s="1"/>
  <c r="J16" i="2"/>
  <c r="I16" i="2"/>
  <c r="H16" i="2" s="1"/>
  <c r="J25" i="2"/>
  <c r="I25" i="2"/>
  <c r="G25" i="2" s="1"/>
  <c r="J24" i="2"/>
  <c r="I24" i="2"/>
  <c r="H24" i="2" s="1"/>
  <c r="J9" i="2"/>
  <c r="I9" i="2"/>
  <c r="G9" i="2" s="1"/>
  <c r="G16" i="2" l="1"/>
  <c r="F16" i="2"/>
  <c r="L18" i="2"/>
  <c r="K18" i="2" s="1"/>
  <c r="F18" i="2"/>
  <c r="G18" i="2"/>
  <c r="L16" i="2"/>
  <c r="K16" i="2" s="1"/>
  <c r="H25" i="2"/>
  <c r="F25" i="2"/>
  <c r="L24" i="2"/>
  <c r="K24" i="2" s="1"/>
  <c r="F24" i="2"/>
  <c r="G24" i="2"/>
  <c r="F9" i="2"/>
  <c r="H9" i="2"/>
  <c r="L9" i="2" s="1"/>
  <c r="J12" i="2"/>
  <c r="I12" i="2"/>
  <c r="H12" i="2" s="1"/>
  <c r="J20" i="2"/>
  <c r="I20" i="2"/>
  <c r="F20" i="2" s="1"/>
  <c r="H20" i="2" l="1"/>
  <c r="G20" i="2"/>
  <c r="L25" i="2"/>
  <c r="K25" i="2" s="1"/>
  <c r="K9" i="2"/>
  <c r="L12" i="2"/>
  <c r="K12" i="2" s="1"/>
  <c r="F12" i="2"/>
  <c r="G12" i="2"/>
  <c r="L20" i="2" l="1"/>
  <c r="K20" i="2" s="1"/>
  <c r="J11" i="2"/>
  <c r="I11" i="2"/>
  <c r="G11" i="2" s="1"/>
  <c r="J300" i="2"/>
  <c r="I300" i="2"/>
  <c r="G300" i="2" s="1"/>
  <c r="J299" i="2"/>
  <c r="I299" i="2"/>
  <c r="G299" i="2" s="1"/>
  <c r="J298" i="2"/>
  <c r="I298" i="2"/>
  <c r="G298" i="2" s="1"/>
  <c r="J297" i="2"/>
  <c r="I297" i="2"/>
  <c r="H297" i="2" s="1"/>
  <c r="J296" i="2"/>
  <c r="I296" i="2"/>
  <c r="G296" i="2" s="1"/>
  <c r="J304" i="2"/>
  <c r="I304" i="2"/>
  <c r="G304" i="2" s="1"/>
  <c r="J303" i="2"/>
  <c r="I303" i="2"/>
  <c r="G303" i="2" s="1"/>
  <c r="J302" i="2"/>
  <c r="I302" i="2"/>
  <c r="G302" i="2" s="1"/>
  <c r="J301" i="2"/>
  <c r="I301" i="2"/>
  <c r="H301" i="2" s="1"/>
  <c r="J306" i="2"/>
  <c r="I306" i="2"/>
  <c r="G306" i="2" s="1"/>
  <c r="J305" i="2"/>
  <c r="I305" i="2"/>
  <c r="G305" i="2" s="1"/>
  <c r="L307" i="2"/>
  <c r="J307" i="2"/>
  <c r="I307" i="2"/>
  <c r="G307" i="2" s="1"/>
  <c r="H307" i="2"/>
  <c r="F307" i="2"/>
  <c r="J335" i="2"/>
  <c r="I335" i="2"/>
  <c r="G335" i="2" s="1"/>
  <c r="J334" i="2"/>
  <c r="I334" i="2"/>
  <c r="G334" i="2" s="1"/>
  <c r="J333" i="2"/>
  <c r="I333" i="2"/>
  <c r="F333" i="2" s="1"/>
  <c r="J332" i="2"/>
  <c r="I332" i="2"/>
  <c r="G332" i="2" s="1"/>
  <c r="J331" i="2"/>
  <c r="I331" i="2"/>
  <c r="G331" i="2" s="1"/>
  <c r="J330" i="2"/>
  <c r="I330" i="2"/>
  <c r="G330" i="2" s="1"/>
  <c r="L336" i="2"/>
  <c r="J336" i="2"/>
  <c r="I336" i="2"/>
  <c r="G336" i="2" s="1"/>
  <c r="H336" i="2"/>
  <c r="F336" i="2"/>
  <c r="J206" i="2"/>
  <c r="I206" i="2"/>
  <c r="G206" i="2" s="1"/>
  <c r="J217" i="2"/>
  <c r="I217" i="2"/>
  <c r="G217" i="2" s="1"/>
  <c r="J216" i="2"/>
  <c r="I216" i="2"/>
  <c r="G216" i="2" s="1"/>
  <c r="J215" i="2"/>
  <c r="I215" i="2"/>
  <c r="G215" i="2" s="1"/>
  <c r="J214" i="2"/>
  <c r="I214" i="2"/>
  <c r="G214" i="2" s="1"/>
  <c r="J218" i="2"/>
  <c r="I218" i="2"/>
  <c r="H218" i="2" s="1"/>
  <c r="L218" i="2" s="1"/>
  <c r="K218" i="2" s="1"/>
  <c r="J82" i="2"/>
  <c r="I82" i="2"/>
  <c r="G82" i="2" s="1"/>
  <c r="J97" i="2"/>
  <c r="I97" i="2"/>
  <c r="G97" i="2" s="1"/>
  <c r="J92" i="2"/>
  <c r="I92" i="2"/>
  <c r="G92" i="2" s="1"/>
  <c r="J93" i="2"/>
  <c r="I93" i="2"/>
  <c r="G93" i="2" s="1"/>
  <c r="J94" i="2"/>
  <c r="I94" i="2"/>
  <c r="G94" i="2" s="1"/>
  <c r="J89" i="2"/>
  <c r="I89" i="2"/>
  <c r="G89" i="2" s="1"/>
  <c r="J103" i="2"/>
  <c r="I103" i="2"/>
  <c r="G103" i="2" s="1"/>
  <c r="F89" i="2" l="1"/>
  <c r="H89" i="2"/>
  <c r="L89" i="2" s="1"/>
  <c r="F82" i="2"/>
  <c r="H82" i="2"/>
  <c r="F11" i="2"/>
  <c r="H11" i="2"/>
  <c r="L11" i="2" s="1"/>
  <c r="F298" i="2"/>
  <c r="H298" i="2"/>
  <c r="H296" i="2"/>
  <c r="F303" i="2"/>
  <c r="H303" i="2"/>
  <c r="F301" i="2"/>
  <c r="F304" i="2"/>
  <c r="H304" i="2"/>
  <c r="F297" i="2"/>
  <c r="F302" i="2"/>
  <c r="G297" i="2"/>
  <c r="H302" i="2"/>
  <c r="L302" i="2" s="1"/>
  <c r="H300" i="2"/>
  <c r="L301" i="2"/>
  <c r="K301" i="2" s="1"/>
  <c r="L297" i="2"/>
  <c r="K297" i="2" s="1"/>
  <c r="F296" i="2"/>
  <c r="F306" i="2"/>
  <c r="H306" i="2"/>
  <c r="L306" i="2" s="1"/>
  <c r="F300" i="2"/>
  <c r="F299" i="2"/>
  <c r="H299" i="2"/>
  <c r="L299" i="2" s="1"/>
  <c r="K299" i="2" s="1"/>
  <c r="F305" i="2"/>
  <c r="G301" i="2"/>
  <c r="H305" i="2"/>
  <c r="K307" i="2"/>
  <c r="H330" i="2"/>
  <c r="F331" i="2"/>
  <c r="G333" i="2"/>
  <c r="K336" i="2"/>
  <c r="H333" i="2"/>
  <c r="F330" i="2"/>
  <c r="F334" i="2"/>
  <c r="H334" i="2"/>
  <c r="L334" i="2" s="1"/>
  <c r="K334" i="2" s="1"/>
  <c r="F335" i="2"/>
  <c r="H331" i="2"/>
  <c r="F332" i="2"/>
  <c r="H335" i="2"/>
  <c r="H332" i="2"/>
  <c r="F218" i="2"/>
  <c r="G218" i="2"/>
  <c r="F215" i="2"/>
  <c r="H206" i="2"/>
  <c r="L206" i="2" s="1"/>
  <c r="K206" i="2" s="1"/>
  <c r="F214" i="2"/>
  <c r="H214" i="2"/>
  <c r="H216" i="2"/>
  <c r="L216" i="2" s="1"/>
  <c r="K216" i="2" s="1"/>
  <c r="F206" i="2"/>
  <c r="F217" i="2"/>
  <c r="H217" i="2"/>
  <c r="L217" i="2" s="1"/>
  <c r="K217" i="2" s="1"/>
  <c r="H215" i="2"/>
  <c r="L215" i="2" s="1"/>
  <c r="F216" i="2"/>
  <c r="H94" i="2"/>
  <c r="H93" i="2"/>
  <c r="L93" i="2" s="1"/>
  <c r="H97" i="2"/>
  <c r="H92" i="2"/>
  <c r="F97" i="2"/>
  <c r="F93" i="2"/>
  <c r="F103" i="2"/>
  <c r="H103" i="2"/>
  <c r="L103" i="2" s="1"/>
  <c r="K103" i="2" s="1"/>
  <c r="F94" i="2"/>
  <c r="F92" i="2"/>
  <c r="K89" i="2" l="1"/>
  <c r="L82" i="2"/>
  <c r="K82" i="2" s="1"/>
  <c r="K11" i="2"/>
  <c r="L298" i="2"/>
  <c r="K298" i="2" s="1"/>
  <c r="L296" i="2"/>
  <c r="K296" i="2" s="1"/>
  <c r="K302" i="2"/>
  <c r="L300" i="2"/>
  <c r="K300" i="2" s="1"/>
  <c r="L304" i="2"/>
  <c r="K304" i="2" s="1"/>
  <c r="L303" i="2"/>
  <c r="K303" i="2" s="1"/>
  <c r="K306" i="2"/>
  <c r="L305" i="2"/>
  <c r="K305" i="2" s="1"/>
  <c r="L330" i="2"/>
  <c r="K330" i="2" s="1"/>
  <c r="L333" i="2"/>
  <c r="K333" i="2" s="1"/>
  <c r="L332" i="2"/>
  <c r="K332" i="2" s="1"/>
  <c r="L335" i="2"/>
  <c r="K335" i="2" s="1"/>
  <c r="L331" i="2"/>
  <c r="K331" i="2" s="1"/>
  <c r="L214" i="2"/>
  <c r="K214" i="2" s="1"/>
  <c r="L97" i="2"/>
  <c r="K97" i="2" s="1"/>
  <c r="L92" i="2"/>
  <c r="K92" i="2" s="1"/>
  <c r="L94" i="2"/>
  <c r="K94" i="2" s="1"/>
  <c r="K215" i="2"/>
  <c r="K93" i="2"/>
  <c r="L219" i="2"/>
  <c r="J219" i="2"/>
  <c r="I219" i="2"/>
  <c r="G219" i="2" s="1"/>
  <c r="H219" i="2"/>
  <c r="F219" i="2"/>
  <c r="J293" i="2"/>
  <c r="I293" i="2"/>
  <c r="G293" i="2" s="1"/>
  <c r="J292" i="2"/>
  <c r="I292" i="2"/>
  <c r="G292" i="2" s="1"/>
  <c r="J291" i="2"/>
  <c r="I291" i="2"/>
  <c r="G291" i="2" s="1"/>
  <c r="J290" i="2"/>
  <c r="I290" i="2"/>
  <c r="G290" i="2" s="1"/>
  <c r="J289" i="2"/>
  <c r="I289" i="2"/>
  <c r="H289" i="2" s="1"/>
  <c r="L289" i="2" s="1"/>
  <c r="J288" i="2"/>
  <c r="I288" i="2"/>
  <c r="G288" i="2" s="1"/>
  <c r="L287" i="2"/>
  <c r="J287" i="2"/>
  <c r="I287" i="2"/>
  <c r="G287" i="2" s="1"/>
  <c r="H287" i="2"/>
  <c r="F287" i="2"/>
  <c r="J295" i="2"/>
  <c r="I295" i="2"/>
  <c r="G295" i="2" s="1"/>
  <c r="J294" i="2"/>
  <c r="I294" i="2"/>
  <c r="H294" i="2" s="1"/>
  <c r="L294" i="2" s="1"/>
  <c r="J10" i="2"/>
  <c r="I10" i="2"/>
  <c r="G10" i="2" s="1"/>
  <c r="L8" i="2"/>
  <c r="J8" i="2"/>
  <c r="I8" i="2"/>
  <c r="G8" i="2" s="1"/>
  <c r="H8" i="2"/>
  <c r="F8" i="2"/>
  <c r="L265" i="2"/>
  <c r="J265" i="2"/>
  <c r="I265" i="2"/>
  <c r="G265" i="2" s="1"/>
  <c r="H265" i="2"/>
  <c r="F265" i="2"/>
  <c r="J239" i="2"/>
  <c r="I239" i="2"/>
  <c r="G239" i="2" s="1"/>
  <c r="K287" i="2" l="1"/>
  <c r="H291" i="2"/>
  <c r="L291" i="2" s="1"/>
  <c r="K291" i="2" s="1"/>
  <c r="H290" i="2"/>
  <c r="K265" i="2"/>
  <c r="F294" i="2"/>
  <c r="G294" i="2"/>
  <c r="H292" i="2"/>
  <c r="K219" i="2"/>
  <c r="H295" i="2"/>
  <c r="F295" i="2"/>
  <c r="K294" i="2"/>
  <c r="F293" i="2"/>
  <c r="H293" i="2"/>
  <c r="L293" i="2" s="1"/>
  <c r="F292" i="2"/>
  <c r="F291" i="2"/>
  <c r="F290" i="2"/>
  <c r="F289" i="2"/>
  <c r="G289" i="2"/>
  <c r="F288" i="2"/>
  <c r="H288" i="2"/>
  <c r="L288" i="2" s="1"/>
  <c r="K289" i="2"/>
  <c r="F10" i="2"/>
  <c r="H10" i="2"/>
  <c r="L10" i="2" s="1"/>
  <c r="K8" i="2"/>
  <c r="F239" i="2"/>
  <c r="H239" i="2"/>
  <c r="K293" i="2" l="1"/>
  <c r="K288" i="2"/>
  <c r="L239" i="2"/>
  <c r="K239" i="2" s="1"/>
  <c r="L292" i="2"/>
  <c r="K292" i="2" s="1"/>
  <c r="L295" i="2"/>
  <c r="K295" i="2" s="1"/>
  <c r="L290" i="2"/>
  <c r="K290" i="2" s="1"/>
  <c r="K10" i="2"/>
  <c r="J21" i="2" l="1"/>
  <c r="I21" i="2"/>
  <c r="F21" i="2" s="1"/>
  <c r="J245" i="2"/>
  <c r="I245" i="2"/>
  <c r="G245" i="2" s="1"/>
  <c r="J236" i="2"/>
  <c r="I236" i="2"/>
  <c r="H236" i="2" s="1"/>
  <c r="J234" i="2"/>
  <c r="I234" i="2"/>
  <c r="G234" i="2" s="1"/>
  <c r="J233" i="2"/>
  <c r="I233" i="2"/>
  <c r="H233" i="2" s="1"/>
  <c r="J19" i="2"/>
  <c r="I19" i="2"/>
  <c r="G19" i="2" s="1"/>
  <c r="F233" i="2" l="1"/>
  <c r="F245" i="2"/>
  <c r="H245" i="2"/>
  <c r="L245" i="2" s="1"/>
  <c r="H234" i="2"/>
  <c r="L234" i="2" s="1"/>
  <c r="H21" i="2"/>
  <c r="L21" i="2" s="1"/>
  <c r="K21" i="2" s="1"/>
  <c r="G21" i="2"/>
  <c r="L236" i="2"/>
  <c r="K236" i="2" s="1"/>
  <c r="F236" i="2"/>
  <c r="G236" i="2"/>
  <c r="F234" i="2"/>
  <c r="L233" i="2"/>
  <c r="K233" i="2" s="1"/>
  <c r="G233" i="2"/>
  <c r="H19" i="2"/>
  <c r="F19" i="2"/>
  <c r="K245" i="2" l="1"/>
  <c r="K234" i="2"/>
  <c r="L19" i="2"/>
  <c r="K19" i="2" s="1"/>
  <c r="B6" i="2"/>
  <c r="B5" i="2"/>
  <c r="B4" i="2"/>
  <c r="H41" i="5"/>
  <c r="G41" i="5"/>
  <c r="F41" i="5"/>
  <c r="D41" i="5"/>
  <c r="E41" i="5" s="1"/>
  <c r="B41" i="5"/>
  <c r="H40" i="5"/>
  <c r="G40" i="5"/>
  <c r="F40" i="5"/>
  <c r="D40" i="5"/>
  <c r="E40" i="5" s="1"/>
  <c r="B40" i="5"/>
  <c r="H39" i="5"/>
  <c r="G39" i="5"/>
  <c r="F39" i="5"/>
  <c r="D39" i="5"/>
  <c r="E39" i="5" s="1"/>
  <c r="B39" i="5"/>
  <c r="H38" i="5"/>
  <c r="G38" i="5"/>
  <c r="F38" i="5"/>
  <c r="D38" i="5"/>
  <c r="E38" i="5" s="1"/>
  <c r="B38" i="5"/>
  <c r="J32" i="3"/>
  <c r="K32" i="3" s="1"/>
  <c r="I38" i="5" s="1"/>
  <c r="J33" i="3"/>
  <c r="K33" i="3" s="1"/>
  <c r="I39" i="5" s="1"/>
  <c r="J34" i="3"/>
  <c r="K34" i="3" s="1"/>
  <c r="I40" i="5" s="1"/>
  <c r="J35" i="3"/>
  <c r="K35" i="3" s="1"/>
  <c r="I41" i="5" s="1"/>
  <c r="L220" i="2"/>
  <c r="L273" i="2"/>
  <c r="L337" i="2"/>
  <c r="L338" i="2"/>
  <c r="L341" i="2"/>
  <c r="L342"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H29" i="5"/>
  <c r="G29" i="5"/>
  <c r="F29" i="5"/>
  <c r="D29" i="5"/>
  <c r="E29" i="5" s="1"/>
  <c r="B29" i="5"/>
  <c r="J23" i="3"/>
  <c r="K23" i="3" s="1"/>
  <c r="I29" i="5" s="1"/>
  <c r="H20" i="5"/>
  <c r="G20" i="5"/>
  <c r="F20" i="5"/>
  <c r="D20" i="5"/>
  <c r="E20" i="5" s="1"/>
  <c r="B20" i="5"/>
  <c r="J14" i="3"/>
  <c r="K14" i="3" s="1"/>
  <c r="I20" i="5" s="1"/>
  <c r="H21" i="5"/>
  <c r="G21" i="5"/>
  <c r="F21" i="5"/>
  <c r="D21" i="5"/>
  <c r="E21" i="5" s="1"/>
  <c r="B21" i="5"/>
  <c r="H17" i="5"/>
  <c r="G17" i="5"/>
  <c r="F17" i="5"/>
  <c r="D17" i="5"/>
  <c r="E17" i="5"/>
  <c r="B17" i="5"/>
  <c r="J8" i="3"/>
  <c r="K8" i="3" s="1"/>
  <c r="I14" i="5" s="1"/>
  <c r="J9" i="3"/>
  <c r="K9" i="3" s="1"/>
  <c r="I15" i="5" s="1"/>
  <c r="J10" i="3"/>
  <c r="K10" i="3" s="1"/>
  <c r="I16" i="5" s="1"/>
  <c r="J11" i="3"/>
  <c r="K11" i="3" s="1"/>
  <c r="I17" i="5" s="1"/>
  <c r="J12" i="3"/>
  <c r="K12" i="3" s="1"/>
  <c r="I18" i="5" s="1"/>
  <c r="J13" i="3"/>
  <c r="K13" i="3" s="1"/>
  <c r="I19" i="5" s="1"/>
  <c r="J15" i="3"/>
  <c r="K15" i="3" s="1"/>
  <c r="I21" i="5" s="1"/>
  <c r="J16" i="3"/>
  <c r="K16" i="3" s="1"/>
  <c r="I22" i="5" s="1"/>
  <c r="J17" i="3"/>
  <c r="K17" i="3" s="1"/>
  <c r="I23" i="5" s="1"/>
  <c r="J18" i="3"/>
  <c r="K18" i="3" s="1"/>
  <c r="I24" i="5" s="1"/>
  <c r="J19" i="3"/>
  <c r="K19" i="3" s="1"/>
  <c r="I25" i="5" s="1"/>
  <c r="J20" i="3"/>
  <c r="K20" i="3" s="1"/>
  <c r="I26" i="5" s="1"/>
  <c r="J21" i="3"/>
  <c r="K21" i="3" s="1"/>
  <c r="I27" i="5" s="1"/>
  <c r="K22" i="3"/>
  <c r="I28" i="5" s="1"/>
  <c r="J24" i="3"/>
  <c r="K24" i="3" s="1"/>
  <c r="I30" i="5" s="1"/>
  <c r="J25" i="3"/>
  <c r="K25" i="3" s="1"/>
  <c r="I31" i="5" s="1"/>
  <c r="J26" i="3"/>
  <c r="K26" i="3" s="1"/>
  <c r="I32" i="5" s="1"/>
  <c r="J27" i="3"/>
  <c r="K27" i="3" s="1"/>
  <c r="I33" i="5" s="1"/>
  <c r="J28" i="3"/>
  <c r="K28" i="3" s="1"/>
  <c r="I34" i="5" s="1"/>
  <c r="J29" i="3"/>
  <c r="K29" i="3" s="1"/>
  <c r="I35" i="5" s="1"/>
  <c r="J31" i="3"/>
  <c r="K31" i="3" s="1"/>
  <c r="I37" i="5" s="1"/>
  <c r="J36" i="3"/>
  <c r="K36" i="3" s="1"/>
  <c r="I42" i="5" s="1"/>
  <c r="J37" i="3"/>
  <c r="K37" i="3"/>
  <c r="I43" i="5" s="1"/>
  <c r="J38" i="3"/>
  <c r="K38" i="3"/>
  <c r="I44" i="5" s="1"/>
  <c r="J42" i="3"/>
  <c r="E47" i="5" s="1"/>
  <c r="L42" i="3"/>
  <c r="J43" i="3"/>
  <c r="E48" i="5" s="1"/>
  <c r="K43" i="3"/>
  <c r="L43" i="3"/>
  <c r="J44" i="3"/>
  <c r="E49" i="5" s="1"/>
  <c r="L44" i="3"/>
  <c r="J45" i="3"/>
  <c r="E50" i="5" s="1"/>
  <c r="K45" i="3"/>
  <c r="L45" i="3"/>
  <c r="J46" i="3"/>
  <c r="E51" i="5" s="1"/>
  <c r="K46" i="3"/>
  <c r="L46" i="3"/>
  <c r="J47" i="3"/>
  <c r="E52" i="5" s="1"/>
  <c r="K47" i="3"/>
  <c r="L47" i="3"/>
  <c r="J48" i="3"/>
  <c r="E53" i="5" s="1"/>
  <c r="K48" i="3"/>
  <c r="L48" i="3"/>
  <c r="J49" i="3"/>
  <c r="E54" i="5" s="1"/>
  <c r="K49" i="3"/>
  <c r="L49" i="3"/>
  <c r="J50" i="3"/>
  <c r="E55" i="5" s="1"/>
  <c r="K50" i="3"/>
  <c r="L50" i="3"/>
  <c r="J51" i="3"/>
  <c r="E56" i="5" s="1"/>
  <c r="K51" i="3"/>
  <c r="L51" i="3"/>
  <c r="J52" i="3"/>
  <c r="E57" i="5" s="1"/>
  <c r="K52" i="3"/>
  <c r="L52" i="3"/>
  <c r="J53" i="3"/>
  <c r="E58" i="5" s="1"/>
  <c r="K53" i="3"/>
  <c r="L53" i="3"/>
  <c r="J54" i="3"/>
  <c r="E59" i="5" s="1"/>
  <c r="K54" i="3"/>
  <c r="L54" i="3"/>
  <c r="J55" i="3"/>
  <c r="E60" i="5" s="1"/>
  <c r="K55" i="3"/>
  <c r="L55" i="3"/>
  <c r="J56" i="3"/>
  <c r="E61" i="5" s="1"/>
  <c r="K56" i="3"/>
  <c r="L56" i="3"/>
  <c r="J57" i="3"/>
  <c r="E62" i="5" s="1"/>
  <c r="K57" i="3"/>
  <c r="L57" i="3"/>
  <c r="J58" i="3"/>
  <c r="E63" i="5" s="1"/>
  <c r="K58" i="3"/>
  <c r="L58" i="3"/>
  <c r="J59" i="3"/>
  <c r="E64" i="5" s="1"/>
  <c r="K59" i="3"/>
  <c r="L59" i="3"/>
  <c r="J60" i="3"/>
  <c r="E65" i="5" s="1"/>
  <c r="K60" i="3"/>
  <c r="L60" i="3"/>
  <c r="J61" i="3"/>
  <c r="E66" i="5" s="1"/>
  <c r="K61" i="3"/>
  <c r="L61" i="3"/>
  <c r="J62" i="3"/>
  <c r="E67" i="5" s="1"/>
  <c r="K62" i="3"/>
  <c r="L62" i="3"/>
  <c r="J63" i="3"/>
  <c r="E68" i="5" s="1"/>
  <c r="K63" i="3"/>
  <c r="L63" i="3"/>
  <c r="J64" i="3"/>
  <c r="E69" i="5" s="1"/>
  <c r="K64" i="3"/>
  <c r="L64" i="3"/>
  <c r="A4" i="2"/>
  <c r="A5" i="2"/>
  <c r="A6" i="2"/>
  <c r="I14" i="2"/>
  <c r="G14" i="2" s="1"/>
  <c r="J14" i="2"/>
  <c r="I15" i="2"/>
  <c r="G15" i="2" s="1"/>
  <c r="J15" i="2"/>
  <c r="I23" i="2"/>
  <c r="G23" i="2" s="1"/>
  <c r="J23" i="2"/>
  <c r="I28" i="2"/>
  <c r="G28" i="2" s="1"/>
  <c r="J28" i="2"/>
  <c r="I27" i="2"/>
  <c r="H27" i="2" s="1"/>
  <c r="L27" i="2" s="1"/>
  <c r="J27" i="2"/>
  <c r="I29" i="2"/>
  <c r="G29" i="2" s="1"/>
  <c r="J29" i="2"/>
  <c r="I36" i="2"/>
  <c r="G36" i="2" s="1"/>
  <c r="J36" i="2"/>
  <c r="I67" i="2"/>
  <c r="G67" i="2" s="1"/>
  <c r="J67" i="2"/>
  <c r="I68" i="2"/>
  <c r="G68" i="2" s="1"/>
  <c r="J68" i="2"/>
  <c r="I74" i="2"/>
  <c r="G74" i="2" s="1"/>
  <c r="J74" i="2"/>
  <c r="I75" i="2"/>
  <c r="G75" i="2" s="1"/>
  <c r="J75" i="2"/>
  <c r="I79" i="2"/>
  <c r="J79" i="2"/>
  <c r="I80" i="2"/>
  <c r="G80" i="2" s="1"/>
  <c r="J80" i="2"/>
  <c r="I83" i="2"/>
  <c r="G83" i="2" s="1"/>
  <c r="J83" i="2"/>
  <c r="F220" i="2"/>
  <c r="H220" i="2"/>
  <c r="I220" i="2"/>
  <c r="G220" i="2" s="1"/>
  <c r="J220" i="2"/>
  <c r="I221" i="2"/>
  <c r="G221" i="2" s="1"/>
  <c r="J221" i="2"/>
  <c r="I222" i="2"/>
  <c r="F222" i="2" s="1"/>
  <c r="J222" i="2"/>
  <c r="I223" i="2"/>
  <c r="G223" i="2" s="1"/>
  <c r="J223" i="2"/>
  <c r="I224" i="2"/>
  <c r="G224" i="2" s="1"/>
  <c r="J224" i="2"/>
  <c r="I225" i="2"/>
  <c r="G225" i="2" s="1"/>
  <c r="J225" i="2"/>
  <c r="I226" i="2"/>
  <c r="G226" i="2" s="1"/>
  <c r="J226" i="2"/>
  <c r="I227" i="2"/>
  <c r="G227" i="2" s="1"/>
  <c r="J227" i="2"/>
  <c r="I228" i="2"/>
  <c r="F228" i="2" s="1"/>
  <c r="J228" i="2"/>
  <c r="I229" i="2"/>
  <c r="G229" i="2" s="1"/>
  <c r="J229" i="2"/>
  <c r="I230" i="2"/>
  <c r="G230" i="2" s="1"/>
  <c r="J230" i="2"/>
  <c r="I231" i="2"/>
  <c r="G231" i="2" s="1"/>
  <c r="J231" i="2"/>
  <c r="I232" i="2"/>
  <c r="H232" i="2" s="1"/>
  <c r="L232" i="2" s="1"/>
  <c r="J232" i="2"/>
  <c r="I235" i="2"/>
  <c r="G235" i="2" s="1"/>
  <c r="J235" i="2"/>
  <c r="I237" i="2"/>
  <c r="G237" i="2" s="1"/>
  <c r="J237" i="2"/>
  <c r="I238" i="2"/>
  <c r="G238" i="2" s="1"/>
  <c r="J238" i="2"/>
  <c r="I240" i="2"/>
  <c r="G240" i="2" s="1"/>
  <c r="J240" i="2"/>
  <c r="I241" i="2"/>
  <c r="G241" i="2" s="1"/>
  <c r="J241" i="2"/>
  <c r="I242" i="2"/>
  <c r="G242" i="2" s="1"/>
  <c r="J242" i="2"/>
  <c r="I243" i="2"/>
  <c r="G243" i="2" s="1"/>
  <c r="J243" i="2"/>
  <c r="I244" i="2"/>
  <c r="G244" i="2" s="1"/>
  <c r="J244" i="2"/>
  <c r="I246" i="2"/>
  <c r="G246" i="2" s="1"/>
  <c r="J246" i="2"/>
  <c r="I247" i="2"/>
  <c r="G247" i="2" s="1"/>
  <c r="J247" i="2"/>
  <c r="I248" i="2"/>
  <c r="G248" i="2" s="1"/>
  <c r="J248" i="2"/>
  <c r="I249" i="2"/>
  <c r="G249" i="2" s="1"/>
  <c r="J249" i="2"/>
  <c r="I250" i="2"/>
  <c r="G250" i="2" s="1"/>
  <c r="J250" i="2"/>
  <c r="I251" i="2"/>
  <c r="G251" i="2" s="1"/>
  <c r="J251" i="2"/>
  <c r="I252" i="2"/>
  <c r="G252" i="2" s="1"/>
  <c r="J252" i="2"/>
  <c r="I253" i="2"/>
  <c r="G253" i="2" s="1"/>
  <c r="J253" i="2"/>
  <c r="I254" i="2"/>
  <c r="G254" i="2" s="1"/>
  <c r="J254" i="2"/>
  <c r="I255" i="2"/>
  <c r="G255" i="2" s="1"/>
  <c r="J255" i="2"/>
  <c r="I256" i="2"/>
  <c r="G256" i="2" s="1"/>
  <c r="J256" i="2"/>
  <c r="I257" i="2"/>
  <c r="G257" i="2" s="1"/>
  <c r="J257" i="2"/>
  <c r="I258" i="2"/>
  <c r="G258" i="2" s="1"/>
  <c r="J258" i="2"/>
  <c r="I259" i="2"/>
  <c r="G259" i="2" s="1"/>
  <c r="J259" i="2"/>
  <c r="I260" i="2"/>
  <c r="G260" i="2" s="1"/>
  <c r="J260" i="2"/>
  <c r="I261" i="2"/>
  <c r="G261" i="2" s="1"/>
  <c r="J261" i="2"/>
  <c r="I262" i="2"/>
  <c r="G262" i="2" s="1"/>
  <c r="J262" i="2"/>
  <c r="I263" i="2"/>
  <c r="G263" i="2" s="1"/>
  <c r="J263" i="2"/>
  <c r="I264" i="2"/>
  <c r="G264" i="2" s="1"/>
  <c r="J264" i="2"/>
  <c r="I266" i="2"/>
  <c r="G266" i="2" s="1"/>
  <c r="J266" i="2"/>
  <c r="I267" i="2"/>
  <c r="G267" i="2" s="1"/>
  <c r="J267" i="2"/>
  <c r="I268" i="2"/>
  <c r="G268" i="2" s="1"/>
  <c r="J268" i="2"/>
  <c r="I269" i="2"/>
  <c r="G269" i="2" s="1"/>
  <c r="J269" i="2"/>
  <c r="I270" i="2"/>
  <c r="G270" i="2" s="1"/>
  <c r="J270" i="2"/>
  <c r="I271" i="2"/>
  <c r="G271" i="2" s="1"/>
  <c r="J271" i="2"/>
  <c r="I272" i="2"/>
  <c r="G272" i="2" s="1"/>
  <c r="J272" i="2"/>
  <c r="F273" i="2"/>
  <c r="H273" i="2"/>
  <c r="I273" i="2"/>
  <c r="G273" i="2" s="1"/>
  <c r="J273" i="2"/>
  <c r="I274" i="2"/>
  <c r="G274" i="2" s="1"/>
  <c r="J274" i="2"/>
  <c r="I275" i="2"/>
  <c r="G275" i="2" s="1"/>
  <c r="J275" i="2"/>
  <c r="I276" i="2"/>
  <c r="G276" i="2" s="1"/>
  <c r="J276" i="2"/>
  <c r="I277" i="2"/>
  <c r="G277" i="2" s="1"/>
  <c r="J277" i="2"/>
  <c r="I278" i="2"/>
  <c r="G278" i="2" s="1"/>
  <c r="J278" i="2"/>
  <c r="I279" i="2"/>
  <c r="G279" i="2" s="1"/>
  <c r="J279" i="2"/>
  <c r="I280" i="2"/>
  <c r="G280" i="2" s="1"/>
  <c r="J280" i="2"/>
  <c r="I281" i="2"/>
  <c r="G281" i="2" s="1"/>
  <c r="J281" i="2"/>
  <c r="I282" i="2"/>
  <c r="F282" i="2" s="1"/>
  <c r="J282" i="2"/>
  <c r="I283" i="2"/>
  <c r="G283" i="2" s="1"/>
  <c r="J283" i="2"/>
  <c r="I284" i="2"/>
  <c r="G284" i="2" s="1"/>
  <c r="J284" i="2"/>
  <c r="I285" i="2"/>
  <c r="G285" i="2" s="1"/>
  <c r="J285" i="2"/>
  <c r="F286" i="2"/>
  <c r="I286" i="2"/>
  <c r="G286" i="2" s="1"/>
  <c r="J286" i="2"/>
  <c r="I308" i="2"/>
  <c r="G308" i="2" s="1"/>
  <c r="J308" i="2"/>
  <c r="I309" i="2"/>
  <c r="G309" i="2" s="1"/>
  <c r="J309" i="2"/>
  <c r="I310" i="2"/>
  <c r="G310" i="2" s="1"/>
  <c r="J310" i="2"/>
  <c r="I311" i="2"/>
  <c r="G311" i="2" s="1"/>
  <c r="J311" i="2"/>
  <c r="I312" i="2"/>
  <c r="G312" i="2" s="1"/>
  <c r="J312" i="2"/>
  <c r="I313" i="2"/>
  <c r="G313" i="2" s="1"/>
  <c r="J313" i="2"/>
  <c r="I314" i="2"/>
  <c r="G314" i="2" s="1"/>
  <c r="F314" i="2"/>
  <c r="J314" i="2"/>
  <c r="I315" i="2"/>
  <c r="G315" i="2" s="1"/>
  <c r="J315" i="2"/>
  <c r="I316" i="2"/>
  <c r="G316" i="2" s="1"/>
  <c r="J316" i="2"/>
  <c r="I317" i="2"/>
  <c r="G317" i="2" s="1"/>
  <c r="J317" i="2"/>
  <c r="I318" i="2"/>
  <c r="G318" i="2" s="1"/>
  <c r="J318" i="2"/>
  <c r="I319" i="2"/>
  <c r="G319" i="2" s="1"/>
  <c r="J319" i="2"/>
  <c r="I320" i="2"/>
  <c r="G320" i="2" s="1"/>
  <c r="J320" i="2"/>
  <c r="I321" i="2"/>
  <c r="G321" i="2" s="1"/>
  <c r="J321" i="2"/>
  <c r="I322" i="2"/>
  <c r="G322" i="2" s="1"/>
  <c r="J322" i="2"/>
  <c r="I323" i="2"/>
  <c r="G323" i="2" s="1"/>
  <c r="J323" i="2"/>
  <c r="I324" i="2"/>
  <c r="G324" i="2" s="1"/>
  <c r="J324" i="2"/>
  <c r="I325" i="2"/>
  <c r="G325" i="2" s="1"/>
  <c r="J325" i="2"/>
  <c r="I326" i="2"/>
  <c r="G326" i="2" s="1"/>
  <c r="J326" i="2"/>
  <c r="I327" i="2"/>
  <c r="G327" i="2" s="1"/>
  <c r="J327" i="2"/>
  <c r="I328" i="2"/>
  <c r="G328" i="2" s="1"/>
  <c r="J328" i="2"/>
  <c r="I329" i="2"/>
  <c r="G329" i="2" s="1"/>
  <c r="J329" i="2"/>
  <c r="F337" i="2"/>
  <c r="H337" i="2"/>
  <c r="I337" i="2"/>
  <c r="G337" i="2" s="1"/>
  <c r="J337" i="2"/>
  <c r="F338" i="2"/>
  <c r="H338" i="2"/>
  <c r="I338" i="2"/>
  <c r="G338" i="2" s="1"/>
  <c r="J338" i="2"/>
  <c r="I339" i="2"/>
  <c r="G339" i="2" s="1"/>
  <c r="J339" i="2"/>
  <c r="I340" i="2"/>
  <c r="G340" i="2" s="1"/>
  <c r="J340" i="2"/>
  <c r="F341" i="2"/>
  <c r="H341" i="2"/>
  <c r="I341" i="2"/>
  <c r="G341" i="2" s="1"/>
  <c r="J341" i="2"/>
  <c r="F342" i="2"/>
  <c r="H342" i="2"/>
  <c r="I342" i="2"/>
  <c r="G342" i="2" s="1"/>
  <c r="J342" i="2"/>
  <c r="I343" i="2"/>
  <c r="G343" i="2" s="1"/>
  <c r="J343" i="2"/>
  <c r="F344" i="2"/>
  <c r="H344" i="2"/>
  <c r="I344" i="2"/>
  <c r="G344" i="2" s="1"/>
  <c r="J344" i="2"/>
  <c r="F345" i="2"/>
  <c r="H345" i="2"/>
  <c r="I345" i="2"/>
  <c r="G345" i="2" s="1"/>
  <c r="J345" i="2"/>
  <c r="F346" i="2"/>
  <c r="H346" i="2"/>
  <c r="I346" i="2"/>
  <c r="G346" i="2" s="1"/>
  <c r="J346" i="2"/>
  <c r="F347" i="2"/>
  <c r="H347" i="2"/>
  <c r="I347" i="2"/>
  <c r="G347" i="2" s="1"/>
  <c r="J347" i="2"/>
  <c r="F348" i="2"/>
  <c r="H348" i="2"/>
  <c r="I348" i="2"/>
  <c r="G348" i="2" s="1"/>
  <c r="J348" i="2"/>
  <c r="F349" i="2"/>
  <c r="H349" i="2"/>
  <c r="I349" i="2"/>
  <c r="G349" i="2" s="1"/>
  <c r="J349" i="2"/>
  <c r="F350" i="2"/>
  <c r="H350" i="2"/>
  <c r="I350" i="2"/>
  <c r="G350" i="2" s="1"/>
  <c r="J350" i="2"/>
  <c r="F351" i="2"/>
  <c r="H351" i="2"/>
  <c r="I351" i="2"/>
  <c r="G351" i="2" s="1"/>
  <c r="J351" i="2"/>
  <c r="F352" i="2"/>
  <c r="H352" i="2"/>
  <c r="I352" i="2"/>
  <c r="G352" i="2" s="1"/>
  <c r="J352" i="2"/>
  <c r="F353" i="2"/>
  <c r="H353" i="2"/>
  <c r="I353" i="2"/>
  <c r="G353" i="2" s="1"/>
  <c r="J353" i="2"/>
  <c r="F354" i="2"/>
  <c r="H354" i="2"/>
  <c r="I354" i="2"/>
  <c r="G354" i="2" s="1"/>
  <c r="J354" i="2"/>
  <c r="F355" i="2"/>
  <c r="H355" i="2"/>
  <c r="I355" i="2"/>
  <c r="G355" i="2" s="1"/>
  <c r="J355" i="2"/>
  <c r="F356" i="2"/>
  <c r="H356" i="2"/>
  <c r="I356" i="2"/>
  <c r="G356" i="2" s="1"/>
  <c r="J356" i="2"/>
  <c r="F357" i="2"/>
  <c r="H357" i="2"/>
  <c r="I357" i="2"/>
  <c r="G357" i="2" s="1"/>
  <c r="J357" i="2"/>
  <c r="F358" i="2"/>
  <c r="H358" i="2"/>
  <c r="I358" i="2"/>
  <c r="G358" i="2" s="1"/>
  <c r="J358" i="2"/>
  <c r="F359" i="2"/>
  <c r="H359" i="2"/>
  <c r="I359" i="2"/>
  <c r="G359" i="2" s="1"/>
  <c r="J359" i="2"/>
  <c r="F360" i="2"/>
  <c r="H360" i="2"/>
  <c r="I360" i="2"/>
  <c r="G360" i="2" s="1"/>
  <c r="J360" i="2"/>
  <c r="F361" i="2"/>
  <c r="H361" i="2"/>
  <c r="I361" i="2"/>
  <c r="G361" i="2" s="1"/>
  <c r="J361" i="2"/>
  <c r="F362" i="2"/>
  <c r="H362" i="2"/>
  <c r="I362" i="2"/>
  <c r="G362" i="2" s="1"/>
  <c r="J362" i="2"/>
  <c r="F363" i="2"/>
  <c r="H363" i="2"/>
  <c r="I363" i="2"/>
  <c r="G363" i="2" s="1"/>
  <c r="J363" i="2"/>
  <c r="F364" i="2"/>
  <c r="H364" i="2"/>
  <c r="I364" i="2"/>
  <c r="G364" i="2" s="1"/>
  <c r="J364" i="2"/>
  <c r="F365" i="2"/>
  <c r="H365" i="2"/>
  <c r="I365" i="2"/>
  <c r="G365" i="2" s="1"/>
  <c r="J365" i="2"/>
  <c r="F366" i="2"/>
  <c r="H366" i="2"/>
  <c r="I366" i="2"/>
  <c r="G366" i="2" s="1"/>
  <c r="J366" i="2"/>
  <c r="F367" i="2"/>
  <c r="H367" i="2"/>
  <c r="I367" i="2"/>
  <c r="G367" i="2" s="1"/>
  <c r="J367" i="2"/>
  <c r="F368" i="2"/>
  <c r="H368" i="2"/>
  <c r="I368" i="2"/>
  <c r="G368" i="2" s="1"/>
  <c r="J368" i="2"/>
  <c r="F369" i="2"/>
  <c r="H369" i="2"/>
  <c r="I369" i="2"/>
  <c r="G369" i="2" s="1"/>
  <c r="J369" i="2"/>
  <c r="F370" i="2"/>
  <c r="H370" i="2"/>
  <c r="I370" i="2"/>
  <c r="G370" i="2" s="1"/>
  <c r="J370" i="2"/>
  <c r="F371" i="2"/>
  <c r="H371" i="2"/>
  <c r="I371" i="2"/>
  <c r="G371" i="2" s="1"/>
  <c r="J371" i="2"/>
  <c r="F372" i="2"/>
  <c r="H372" i="2"/>
  <c r="I372" i="2"/>
  <c r="G372" i="2" s="1"/>
  <c r="J372" i="2"/>
  <c r="F373" i="2"/>
  <c r="H373" i="2"/>
  <c r="I373" i="2"/>
  <c r="G373" i="2" s="1"/>
  <c r="J373" i="2"/>
  <c r="F374" i="2"/>
  <c r="H374" i="2"/>
  <c r="I374" i="2"/>
  <c r="G374" i="2" s="1"/>
  <c r="J374" i="2"/>
  <c r="F375" i="2"/>
  <c r="H375" i="2"/>
  <c r="I375" i="2"/>
  <c r="G375" i="2" s="1"/>
  <c r="J375" i="2"/>
  <c r="F376" i="2"/>
  <c r="H376" i="2"/>
  <c r="I376" i="2"/>
  <c r="G376" i="2" s="1"/>
  <c r="J376" i="2"/>
  <c r="F377" i="2"/>
  <c r="H377" i="2"/>
  <c r="I377" i="2"/>
  <c r="G377" i="2" s="1"/>
  <c r="J377" i="2"/>
  <c r="F378" i="2"/>
  <c r="H378" i="2"/>
  <c r="I378" i="2"/>
  <c r="G378" i="2" s="1"/>
  <c r="J378" i="2"/>
  <c r="F379" i="2"/>
  <c r="H379" i="2"/>
  <c r="I379" i="2"/>
  <c r="G379" i="2" s="1"/>
  <c r="J379" i="2"/>
  <c r="F380" i="2"/>
  <c r="H380" i="2"/>
  <c r="I380" i="2"/>
  <c r="G380" i="2" s="1"/>
  <c r="J380" i="2"/>
  <c r="F381" i="2"/>
  <c r="H381" i="2"/>
  <c r="I381" i="2"/>
  <c r="G381" i="2" s="1"/>
  <c r="J381" i="2"/>
  <c r="F382" i="2"/>
  <c r="H382" i="2"/>
  <c r="I382" i="2"/>
  <c r="G382" i="2" s="1"/>
  <c r="J382" i="2"/>
  <c r="F383" i="2"/>
  <c r="H383" i="2"/>
  <c r="I383" i="2"/>
  <c r="G383" i="2" s="1"/>
  <c r="J383" i="2"/>
  <c r="F384" i="2"/>
  <c r="H384" i="2"/>
  <c r="I384" i="2"/>
  <c r="G384" i="2" s="1"/>
  <c r="J384" i="2"/>
  <c r="F385" i="2"/>
  <c r="H385" i="2"/>
  <c r="I385" i="2"/>
  <c r="G385" i="2" s="1"/>
  <c r="J385" i="2"/>
  <c r="F386" i="2"/>
  <c r="H386" i="2"/>
  <c r="I386" i="2"/>
  <c r="G386" i="2" s="1"/>
  <c r="J386" i="2"/>
  <c r="F387" i="2"/>
  <c r="H387" i="2"/>
  <c r="I387" i="2"/>
  <c r="G387" i="2" s="1"/>
  <c r="J387" i="2"/>
  <c r="F388" i="2"/>
  <c r="H388" i="2"/>
  <c r="I388" i="2"/>
  <c r="G388" i="2" s="1"/>
  <c r="J388" i="2"/>
  <c r="F389" i="2"/>
  <c r="H389" i="2"/>
  <c r="I389" i="2"/>
  <c r="G389" i="2" s="1"/>
  <c r="J389" i="2"/>
  <c r="F390" i="2"/>
  <c r="H390" i="2"/>
  <c r="I390" i="2"/>
  <c r="G390" i="2" s="1"/>
  <c r="J390" i="2"/>
  <c r="F391" i="2"/>
  <c r="H391" i="2"/>
  <c r="I391" i="2"/>
  <c r="G391" i="2" s="1"/>
  <c r="J391" i="2"/>
  <c r="F392" i="2"/>
  <c r="H392" i="2"/>
  <c r="I392" i="2"/>
  <c r="G392" i="2" s="1"/>
  <c r="J392" i="2"/>
  <c r="F393" i="2"/>
  <c r="H393" i="2"/>
  <c r="I393" i="2"/>
  <c r="G393" i="2" s="1"/>
  <c r="J393" i="2"/>
  <c r="F394" i="2"/>
  <c r="H394" i="2"/>
  <c r="I394" i="2"/>
  <c r="G394" i="2" s="1"/>
  <c r="J394" i="2"/>
  <c r="F395" i="2"/>
  <c r="H395" i="2"/>
  <c r="I395" i="2"/>
  <c r="G395" i="2" s="1"/>
  <c r="J395" i="2"/>
  <c r="F396" i="2"/>
  <c r="H396" i="2"/>
  <c r="I396" i="2"/>
  <c r="G396" i="2" s="1"/>
  <c r="J396" i="2"/>
  <c r="F397" i="2"/>
  <c r="H397" i="2"/>
  <c r="I397" i="2"/>
  <c r="G397" i="2" s="1"/>
  <c r="J397" i="2"/>
  <c r="F398" i="2"/>
  <c r="H398" i="2"/>
  <c r="I398" i="2"/>
  <c r="G398" i="2" s="1"/>
  <c r="J398" i="2"/>
  <c r="F399" i="2"/>
  <c r="H399" i="2"/>
  <c r="I399" i="2"/>
  <c r="G399" i="2" s="1"/>
  <c r="J399" i="2"/>
  <c r="F400" i="2"/>
  <c r="H400" i="2"/>
  <c r="I400" i="2"/>
  <c r="G400" i="2" s="1"/>
  <c r="J400" i="2"/>
  <c r="F401" i="2"/>
  <c r="H401" i="2"/>
  <c r="I401" i="2"/>
  <c r="G401" i="2" s="1"/>
  <c r="J401" i="2"/>
  <c r="F402" i="2"/>
  <c r="H402" i="2"/>
  <c r="I402" i="2"/>
  <c r="G402" i="2" s="1"/>
  <c r="J402" i="2"/>
  <c r="F403" i="2"/>
  <c r="H403" i="2"/>
  <c r="I403" i="2"/>
  <c r="G403" i="2" s="1"/>
  <c r="J403" i="2"/>
  <c r="F404" i="2"/>
  <c r="H404" i="2"/>
  <c r="I404" i="2"/>
  <c r="G404" i="2" s="1"/>
  <c r="J404" i="2"/>
  <c r="F405" i="2"/>
  <c r="H405" i="2"/>
  <c r="I405" i="2"/>
  <c r="G405" i="2" s="1"/>
  <c r="J405" i="2"/>
  <c r="F406" i="2"/>
  <c r="H406" i="2"/>
  <c r="I406" i="2"/>
  <c r="G406" i="2" s="1"/>
  <c r="J406" i="2"/>
  <c r="F407" i="2"/>
  <c r="H407" i="2"/>
  <c r="I407" i="2"/>
  <c r="G407" i="2" s="1"/>
  <c r="J407" i="2"/>
  <c r="F408" i="2"/>
  <c r="H408" i="2"/>
  <c r="I408" i="2"/>
  <c r="G408" i="2" s="1"/>
  <c r="J408" i="2"/>
  <c r="F409" i="2"/>
  <c r="H409" i="2"/>
  <c r="I409" i="2"/>
  <c r="G409" i="2" s="1"/>
  <c r="J409" i="2"/>
  <c r="F410" i="2"/>
  <c r="H410" i="2"/>
  <c r="I410" i="2"/>
  <c r="G410" i="2" s="1"/>
  <c r="J410" i="2"/>
  <c r="F411" i="2"/>
  <c r="H411" i="2"/>
  <c r="I411" i="2"/>
  <c r="G411" i="2" s="1"/>
  <c r="J411" i="2"/>
  <c r="F412" i="2"/>
  <c r="H412" i="2"/>
  <c r="I412" i="2"/>
  <c r="G412" i="2" s="1"/>
  <c r="J412" i="2"/>
  <c r="F413" i="2"/>
  <c r="H413" i="2"/>
  <c r="I413" i="2"/>
  <c r="G413" i="2" s="1"/>
  <c r="J413" i="2"/>
  <c r="F414" i="2"/>
  <c r="H414" i="2"/>
  <c r="I414" i="2"/>
  <c r="G414" i="2" s="1"/>
  <c r="J414" i="2"/>
  <c r="F415" i="2"/>
  <c r="H415" i="2"/>
  <c r="I415" i="2"/>
  <c r="G415" i="2" s="1"/>
  <c r="J415" i="2"/>
  <c r="F416" i="2"/>
  <c r="H416" i="2"/>
  <c r="I416" i="2"/>
  <c r="G416" i="2" s="1"/>
  <c r="J416" i="2"/>
  <c r="F417" i="2"/>
  <c r="H417" i="2"/>
  <c r="I417" i="2"/>
  <c r="G417" i="2" s="1"/>
  <c r="J417" i="2"/>
  <c r="F418" i="2"/>
  <c r="H418" i="2"/>
  <c r="I418" i="2"/>
  <c r="G418" i="2" s="1"/>
  <c r="J418" i="2"/>
  <c r="F419" i="2"/>
  <c r="H419" i="2"/>
  <c r="I419" i="2"/>
  <c r="G419" i="2" s="1"/>
  <c r="J419" i="2"/>
  <c r="F420" i="2"/>
  <c r="H420" i="2"/>
  <c r="I420" i="2"/>
  <c r="G420" i="2" s="1"/>
  <c r="J420" i="2"/>
  <c r="F421" i="2"/>
  <c r="H421" i="2"/>
  <c r="I421" i="2"/>
  <c r="G421" i="2" s="1"/>
  <c r="J421" i="2"/>
  <c r="F422" i="2"/>
  <c r="H422" i="2"/>
  <c r="I422" i="2"/>
  <c r="G422" i="2" s="1"/>
  <c r="J422" i="2"/>
  <c r="F423" i="2"/>
  <c r="H423" i="2"/>
  <c r="I423" i="2"/>
  <c r="G423" i="2" s="1"/>
  <c r="J423" i="2"/>
  <c r="F424" i="2"/>
  <c r="H424" i="2"/>
  <c r="I424" i="2"/>
  <c r="G424" i="2" s="1"/>
  <c r="J424" i="2"/>
  <c r="F425" i="2"/>
  <c r="H425" i="2"/>
  <c r="I425" i="2"/>
  <c r="G425" i="2" s="1"/>
  <c r="J425" i="2"/>
  <c r="F426" i="2"/>
  <c r="H426" i="2"/>
  <c r="I426" i="2"/>
  <c r="G426" i="2" s="1"/>
  <c r="J426" i="2"/>
  <c r="F427" i="2"/>
  <c r="H427" i="2"/>
  <c r="I427" i="2"/>
  <c r="G427" i="2" s="1"/>
  <c r="J427" i="2"/>
  <c r="F428" i="2"/>
  <c r="H428" i="2"/>
  <c r="I428" i="2"/>
  <c r="G428" i="2" s="1"/>
  <c r="J428" i="2"/>
  <c r="F429" i="2"/>
  <c r="H429" i="2"/>
  <c r="I429" i="2"/>
  <c r="G429" i="2" s="1"/>
  <c r="J429" i="2"/>
  <c r="F430" i="2"/>
  <c r="H430" i="2"/>
  <c r="I430" i="2"/>
  <c r="G430" i="2" s="1"/>
  <c r="J430" i="2"/>
  <c r="F431" i="2"/>
  <c r="H431" i="2"/>
  <c r="I431" i="2"/>
  <c r="G431" i="2" s="1"/>
  <c r="J431" i="2"/>
  <c r="F432" i="2"/>
  <c r="H432" i="2"/>
  <c r="I432" i="2"/>
  <c r="G432" i="2" s="1"/>
  <c r="J432" i="2"/>
  <c r="F433" i="2"/>
  <c r="H433" i="2"/>
  <c r="I433" i="2"/>
  <c r="G433" i="2" s="1"/>
  <c r="J433" i="2"/>
  <c r="F434" i="2"/>
  <c r="H434" i="2"/>
  <c r="I434" i="2"/>
  <c r="G434" i="2" s="1"/>
  <c r="J434" i="2"/>
  <c r="F435" i="2"/>
  <c r="H435" i="2"/>
  <c r="I435" i="2"/>
  <c r="G435" i="2" s="1"/>
  <c r="J435" i="2"/>
  <c r="F436" i="2"/>
  <c r="H436" i="2"/>
  <c r="I436" i="2"/>
  <c r="G436" i="2" s="1"/>
  <c r="J436" i="2"/>
  <c r="F437" i="2"/>
  <c r="H437" i="2"/>
  <c r="I437" i="2"/>
  <c r="G437" i="2" s="1"/>
  <c r="J437" i="2"/>
  <c r="F438" i="2"/>
  <c r="H438" i="2"/>
  <c r="I438" i="2"/>
  <c r="G438" i="2" s="1"/>
  <c r="J438" i="2"/>
  <c r="F439" i="2"/>
  <c r="H439" i="2"/>
  <c r="I439" i="2"/>
  <c r="G439" i="2" s="1"/>
  <c r="J439" i="2"/>
  <c r="F440" i="2"/>
  <c r="H440" i="2"/>
  <c r="I440" i="2"/>
  <c r="G440" i="2" s="1"/>
  <c r="J440" i="2"/>
  <c r="F441" i="2"/>
  <c r="H441" i="2"/>
  <c r="I441" i="2"/>
  <c r="G441" i="2" s="1"/>
  <c r="J441" i="2"/>
  <c r="F442" i="2"/>
  <c r="H442" i="2"/>
  <c r="I442" i="2"/>
  <c r="G442" i="2" s="1"/>
  <c r="J442" i="2"/>
  <c r="F443" i="2"/>
  <c r="H443" i="2"/>
  <c r="I443" i="2"/>
  <c r="G443" i="2" s="1"/>
  <c r="J443" i="2"/>
  <c r="F444" i="2"/>
  <c r="H444" i="2"/>
  <c r="I444" i="2"/>
  <c r="G444" i="2" s="1"/>
  <c r="J444" i="2"/>
  <c r="F445" i="2"/>
  <c r="H445" i="2"/>
  <c r="I445" i="2"/>
  <c r="G445" i="2" s="1"/>
  <c r="J445" i="2"/>
  <c r="F446" i="2"/>
  <c r="H446" i="2"/>
  <c r="I446" i="2"/>
  <c r="G446" i="2" s="1"/>
  <c r="J446" i="2"/>
  <c r="F447" i="2"/>
  <c r="H447" i="2"/>
  <c r="I447" i="2"/>
  <c r="G447" i="2" s="1"/>
  <c r="J447" i="2"/>
  <c r="F448" i="2"/>
  <c r="H448" i="2"/>
  <c r="I448" i="2"/>
  <c r="G448" i="2" s="1"/>
  <c r="J448" i="2"/>
  <c r="F449" i="2"/>
  <c r="H449" i="2"/>
  <c r="I449" i="2"/>
  <c r="G449" i="2" s="1"/>
  <c r="J449" i="2"/>
  <c r="F450" i="2"/>
  <c r="H450" i="2"/>
  <c r="I450" i="2"/>
  <c r="G450" i="2" s="1"/>
  <c r="J450" i="2"/>
  <c r="F451" i="2"/>
  <c r="H451" i="2"/>
  <c r="I451" i="2"/>
  <c r="G451" i="2" s="1"/>
  <c r="J451" i="2"/>
  <c r="F452" i="2"/>
  <c r="H452" i="2"/>
  <c r="I452" i="2"/>
  <c r="G452" i="2" s="1"/>
  <c r="J452" i="2"/>
  <c r="F453" i="2"/>
  <c r="H453" i="2"/>
  <c r="I453" i="2"/>
  <c r="G453" i="2" s="1"/>
  <c r="J453" i="2"/>
  <c r="F454" i="2"/>
  <c r="H454" i="2"/>
  <c r="I454" i="2"/>
  <c r="G454" i="2" s="1"/>
  <c r="J454" i="2"/>
  <c r="F455" i="2"/>
  <c r="H455" i="2"/>
  <c r="I455" i="2"/>
  <c r="G455" i="2" s="1"/>
  <c r="J455" i="2"/>
  <c r="F456" i="2"/>
  <c r="H456" i="2"/>
  <c r="I456" i="2"/>
  <c r="G456" i="2" s="1"/>
  <c r="J456" i="2"/>
  <c r="F457" i="2"/>
  <c r="H457" i="2"/>
  <c r="I457" i="2"/>
  <c r="G457" i="2" s="1"/>
  <c r="J457" i="2"/>
  <c r="F458" i="2"/>
  <c r="H458" i="2"/>
  <c r="I458" i="2"/>
  <c r="G458" i="2" s="1"/>
  <c r="J458" i="2"/>
  <c r="F459" i="2"/>
  <c r="H459" i="2"/>
  <c r="I459" i="2"/>
  <c r="G459" i="2" s="1"/>
  <c r="J459" i="2"/>
  <c r="F460" i="2"/>
  <c r="H460" i="2"/>
  <c r="I460" i="2"/>
  <c r="G460" i="2" s="1"/>
  <c r="J460" i="2"/>
  <c r="F461" i="2"/>
  <c r="H461" i="2"/>
  <c r="I461" i="2"/>
  <c r="G461" i="2" s="1"/>
  <c r="J461" i="2"/>
  <c r="F462" i="2"/>
  <c r="H462" i="2"/>
  <c r="I462" i="2"/>
  <c r="G462" i="2" s="1"/>
  <c r="J462" i="2"/>
  <c r="F463" i="2"/>
  <c r="H463" i="2"/>
  <c r="I463" i="2"/>
  <c r="G463" i="2" s="1"/>
  <c r="J463" i="2"/>
  <c r="F464" i="2"/>
  <c r="H464" i="2"/>
  <c r="I464" i="2"/>
  <c r="G464" i="2" s="1"/>
  <c r="J464" i="2"/>
  <c r="F465" i="2"/>
  <c r="H465" i="2"/>
  <c r="I465" i="2"/>
  <c r="G465" i="2" s="1"/>
  <c r="J465" i="2"/>
  <c r="F466" i="2"/>
  <c r="H466" i="2"/>
  <c r="I466" i="2"/>
  <c r="G466" i="2" s="1"/>
  <c r="J466" i="2"/>
  <c r="F467" i="2"/>
  <c r="H467" i="2"/>
  <c r="I467" i="2"/>
  <c r="G467" i="2" s="1"/>
  <c r="J467" i="2"/>
  <c r="F468" i="2"/>
  <c r="H468" i="2"/>
  <c r="I468" i="2"/>
  <c r="G468" i="2" s="1"/>
  <c r="J468" i="2"/>
  <c r="F469" i="2"/>
  <c r="H469" i="2"/>
  <c r="I469" i="2"/>
  <c r="G469" i="2" s="1"/>
  <c r="J469" i="2"/>
  <c r="F470" i="2"/>
  <c r="H470" i="2"/>
  <c r="I470" i="2"/>
  <c r="G470" i="2" s="1"/>
  <c r="J470" i="2"/>
  <c r="F471" i="2"/>
  <c r="H471" i="2"/>
  <c r="I471" i="2"/>
  <c r="G471" i="2" s="1"/>
  <c r="J471" i="2"/>
  <c r="F472" i="2"/>
  <c r="H472" i="2"/>
  <c r="I472" i="2"/>
  <c r="G472" i="2" s="1"/>
  <c r="J472" i="2"/>
  <c r="F473" i="2"/>
  <c r="H473" i="2"/>
  <c r="I473" i="2"/>
  <c r="G473" i="2" s="1"/>
  <c r="J473" i="2"/>
  <c r="F474" i="2"/>
  <c r="H474" i="2"/>
  <c r="I474" i="2"/>
  <c r="G474" i="2" s="1"/>
  <c r="J474" i="2"/>
  <c r="F475" i="2"/>
  <c r="H475" i="2"/>
  <c r="I475" i="2"/>
  <c r="G475" i="2" s="1"/>
  <c r="J475" i="2"/>
  <c r="F476" i="2"/>
  <c r="H476" i="2"/>
  <c r="I476" i="2"/>
  <c r="G476" i="2" s="1"/>
  <c r="J476" i="2"/>
  <c r="F477" i="2"/>
  <c r="H477" i="2"/>
  <c r="I477" i="2"/>
  <c r="G477" i="2" s="1"/>
  <c r="J477" i="2"/>
  <c r="F478" i="2"/>
  <c r="H478" i="2"/>
  <c r="I478" i="2"/>
  <c r="G478" i="2" s="1"/>
  <c r="J478" i="2"/>
  <c r="F479" i="2"/>
  <c r="H479" i="2"/>
  <c r="I479" i="2"/>
  <c r="G479" i="2" s="1"/>
  <c r="J479" i="2"/>
  <c r="F480" i="2"/>
  <c r="H480" i="2"/>
  <c r="I480" i="2"/>
  <c r="G480" i="2" s="1"/>
  <c r="J480" i="2"/>
  <c r="F481" i="2"/>
  <c r="H481" i="2"/>
  <c r="I481" i="2"/>
  <c r="G481" i="2" s="1"/>
  <c r="J481" i="2"/>
  <c r="F482" i="2"/>
  <c r="H482" i="2"/>
  <c r="I482" i="2"/>
  <c r="G482" i="2" s="1"/>
  <c r="J482" i="2"/>
  <c r="F483" i="2"/>
  <c r="H483" i="2"/>
  <c r="I483" i="2"/>
  <c r="G483" i="2" s="1"/>
  <c r="J483" i="2"/>
  <c r="F484" i="2"/>
  <c r="H484" i="2"/>
  <c r="I484" i="2"/>
  <c r="G484" i="2" s="1"/>
  <c r="J484" i="2"/>
  <c r="F485" i="2"/>
  <c r="H485" i="2"/>
  <c r="I485" i="2"/>
  <c r="G485" i="2" s="1"/>
  <c r="J485" i="2"/>
  <c r="F486" i="2"/>
  <c r="H486" i="2"/>
  <c r="I486" i="2"/>
  <c r="G486" i="2" s="1"/>
  <c r="J486" i="2"/>
  <c r="F487" i="2"/>
  <c r="H487" i="2"/>
  <c r="I487" i="2"/>
  <c r="G487" i="2" s="1"/>
  <c r="J487" i="2"/>
  <c r="F488" i="2"/>
  <c r="H488" i="2"/>
  <c r="I488" i="2"/>
  <c r="G488" i="2" s="1"/>
  <c r="J488" i="2"/>
  <c r="F489" i="2"/>
  <c r="H489" i="2"/>
  <c r="I489" i="2"/>
  <c r="G489" i="2" s="1"/>
  <c r="J489" i="2"/>
  <c r="F490" i="2"/>
  <c r="H490" i="2"/>
  <c r="I490" i="2"/>
  <c r="G490" i="2" s="1"/>
  <c r="J490" i="2"/>
  <c r="F491" i="2"/>
  <c r="H491" i="2"/>
  <c r="I491" i="2"/>
  <c r="G491" i="2" s="1"/>
  <c r="J491" i="2"/>
  <c r="F492" i="2"/>
  <c r="H492" i="2"/>
  <c r="I492" i="2"/>
  <c r="G492" i="2" s="1"/>
  <c r="J492" i="2"/>
  <c r="F493" i="2"/>
  <c r="H493" i="2"/>
  <c r="I493" i="2"/>
  <c r="G493" i="2" s="1"/>
  <c r="J493" i="2"/>
  <c r="F494" i="2"/>
  <c r="H494" i="2"/>
  <c r="I494" i="2"/>
  <c r="G494" i="2" s="1"/>
  <c r="J494" i="2"/>
  <c r="F495" i="2"/>
  <c r="H495" i="2"/>
  <c r="I495" i="2"/>
  <c r="G495" i="2" s="1"/>
  <c r="J495" i="2"/>
  <c r="F496" i="2"/>
  <c r="H496" i="2"/>
  <c r="I496" i="2"/>
  <c r="G496" i="2" s="1"/>
  <c r="J496" i="2"/>
  <c r="F497" i="2"/>
  <c r="H497" i="2"/>
  <c r="I497" i="2"/>
  <c r="G497" i="2" s="1"/>
  <c r="J497" i="2"/>
  <c r="F498" i="2"/>
  <c r="H498" i="2"/>
  <c r="I498" i="2"/>
  <c r="G498" i="2" s="1"/>
  <c r="J498" i="2"/>
  <c r="F499" i="2"/>
  <c r="H499" i="2"/>
  <c r="I499" i="2"/>
  <c r="G499" i="2" s="1"/>
  <c r="J499" i="2"/>
  <c r="F500" i="2"/>
  <c r="H500" i="2"/>
  <c r="I500" i="2"/>
  <c r="G500" i="2" s="1"/>
  <c r="J500" i="2"/>
  <c r="F501" i="2"/>
  <c r="H501" i="2"/>
  <c r="I501" i="2"/>
  <c r="G501" i="2" s="1"/>
  <c r="J501" i="2"/>
  <c r="F502" i="2"/>
  <c r="H502" i="2"/>
  <c r="I502" i="2"/>
  <c r="G502" i="2" s="1"/>
  <c r="J502" i="2"/>
  <c r="F503" i="2"/>
  <c r="H503" i="2"/>
  <c r="I503" i="2"/>
  <c r="G503" i="2" s="1"/>
  <c r="J503" i="2"/>
  <c r="F504" i="2"/>
  <c r="H504" i="2"/>
  <c r="I504" i="2"/>
  <c r="G504" i="2" s="1"/>
  <c r="J504" i="2"/>
  <c r="F505" i="2"/>
  <c r="H505" i="2"/>
  <c r="I505" i="2"/>
  <c r="G505" i="2" s="1"/>
  <c r="J505" i="2"/>
  <c r="F506" i="2"/>
  <c r="H506" i="2"/>
  <c r="I506" i="2"/>
  <c r="G506" i="2" s="1"/>
  <c r="J506" i="2"/>
  <c r="F507" i="2"/>
  <c r="H507" i="2"/>
  <c r="I507" i="2"/>
  <c r="G507" i="2" s="1"/>
  <c r="J507" i="2"/>
  <c r="F508" i="2"/>
  <c r="H508" i="2"/>
  <c r="I508" i="2"/>
  <c r="G508" i="2" s="1"/>
  <c r="J508" i="2"/>
  <c r="F509" i="2"/>
  <c r="H509" i="2"/>
  <c r="I509" i="2"/>
  <c r="G509" i="2" s="1"/>
  <c r="J509" i="2"/>
  <c r="F510" i="2"/>
  <c r="H510" i="2"/>
  <c r="I510" i="2"/>
  <c r="G510" i="2" s="1"/>
  <c r="J510" i="2"/>
  <c r="F511" i="2"/>
  <c r="H511" i="2"/>
  <c r="I511" i="2"/>
  <c r="G511" i="2" s="1"/>
  <c r="J511" i="2"/>
  <c r="F512" i="2"/>
  <c r="H512" i="2"/>
  <c r="I512" i="2"/>
  <c r="G512" i="2" s="1"/>
  <c r="J512" i="2"/>
  <c r="F513" i="2"/>
  <c r="H513" i="2"/>
  <c r="I513" i="2"/>
  <c r="G513" i="2" s="1"/>
  <c r="J513" i="2"/>
  <c r="F514" i="2"/>
  <c r="H514" i="2"/>
  <c r="I514" i="2"/>
  <c r="G514" i="2" s="1"/>
  <c r="J514" i="2"/>
  <c r="F515" i="2"/>
  <c r="H515" i="2"/>
  <c r="I515" i="2"/>
  <c r="G515" i="2" s="1"/>
  <c r="J515" i="2"/>
  <c r="F516" i="2"/>
  <c r="H516" i="2"/>
  <c r="I516" i="2"/>
  <c r="G516" i="2" s="1"/>
  <c r="J516" i="2"/>
  <c r="F517" i="2"/>
  <c r="H517" i="2"/>
  <c r="I517" i="2"/>
  <c r="G517" i="2" s="1"/>
  <c r="J517" i="2"/>
  <c r="F518" i="2"/>
  <c r="H518" i="2"/>
  <c r="I518" i="2"/>
  <c r="G518" i="2" s="1"/>
  <c r="J518" i="2"/>
  <c r="F519" i="2"/>
  <c r="H519" i="2"/>
  <c r="I519" i="2"/>
  <c r="G519" i="2" s="1"/>
  <c r="J519" i="2"/>
  <c r="F520" i="2"/>
  <c r="H520" i="2"/>
  <c r="I520" i="2"/>
  <c r="G520" i="2" s="1"/>
  <c r="J520" i="2"/>
  <c r="F521" i="2"/>
  <c r="H521" i="2"/>
  <c r="I521" i="2"/>
  <c r="G521" i="2" s="1"/>
  <c r="J521" i="2"/>
  <c r="F522" i="2"/>
  <c r="H522" i="2"/>
  <c r="I522" i="2"/>
  <c r="G522" i="2" s="1"/>
  <c r="J522" i="2"/>
  <c r="F523" i="2"/>
  <c r="H523" i="2"/>
  <c r="I523" i="2"/>
  <c r="G523" i="2" s="1"/>
  <c r="J523" i="2"/>
  <c r="F524" i="2"/>
  <c r="H524" i="2"/>
  <c r="I524" i="2"/>
  <c r="G524" i="2" s="1"/>
  <c r="J524" i="2"/>
  <c r="F525" i="2"/>
  <c r="H525" i="2"/>
  <c r="I525" i="2"/>
  <c r="G525" i="2" s="1"/>
  <c r="J525" i="2"/>
  <c r="F526" i="2"/>
  <c r="H526" i="2"/>
  <c r="I526" i="2"/>
  <c r="G526" i="2" s="1"/>
  <c r="J526" i="2"/>
  <c r="F527" i="2"/>
  <c r="H527" i="2"/>
  <c r="I527" i="2"/>
  <c r="G527" i="2" s="1"/>
  <c r="J527" i="2"/>
  <c r="F528" i="2"/>
  <c r="H528" i="2"/>
  <c r="I528" i="2"/>
  <c r="G528" i="2" s="1"/>
  <c r="J528" i="2"/>
  <c r="F529" i="2"/>
  <c r="H529" i="2"/>
  <c r="I529" i="2"/>
  <c r="G529" i="2" s="1"/>
  <c r="J529" i="2"/>
  <c r="F530" i="2"/>
  <c r="H530" i="2"/>
  <c r="I530" i="2"/>
  <c r="G530" i="2" s="1"/>
  <c r="J530" i="2"/>
  <c r="F531" i="2"/>
  <c r="H531" i="2"/>
  <c r="I531" i="2"/>
  <c r="G531" i="2" s="1"/>
  <c r="J531" i="2"/>
  <c r="F532" i="2"/>
  <c r="H532" i="2"/>
  <c r="I532" i="2"/>
  <c r="G532" i="2" s="1"/>
  <c r="J532" i="2"/>
  <c r="F533" i="2"/>
  <c r="H533" i="2"/>
  <c r="I533" i="2"/>
  <c r="G533" i="2" s="1"/>
  <c r="J533" i="2"/>
  <c r="F534" i="2"/>
  <c r="H534" i="2"/>
  <c r="I534" i="2"/>
  <c r="G534" i="2" s="1"/>
  <c r="J534" i="2"/>
  <c r="F535" i="2"/>
  <c r="H535" i="2"/>
  <c r="I535" i="2"/>
  <c r="G535" i="2" s="1"/>
  <c r="J535" i="2"/>
  <c r="F536" i="2"/>
  <c r="H536" i="2"/>
  <c r="I536" i="2"/>
  <c r="G536" i="2" s="1"/>
  <c r="J536" i="2"/>
  <c r="F537" i="2"/>
  <c r="H537" i="2"/>
  <c r="I537" i="2"/>
  <c r="G537" i="2" s="1"/>
  <c r="J537" i="2"/>
  <c r="F538" i="2"/>
  <c r="H538" i="2"/>
  <c r="I538" i="2"/>
  <c r="G538" i="2" s="1"/>
  <c r="J538" i="2"/>
  <c r="F539" i="2"/>
  <c r="H539" i="2"/>
  <c r="I539" i="2"/>
  <c r="G539" i="2" s="1"/>
  <c r="J539" i="2"/>
  <c r="F540" i="2"/>
  <c r="H540" i="2"/>
  <c r="I540" i="2"/>
  <c r="G540" i="2" s="1"/>
  <c r="J540" i="2"/>
  <c r="F541" i="2"/>
  <c r="H541" i="2"/>
  <c r="I541" i="2"/>
  <c r="G541" i="2" s="1"/>
  <c r="J541" i="2"/>
  <c r="F542" i="2"/>
  <c r="H542" i="2"/>
  <c r="I542" i="2"/>
  <c r="G542" i="2" s="1"/>
  <c r="J542" i="2"/>
  <c r="F543" i="2"/>
  <c r="H543" i="2"/>
  <c r="I543" i="2"/>
  <c r="G543" i="2" s="1"/>
  <c r="J543" i="2"/>
  <c r="F544" i="2"/>
  <c r="H544" i="2"/>
  <c r="I544" i="2"/>
  <c r="G544" i="2" s="1"/>
  <c r="J544" i="2"/>
  <c r="F545" i="2"/>
  <c r="H545" i="2"/>
  <c r="I545" i="2"/>
  <c r="G545" i="2" s="1"/>
  <c r="J545" i="2"/>
  <c r="F546" i="2"/>
  <c r="H546" i="2"/>
  <c r="I546" i="2"/>
  <c r="G546" i="2" s="1"/>
  <c r="J546" i="2"/>
  <c r="F547" i="2"/>
  <c r="H547" i="2"/>
  <c r="I547" i="2"/>
  <c r="G547" i="2" s="1"/>
  <c r="J547" i="2"/>
  <c r="F548" i="2"/>
  <c r="H548" i="2"/>
  <c r="I548" i="2"/>
  <c r="G548" i="2" s="1"/>
  <c r="J548" i="2"/>
  <c r="F549" i="2"/>
  <c r="H549" i="2"/>
  <c r="I549" i="2"/>
  <c r="G549" i="2" s="1"/>
  <c r="J549" i="2"/>
  <c r="F550" i="2"/>
  <c r="H550" i="2"/>
  <c r="I550" i="2"/>
  <c r="G550" i="2" s="1"/>
  <c r="J550" i="2"/>
  <c r="F551" i="2"/>
  <c r="H551" i="2"/>
  <c r="I551" i="2"/>
  <c r="G551" i="2" s="1"/>
  <c r="J551" i="2"/>
  <c r="F552" i="2"/>
  <c r="H552" i="2"/>
  <c r="I552" i="2"/>
  <c r="G552" i="2" s="1"/>
  <c r="J552" i="2"/>
  <c r="F553" i="2"/>
  <c r="H553" i="2"/>
  <c r="I553" i="2"/>
  <c r="G553" i="2" s="1"/>
  <c r="J553" i="2"/>
  <c r="F554" i="2"/>
  <c r="H554" i="2"/>
  <c r="I554" i="2"/>
  <c r="G554" i="2" s="1"/>
  <c r="J554" i="2"/>
  <c r="F555" i="2"/>
  <c r="H555" i="2"/>
  <c r="I555" i="2"/>
  <c r="G555" i="2" s="1"/>
  <c r="J555" i="2"/>
  <c r="F556" i="2"/>
  <c r="H556" i="2"/>
  <c r="I556" i="2"/>
  <c r="G556" i="2" s="1"/>
  <c r="J556" i="2"/>
  <c r="F557" i="2"/>
  <c r="H557" i="2"/>
  <c r="I557" i="2"/>
  <c r="G557" i="2" s="1"/>
  <c r="J557" i="2"/>
  <c r="F558" i="2"/>
  <c r="H558" i="2"/>
  <c r="I558" i="2"/>
  <c r="G558" i="2" s="1"/>
  <c r="J558" i="2"/>
  <c r="F559" i="2"/>
  <c r="H559" i="2"/>
  <c r="I559" i="2"/>
  <c r="G559" i="2" s="1"/>
  <c r="J559" i="2"/>
  <c r="F560" i="2"/>
  <c r="H560" i="2"/>
  <c r="I560" i="2"/>
  <c r="G560" i="2" s="1"/>
  <c r="J560" i="2"/>
  <c r="F561" i="2"/>
  <c r="H561" i="2"/>
  <c r="I561" i="2"/>
  <c r="G561" i="2" s="1"/>
  <c r="J561" i="2"/>
  <c r="F562" i="2"/>
  <c r="H562" i="2"/>
  <c r="I562" i="2"/>
  <c r="G562" i="2" s="1"/>
  <c r="J562" i="2"/>
  <c r="F563" i="2"/>
  <c r="H563" i="2"/>
  <c r="I563" i="2"/>
  <c r="G563" i="2" s="1"/>
  <c r="J563" i="2"/>
  <c r="F564" i="2"/>
  <c r="H564" i="2"/>
  <c r="I564" i="2"/>
  <c r="G564" i="2" s="1"/>
  <c r="J564" i="2"/>
  <c r="F565" i="2"/>
  <c r="H565" i="2"/>
  <c r="I565" i="2"/>
  <c r="G565" i="2" s="1"/>
  <c r="J565" i="2"/>
  <c r="F566" i="2"/>
  <c r="H566" i="2"/>
  <c r="I566" i="2"/>
  <c r="G566" i="2" s="1"/>
  <c r="J566" i="2"/>
  <c r="F567" i="2"/>
  <c r="H567" i="2"/>
  <c r="I567" i="2"/>
  <c r="G567" i="2" s="1"/>
  <c r="J567" i="2"/>
  <c r="F568" i="2"/>
  <c r="H568" i="2"/>
  <c r="I568" i="2"/>
  <c r="G568" i="2" s="1"/>
  <c r="J568" i="2"/>
  <c r="F569" i="2"/>
  <c r="H569" i="2"/>
  <c r="I569" i="2"/>
  <c r="G569" i="2" s="1"/>
  <c r="J569" i="2"/>
  <c r="F570" i="2"/>
  <c r="H570" i="2"/>
  <c r="I570" i="2"/>
  <c r="G570" i="2" s="1"/>
  <c r="J570" i="2"/>
  <c r="F571" i="2"/>
  <c r="H571" i="2"/>
  <c r="I571" i="2"/>
  <c r="G571" i="2" s="1"/>
  <c r="J571" i="2"/>
  <c r="F572" i="2"/>
  <c r="H572" i="2"/>
  <c r="I572" i="2"/>
  <c r="G572" i="2" s="1"/>
  <c r="J572" i="2"/>
  <c r="F573" i="2"/>
  <c r="H573" i="2"/>
  <c r="I573" i="2"/>
  <c r="G573" i="2" s="1"/>
  <c r="J573" i="2"/>
  <c r="F574" i="2"/>
  <c r="H574" i="2"/>
  <c r="I574" i="2"/>
  <c r="G574" i="2" s="1"/>
  <c r="J574" i="2"/>
  <c r="F575" i="2"/>
  <c r="H575" i="2"/>
  <c r="I575" i="2"/>
  <c r="G575" i="2" s="1"/>
  <c r="J575" i="2"/>
  <c r="F576" i="2"/>
  <c r="H576" i="2"/>
  <c r="I576" i="2"/>
  <c r="G576" i="2" s="1"/>
  <c r="J576" i="2"/>
  <c r="F577" i="2"/>
  <c r="H577" i="2"/>
  <c r="I577" i="2"/>
  <c r="G577" i="2" s="1"/>
  <c r="J577" i="2"/>
  <c r="F578" i="2"/>
  <c r="H578" i="2"/>
  <c r="I578" i="2"/>
  <c r="G578" i="2" s="1"/>
  <c r="J578" i="2"/>
  <c r="F579" i="2"/>
  <c r="H579" i="2"/>
  <c r="I579" i="2"/>
  <c r="G579" i="2" s="1"/>
  <c r="J579" i="2"/>
  <c r="F580" i="2"/>
  <c r="H580" i="2"/>
  <c r="I580" i="2"/>
  <c r="G580" i="2" s="1"/>
  <c r="J580" i="2"/>
  <c r="F581" i="2"/>
  <c r="H581" i="2"/>
  <c r="I581" i="2"/>
  <c r="G581" i="2" s="1"/>
  <c r="J581" i="2"/>
  <c r="F582" i="2"/>
  <c r="H582" i="2"/>
  <c r="I582" i="2"/>
  <c r="G582" i="2" s="1"/>
  <c r="J582" i="2"/>
  <c r="F583" i="2"/>
  <c r="H583" i="2"/>
  <c r="I583" i="2"/>
  <c r="G583" i="2" s="1"/>
  <c r="J583" i="2"/>
  <c r="F584" i="2"/>
  <c r="H584" i="2"/>
  <c r="I584" i="2"/>
  <c r="G584" i="2" s="1"/>
  <c r="J584" i="2"/>
  <c r="F585" i="2"/>
  <c r="H585" i="2"/>
  <c r="I585" i="2"/>
  <c r="G585" i="2" s="1"/>
  <c r="J585" i="2"/>
  <c r="F586" i="2"/>
  <c r="H586" i="2"/>
  <c r="I586" i="2"/>
  <c r="G586" i="2" s="1"/>
  <c r="J586" i="2"/>
  <c r="F587" i="2"/>
  <c r="H587" i="2"/>
  <c r="I587" i="2"/>
  <c r="G587" i="2" s="1"/>
  <c r="J587" i="2"/>
  <c r="F588" i="2"/>
  <c r="H588" i="2"/>
  <c r="I588" i="2"/>
  <c r="G588" i="2" s="1"/>
  <c r="J588" i="2"/>
  <c r="F589" i="2"/>
  <c r="H589" i="2"/>
  <c r="I589" i="2"/>
  <c r="G589" i="2" s="1"/>
  <c r="J589" i="2"/>
  <c r="F590" i="2"/>
  <c r="H590" i="2"/>
  <c r="I590" i="2"/>
  <c r="G590" i="2" s="1"/>
  <c r="J590" i="2"/>
  <c r="F591" i="2"/>
  <c r="H591" i="2"/>
  <c r="I591" i="2"/>
  <c r="G591" i="2" s="1"/>
  <c r="J591" i="2"/>
  <c r="F592" i="2"/>
  <c r="H592" i="2"/>
  <c r="I592" i="2"/>
  <c r="G592" i="2" s="1"/>
  <c r="J592" i="2"/>
  <c r="F593" i="2"/>
  <c r="H593" i="2"/>
  <c r="I593" i="2"/>
  <c r="G593" i="2" s="1"/>
  <c r="J593" i="2"/>
  <c r="F594" i="2"/>
  <c r="H594" i="2"/>
  <c r="I594" i="2"/>
  <c r="G594" i="2" s="1"/>
  <c r="J594" i="2"/>
  <c r="F595" i="2"/>
  <c r="H595" i="2"/>
  <c r="I595" i="2"/>
  <c r="G595" i="2" s="1"/>
  <c r="J595" i="2"/>
  <c r="F596" i="2"/>
  <c r="H596" i="2"/>
  <c r="I596" i="2"/>
  <c r="G596" i="2" s="1"/>
  <c r="J596" i="2"/>
  <c r="F597" i="2"/>
  <c r="H597" i="2"/>
  <c r="I597" i="2"/>
  <c r="G597" i="2" s="1"/>
  <c r="J597" i="2"/>
  <c r="F598" i="2"/>
  <c r="H598" i="2"/>
  <c r="I598" i="2"/>
  <c r="G598" i="2" s="1"/>
  <c r="J598" i="2"/>
  <c r="F599" i="2"/>
  <c r="H599" i="2"/>
  <c r="I599" i="2"/>
  <c r="G599" i="2" s="1"/>
  <c r="J599" i="2"/>
  <c r="F600" i="2"/>
  <c r="H600" i="2"/>
  <c r="I600" i="2"/>
  <c r="G600" i="2" s="1"/>
  <c r="J600" i="2"/>
  <c r="F601" i="2"/>
  <c r="H601" i="2"/>
  <c r="I601" i="2"/>
  <c r="G601" i="2" s="1"/>
  <c r="J601" i="2"/>
  <c r="F602" i="2"/>
  <c r="H602" i="2"/>
  <c r="I602" i="2"/>
  <c r="G602" i="2" s="1"/>
  <c r="J602" i="2"/>
  <c r="F603" i="2"/>
  <c r="H603" i="2"/>
  <c r="I603" i="2"/>
  <c r="G603" i="2" s="1"/>
  <c r="J603" i="2"/>
  <c r="F604" i="2"/>
  <c r="H604" i="2"/>
  <c r="I604" i="2"/>
  <c r="G604" i="2" s="1"/>
  <c r="J604" i="2"/>
  <c r="F605" i="2"/>
  <c r="H605" i="2"/>
  <c r="I605" i="2"/>
  <c r="G605" i="2" s="1"/>
  <c r="J605" i="2"/>
  <c r="F606" i="2"/>
  <c r="H606" i="2"/>
  <c r="I606" i="2"/>
  <c r="G606" i="2" s="1"/>
  <c r="J606" i="2"/>
  <c r="F607" i="2"/>
  <c r="H607" i="2"/>
  <c r="I607" i="2"/>
  <c r="G607" i="2" s="1"/>
  <c r="J607" i="2"/>
  <c r="F608" i="2"/>
  <c r="H608" i="2"/>
  <c r="I608" i="2"/>
  <c r="G608" i="2" s="1"/>
  <c r="J608" i="2"/>
  <c r="F609" i="2"/>
  <c r="H609" i="2"/>
  <c r="I609" i="2"/>
  <c r="G609" i="2" s="1"/>
  <c r="J609" i="2"/>
  <c r="F610" i="2"/>
  <c r="H610" i="2"/>
  <c r="I610" i="2"/>
  <c r="G610" i="2" s="1"/>
  <c r="J610" i="2"/>
  <c r="F611" i="2"/>
  <c r="H611" i="2"/>
  <c r="I611" i="2"/>
  <c r="G611" i="2" s="1"/>
  <c r="J611" i="2"/>
  <c r="F612" i="2"/>
  <c r="H612" i="2"/>
  <c r="I612" i="2"/>
  <c r="G612" i="2" s="1"/>
  <c r="J612" i="2"/>
  <c r="F613" i="2"/>
  <c r="H613" i="2"/>
  <c r="I613" i="2"/>
  <c r="G613" i="2" s="1"/>
  <c r="J613" i="2"/>
  <c r="F614" i="2"/>
  <c r="H614" i="2"/>
  <c r="I614" i="2"/>
  <c r="G614" i="2" s="1"/>
  <c r="J614" i="2"/>
  <c r="F615" i="2"/>
  <c r="H615" i="2"/>
  <c r="I615" i="2"/>
  <c r="G615" i="2" s="1"/>
  <c r="J615" i="2"/>
  <c r="F616" i="2"/>
  <c r="H616" i="2"/>
  <c r="I616" i="2"/>
  <c r="G616" i="2" s="1"/>
  <c r="J616" i="2"/>
  <c r="F617" i="2"/>
  <c r="H617" i="2"/>
  <c r="I617" i="2"/>
  <c r="G617" i="2" s="1"/>
  <c r="J617" i="2"/>
  <c r="F618" i="2"/>
  <c r="H618" i="2"/>
  <c r="I618" i="2"/>
  <c r="G618" i="2" s="1"/>
  <c r="J618" i="2"/>
  <c r="F619" i="2"/>
  <c r="H619" i="2"/>
  <c r="I619" i="2"/>
  <c r="G619" i="2" s="1"/>
  <c r="J619" i="2"/>
  <c r="F620" i="2"/>
  <c r="H620" i="2"/>
  <c r="I620" i="2"/>
  <c r="G620" i="2" s="1"/>
  <c r="J620" i="2"/>
  <c r="F621" i="2"/>
  <c r="H621" i="2"/>
  <c r="I621" i="2"/>
  <c r="G621" i="2" s="1"/>
  <c r="J621" i="2"/>
  <c r="F622" i="2"/>
  <c r="H622" i="2"/>
  <c r="I622" i="2"/>
  <c r="G622" i="2" s="1"/>
  <c r="J622" i="2"/>
  <c r="F623" i="2"/>
  <c r="H623" i="2"/>
  <c r="I623" i="2"/>
  <c r="G623" i="2" s="1"/>
  <c r="J623" i="2"/>
  <c r="F624" i="2"/>
  <c r="H624" i="2"/>
  <c r="I624" i="2"/>
  <c r="G624" i="2" s="1"/>
  <c r="J624" i="2"/>
  <c r="F625" i="2"/>
  <c r="H625" i="2"/>
  <c r="I625" i="2"/>
  <c r="G625" i="2" s="1"/>
  <c r="J625" i="2"/>
  <c r="F626" i="2"/>
  <c r="H626" i="2"/>
  <c r="I626" i="2"/>
  <c r="G626" i="2" s="1"/>
  <c r="J626" i="2"/>
  <c r="F627" i="2"/>
  <c r="H627" i="2"/>
  <c r="I627" i="2"/>
  <c r="G627" i="2" s="1"/>
  <c r="J627" i="2"/>
  <c r="F628" i="2"/>
  <c r="H628" i="2"/>
  <c r="I628" i="2"/>
  <c r="G628" i="2" s="1"/>
  <c r="J628" i="2"/>
  <c r="F629" i="2"/>
  <c r="H629" i="2"/>
  <c r="I629" i="2"/>
  <c r="G629" i="2" s="1"/>
  <c r="J629" i="2"/>
  <c r="F630" i="2"/>
  <c r="H630" i="2"/>
  <c r="I630" i="2"/>
  <c r="G630" i="2" s="1"/>
  <c r="J630" i="2"/>
  <c r="F631" i="2"/>
  <c r="H631" i="2"/>
  <c r="I631" i="2"/>
  <c r="G631" i="2" s="1"/>
  <c r="J631" i="2"/>
  <c r="F632" i="2"/>
  <c r="H632" i="2"/>
  <c r="I632" i="2"/>
  <c r="G632" i="2" s="1"/>
  <c r="J632" i="2"/>
  <c r="F633" i="2"/>
  <c r="H633" i="2"/>
  <c r="I633" i="2"/>
  <c r="G633" i="2" s="1"/>
  <c r="J633" i="2"/>
  <c r="F634" i="2"/>
  <c r="H634" i="2"/>
  <c r="I634" i="2"/>
  <c r="G634" i="2" s="1"/>
  <c r="J634" i="2"/>
  <c r="F635" i="2"/>
  <c r="H635" i="2"/>
  <c r="I635" i="2"/>
  <c r="G635" i="2" s="1"/>
  <c r="J635" i="2"/>
  <c r="F636" i="2"/>
  <c r="H636" i="2"/>
  <c r="I636" i="2"/>
  <c r="G636" i="2" s="1"/>
  <c r="J636" i="2"/>
  <c r="F637" i="2"/>
  <c r="H637" i="2"/>
  <c r="I637" i="2"/>
  <c r="G637" i="2" s="1"/>
  <c r="J637" i="2"/>
  <c r="F638" i="2"/>
  <c r="H638" i="2"/>
  <c r="I638" i="2"/>
  <c r="G638" i="2" s="1"/>
  <c r="J638" i="2"/>
  <c r="F639" i="2"/>
  <c r="H639" i="2"/>
  <c r="I639" i="2"/>
  <c r="G639" i="2" s="1"/>
  <c r="J639" i="2"/>
  <c r="F640" i="2"/>
  <c r="H640" i="2"/>
  <c r="I640" i="2"/>
  <c r="G640" i="2" s="1"/>
  <c r="J640" i="2"/>
  <c r="F641" i="2"/>
  <c r="H641" i="2"/>
  <c r="I641" i="2"/>
  <c r="G641" i="2" s="1"/>
  <c r="J641" i="2"/>
  <c r="F642" i="2"/>
  <c r="H642" i="2"/>
  <c r="I642" i="2"/>
  <c r="G642" i="2" s="1"/>
  <c r="J642" i="2"/>
  <c r="F643" i="2"/>
  <c r="H643" i="2"/>
  <c r="I643" i="2"/>
  <c r="G643" i="2" s="1"/>
  <c r="J643" i="2"/>
  <c r="F644" i="2"/>
  <c r="H644" i="2"/>
  <c r="I644" i="2"/>
  <c r="G644" i="2" s="1"/>
  <c r="J644" i="2"/>
  <c r="F645" i="2"/>
  <c r="H645" i="2"/>
  <c r="I645" i="2"/>
  <c r="G645" i="2" s="1"/>
  <c r="J645" i="2"/>
  <c r="F646" i="2"/>
  <c r="H646" i="2"/>
  <c r="I646" i="2"/>
  <c r="G646" i="2" s="1"/>
  <c r="J646" i="2"/>
  <c r="F647" i="2"/>
  <c r="H647" i="2"/>
  <c r="I647" i="2"/>
  <c r="G647" i="2" s="1"/>
  <c r="J647" i="2"/>
  <c r="F648" i="2"/>
  <c r="H648" i="2"/>
  <c r="I648" i="2"/>
  <c r="G648" i="2" s="1"/>
  <c r="J648" i="2"/>
  <c r="F649" i="2"/>
  <c r="H649" i="2"/>
  <c r="I649" i="2"/>
  <c r="G649" i="2" s="1"/>
  <c r="J649" i="2"/>
  <c r="F650" i="2"/>
  <c r="H650" i="2"/>
  <c r="I650" i="2"/>
  <c r="G650" i="2" s="1"/>
  <c r="J650" i="2"/>
  <c r="F651" i="2"/>
  <c r="H651" i="2"/>
  <c r="I651" i="2"/>
  <c r="G651" i="2" s="1"/>
  <c r="J651" i="2"/>
  <c r="F652" i="2"/>
  <c r="H652" i="2"/>
  <c r="I652" i="2"/>
  <c r="G652" i="2" s="1"/>
  <c r="J652" i="2"/>
  <c r="F653" i="2"/>
  <c r="H653" i="2"/>
  <c r="I653" i="2"/>
  <c r="G653" i="2" s="1"/>
  <c r="J653" i="2"/>
  <c r="F654" i="2"/>
  <c r="H654" i="2"/>
  <c r="I654" i="2"/>
  <c r="G654" i="2" s="1"/>
  <c r="J654" i="2"/>
  <c r="F655" i="2"/>
  <c r="H655" i="2"/>
  <c r="I655" i="2"/>
  <c r="G655" i="2" s="1"/>
  <c r="J655" i="2"/>
  <c r="F656" i="2"/>
  <c r="H656" i="2"/>
  <c r="I656" i="2"/>
  <c r="G656" i="2" s="1"/>
  <c r="J656" i="2"/>
  <c r="F657" i="2"/>
  <c r="H657" i="2"/>
  <c r="I657" i="2"/>
  <c r="G657" i="2" s="1"/>
  <c r="J657" i="2"/>
  <c r="F658" i="2"/>
  <c r="H658" i="2"/>
  <c r="I658" i="2"/>
  <c r="G658" i="2" s="1"/>
  <c r="J658" i="2"/>
  <c r="F659" i="2"/>
  <c r="H659" i="2"/>
  <c r="I659" i="2"/>
  <c r="G659" i="2" s="1"/>
  <c r="J659" i="2"/>
  <c r="F660" i="2"/>
  <c r="H660" i="2"/>
  <c r="I660" i="2"/>
  <c r="G660" i="2" s="1"/>
  <c r="J660" i="2"/>
  <c r="F661" i="2"/>
  <c r="H661" i="2"/>
  <c r="I661" i="2"/>
  <c r="G661" i="2" s="1"/>
  <c r="J661" i="2"/>
  <c r="F662" i="2"/>
  <c r="H662" i="2"/>
  <c r="I662" i="2"/>
  <c r="G662" i="2" s="1"/>
  <c r="J662" i="2"/>
  <c r="F663" i="2"/>
  <c r="H663" i="2"/>
  <c r="I663" i="2"/>
  <c r="G663" i="2" s="1"/>
  <c r="J663" i="2"/>
  <c r="F664" i="2"/>
  <c r="H664" i="2"/>
  <c r="I664" i="2"/>
  <c r="G664" i="2" s="1"/>
  <c r="J664" i="2"/>
  <c r="F665" i="2"/>
  <c r="H665" i="2"/>
  <c r="I665" i="2"/>
  <c r="G665" i="2" s="1"/>
  <c r="J665" i="2"/>
  <c r="F666" i="2"/>
  <c r="H666" i="2"/>
  <c r="I666" i="2"/>
  <c r="G666" i="2" s="1"/>
  <c r="J666" i="2"/>
  <c r="F667" i="2"/>
  <c r="H667" i="2"/>
  <c r="I667" i="2"/>
  <c r="G667" i="2" s="1"/>
  <c r="J667" i="2"/>
  <c r="F668" i="2"/>
  <c r="H668" i="2"/>
  <c r="I668" i="2"/>
  <c r="G668" i="2" s="1"/>
  <c r="J668" i="2"/>
  <c r="F669" i="2"/>
  <c r="H669" i="2"/>
  <c r="I669" i="2"/>
  <c r="G669" i="2" s="1"/>
  <c r="J669" i="2"/>
  <c r="F670" i="2"/>
  <c r="H670" i="2"/>
  <c r="I670" i="2"/>
  <c r="G670" i="2" s="1"/>
  <c r="J670" i="2"/>
  <c r="F671" i="2"/>
  <c r="H671" i="2"/>
  <c r="I671" i="2"/>
  <c r="G671" i="2" s="1"/>
  <c r="J671" i="2"/>
  <c r="F672" i="2"/>
  <c r="H672" i="2"/>
  <c r="I672" i="2"/>
  <c r="G672" i="2" s="1"/>
  <c r="J672" i="2"/>
  <c r="F673" i="2"/>
  <c r="H673" i="2"/>
  <c r="I673" i="2"/>
  <c r="G673" i="2" s="1"/>
  <c r="J673" i="2"/>
  <c r="F674" i="2"/>
  <c r="H674" i="2"/>
  <c r="I674" i="2"/>
  <c r="G674" i="2" s="1"/>
  <c r="J674" i="2"/>
  <c r="F675" i="2"/>
  <c r="H675" i="2"/>
  <c r="I675" i="2"/>
  <c r="G675" i="2" s="1"/>
  <c r="J675" i="2"/>
  <c r="F676" i="2"/>
  <c r="H676" i="2"/>
  <c r="I676" i="2"/>
  <c r="G676" i="2" s="1"/>
  <c r="J676" i="2"/>
  <c r="F677" i="2"/>
  <c r="H677" i="2"/>
  <c r="I677" i="2"/>
  <c r="G677" i="2" s="1"/>
  <c r="J677" i="2"/>
  <c r="F678" i="2"/>
  <c r="H678" i="2"/>
  <c r="I678" i="2"/>
  <c r="G678" i="2" s="1"/>
  <c r="J678" i="2"/>
  <c r="F679" i="2"/>
  <c r="H679" i="2"/>
  <c r="I679" i="2"/>
  <c r="G679" i="2" s="1"/>
  <c r="J679" i="2"/>
  <c r="F680" i="2"/>
  <c r="H680" i="2"/>
  <c r="I680" i="2"/>
  <c r="G680" i="2" s="1"/>
  <c r="J680" i="2"/>
  <c r="F681" i="2"/>
  <c r="H681" i="2"/>
  <c r="I681" i="2"/>
  <c r="G681" i="2" s="1"/>
  <c r="J681" i="2"/>
  <c r="F682" i="2"/>
  <c r="H682" i="2"/>
  <c r="I682" i="2"/>
  <c r="G682" i="2" s="1"/>
  <c r="J682" i="2"/>
  <c r="F683" i="2"/>
  <c r="H683" i="2"/>
  <c r="I683" i="2"/>
  <c r="G683" i="2" s="1"/>
  <c r="J683" i="2"/>
  <c r="F684" i="2"/>
  <c r="H684" i="2"/>
  <c r="I684" i="2"/>
  <c r="G684" i="2" s="1"/>
  <c r="J684" i="2"/>
  <c r="F685" i="2"/>
  <c r="H685" i="2"/>
  <c r="I685" i="2"/>
  <c r="G685" i="2" s="1"/>
  <c r="J685" i="2"/>
  <c r="F686" i="2"/>
  <c r="H686" i="2"/>
  <c r="I686" i="2"/>
  <c r="G686" i="2" s="1"/>
  <c r="J686" i="2"/>
  <c r="F687" i="2"/>
  <c r="H687" i="2"/>
  <c r="I687" i="2"/>
  <c r="G687" i="2" s="1"/>
  <c r="J687" i="2"/>
  <c r="F688" i="2"/>
  <c r="H688" i="2"/>
  <c r="I688" i="2"/>
  <c r="G688" i="2" s="1"/>
  <c r="J688" i="2"/>
  <c r="F689" i="2"/>
  <c r="H689" i="2"/>
  <c r="I689" i="2"/>
  <c r="G689" i="2" s="1"/>
  <c r="J689" i="2"/>
  <c r="F690" i="2"/>
  <c r="H690" i="2"/>
  <c r="I690" i="2"/>
  <c r="G690" i="2" s="1"/>
  <c r="J690" i="2"/>
  <c r="F691" i="2"/>
  <c r="H691" i="2"/>
  <c r="I691" i="2"/>
  <c r="G691" i="2" s="1"/>
  <c r="J691" i="2"/>
  <c r="F692" i="2"/>
  <c r="H692" i="2"/>
  <c r="I692" i="2"/>
  <c r="G692" i="2" s="1"/>
  <c r="J692" i="2"/>
  <c r="F693" i="2"/>
  <c r="H693" i="2"/>
  <c r="I693" i="2"/>
  <c r="G693" i="2" s="1"/>
  <c r="J693" i="2"/>
  <c r="F694" i="2"/>
  <c r="H694" i="2"/>
  <c r="I694" i="2"/>
  <c r="G694" i="2" s="1"/>
  <c r="J694" i="2"/>
  <c r="F695" i="2"/>
  <c r="H695" i="2"/>
  <c r="I695" i="2"/>
  <c r="G695" i="2" s="1"/>
  <c r="J695" i="2"/>
  <c r="F696" i="2"/>
  <c r="H696" i="2"/>
  <c r="I696" i="2"/>
  <c r="G696" i="2" s="1"/>
  <c r="J696" i="2"/>
  <c r="F697" i="2"/>
  <c r="H697" i="2"/>
  <c r="I697" i="2"/>
  <c r="G697" i="2" s="1"/>
  <c r="J697" i="2"/>
  <c r="F698" i="2"/>
  <c r="H698" i="2"/>
  <c r="I698" i="2"/>
  <c r="G698" i="2" s="1"/>
  <c r="J698" i="2"/>
  <c r="F699" i="2"/>
  <c r="H699" i="2"/>
  <c r="I699" i="2"/>
  <c r="G699" i="2" s="1"/>
  <c r="J699" i="2"/>
  <c r="F700" i="2"/>
  <c r="H700" i="2"/>
  <c r="I700" i="2"/>
  <c r="G700" i="2" s="1"/>
  <c r="J700" i="2"/>
  <c r="F701" i="2"/>
  <c r="H701" i="2"/>
  <c r="I701" i="2"/>
  <c r="G701" i="2" s="1"/>
  <c r="J701" i="2"/>
  <c r="F702" i="2"/>
  <c r="H702" i="2"/>
  <c r="I702" i="2"/>
  <c r="G702" i="2" s="1"/>
  <c r="J702" i="2"/>
  <c r="F703" i="2"/>
  <c r="H703" i="2"/>
  <c r="I703" i="2"/>
  <c r="G703" i="2" s="1"/>
  <c r="J703" i="2"/>
  <c r="F704" i="2"/>
  <c r="H704" i="2"/>
  <c r="I704" i="2"/>
  <c r="G704" i="2" s="1"/>
  <c r="J704" i="2"/>
  <c r="F705" i="2"/>
  <c r="H705" i="2"/>
  <c r="I705" i="2"/>
  <c r="G705" i="2" s="1"/>
  <c r="J705" i="2"/>
  <c r="F706" i="2"/>
  <c r="H706" i="2"/>
  <c r="I706" i="2"/>
  <c r="G706" i="2" s="1"/>
  <c r="J706" i="2"/>
  <c r="F707" i="2"/>
  <c r="H707" i="2"/>
  <c r="I707" i="2"/>
  <c r="G707" i="2" s="1"/>
  <c r="J707" i="2"/>
  <c r="F708" i="2"/>
  <c r="H708" i="2"/>
  <c r="I708" i="2"/>
  <c r="G708" i="2" s="1"/>
  <c r="J708" i="2"/>
  <c r="F709" i="2"/>
  <c r="H709" i="2"/>
  <c r="I709" i="2"/>
  <c r="G709" i="2" s="1"/>
  <c r="J709" i="2"/>
  <c r="F710" i="2"/>
  <c r="H710" i="2"/>
  <c r="I710" i="2"/>
  <c r="G710" i="2" s="1"/>
  <c r="J710" i="2"/>
  <c r="I711" i="2"/>
  <c r="G711" i="2" s="1"/>
  <c r="H711" i="2"/>
  <c r="J711" i="2"/>
  <c r="H712" i="2"/>
  <c r="I712" i="2"/>
  <c r="G712" i="2" s="1"/>
  <c r="F712" i="2"/>
  <c r="J712" i="2"/>
  <c r="F713" i="2"/>
  <c r="I713" i="2"/>
  <c r="G713" i="2" s="1"/>
  <c r="J713" i="2"/>
  <c r="F714" i="2"/>
  <c r="H714" i="2"/>
  <c r="I714" i="2"/>
  <c r="G714" i="2" s="1"/>
  <c r="J714" i="2"/>
  <c r="F715" i="2"/>
  <c r="H715" i="2"/>
  <c r="I715" i="2"/>
  <c r="G715" i="2" s="1"/>
  <c r="J715" i="2"/>
  <c r="F716" i="2"/>
  <c r="H716" i="2"/>
  <c r="I716" i="2"/>
  <c r="G716" i="2" s="1"/>
  <c r="J716" i="2"/>
  <c r="H717" i="2"/>
  <c r="I717" i="2"/>
  <c r="G717" i="2" s="1"/>
  <c r="F717" i="2"/>
  <c r="J717" i="2"/>
  <c r="F718" i="2"/>
  <c r="H718" i="2"/>
  <c r="I718" i="2"/>
  <c r="G718" i="2" s="1"/>
  <c r="J718" i="2"/>
  <c r="F719" i="2"/>
  <c r="H719" i="2"/>
  <c r="I719" i="2"/>
  <c r="G719" i="2" s="1"/>
  <c r="J719" i="2"/>
  <c r="F720" i="2"/>
  <c r="H720" i="2"/>
  <c r="I720" i="2"/>
  <c r="G720" i="2" s="1"/>
  <c r="J720" i="2"/>
  <c r="F721" i="2"/>
  <c r="H721" i="2"/>
  <c r="I721" i="2"/>
  <c r="G721" i="2" s="1"/>
  <c r="J721" i="2"/>
  <c r="F722" i="2"/>
  <c r="H722" i="2"/>
  <c r="I722" i="2"/>
  <c r="G722" i="2" s="1"/>
  <c r="J722" i="2"/>
  <c r="F723" i="2"/>
  <c r="H723" i="2"/>
  <c r="I723" i="2"/>
  <c r="G723" i="2" s="1"/>
  <c r="J723" i="2"/>
  <c r="F724" i="2"/>
  <c r="H724" i="2"/>
  <c r="I724" i="2"/>
  <c r="G724" i="2" s="1"/>
  <c r="J724" i="2"/>
  <c r="F725" i="2"/>
  <c r="H725" i="2"/>
  <c r="I725" i="2"/>
  <c r="G725" i="2" s="1"/>
  <c r="J725" i="2"/>
  <c r="F726" i="2"/>
  <c r="H726" i="2"/>
  <c r="I726" i="2"/>
  <c r="G726" i="2" s="1"/>
  <c r="J726" i="2"/>
  <c r="F727" i="2"/>
  <c r="H727" i="2"/>
  <c r="I727" i="2"/>
  <c r="G727" i="2" s="1"/>
  <c r="J727" i="2"/>
  <c r="F728" i="2"/>
  <c r="H728" i="2"/>
  <c r="I728" i="2"/>
  <c r="G728" i="2" s="1"/>
  <c r="J728" i="2"/>
  <c r="F729" i="2"/>
  <c r="H729" i="2"/>
  <c r="I729" i="2"/>
  <c r="G729" i="2" s="1"/>
  <c r="J729" i="2"/>
  <c r="F730" i="2"/>
  <c r="H730" i="2"/>
  <c r="I730" i="2"/>
  <c r="G730" i="2" s="1"/>
  <c r="J730" i="2"/>
  <c r="F731" i="2"/>
  <c r="H731" i="2"/>
  <c r="I731" i="2"/>
  <c r="G731" i="2" s="1"/>
  <c r="J731" i="2"/>
  <c r="F732" i="2"/>
  <c r="H732" i="2"/>
  <c r="I732" i="2"/>
  <c r="G732" i="2" s="1"/>
  <c r="J732" i="2"/>
  <c r="F733" i="2"/>
  <c r="H733" i="2"/>
  <c r="I733" i="2"/>
  <c r="G733" i="2" s="1"/>
  <c r="J733" i="2"/>
  <c r="F734" i="2"/>
  <c r="H734" i="2"/>
  <c r="I734" i="2"/>
  <c r="G734" i="2" s="1"/>
  <c r="J734" i="2"/>
  <c r="F735" i="2"/>
  <c r="H735" i="2"/>
  <c r="I735" i="2"/>
  <c r="G735" i="2" s="1"/>
  <c r="J735" i="2"/>
  <c r="F736" i="2"/>
  <c r="H736" i="2"/>
  <c r="I736" i="2"/>
  <c r="G736" i="2" s="1"/>
  <c r="J736" i="2"/>
  <c r="F737" i="2"/>
  <c r="H737" i="2"/>
  <c r="I737" i="2"/>
  <c r="G737" i="2" s="1"/>
  <c r="J737" i="2"/>
  <c r="F738" i="2"/>
  <c r="H738" i="2"/>
  <c r="I738" i="2"/>
  <c r="G738" i="2" s="1"/>
  <c r="J738" i="2"/>
  <c r="F739" i="2"/>
  <c r="H739" i="2"/>
  <c r="I739" i="2"/>
  <c r="G739" i="2" s="1"/>
  <c r="J739" i="2"/>
  <c r="F740" i="2"/>
  <c r="H740" i="2"/>
  <c r="I740" i="2"/>
  <c r="G740" i="2" s="1"/>
  <c r="J740" i="2"/>
  <c r="F741" i="2"/>
  <c r="H741" i="2"/>
  <c r="I741" i="2"/>
  <c r="G741" i="2" s="1"/>
  <c r="J741" i="2"/>
  <c r="F742" i="2"/>
  <c r="H742" i="2"/>
  <c r="I742" i="2"/>
  <c r="G742" i="2" s="1"/>
  <c r="J742" i="2"/>
  <c r="F743" i="2"/>
  <c r="H743" i="2"/>
  <c r="I743" i="2"/>
  <c r="G743" i="2" s="1"/>
  <c r="J743" i="2"/>
  <c r="F744" i="2"/>
  <c r="H744" i="2"/>
  <c r="I744" i="2"/>
  <c r="G744" i="2" s="1"/>
  <c r="J744" i="2"/>
  <c r="A4" i="4"/>
  <c r="F4" i="4"/>
  <c r="A5" i="4"/>
  <c r="F5" i="4"/>
  <c r="A6" i="4"/>
  <c r="F6" i="4"/>
  <c r="J10" i="4"/>
  <c r="J11" i="4"/>
  <c r="J12" i="4"/>
  <c r="J17" i="4"/>
  <c r="J18" i="4"/>
  <c r="J19" i="4"/>
  <c r="J24" i="4"/>
  <c r="J25" i="4"/>
  <c r="J26" i="4"/>
  <c r="J31" i="4"/>
  <c r="J32" i="4"/>
  <c r="J33" i="4"/>
  <c r="J38" i="4"/>
  <c r="J39" i="4"/>
  <c r="J40" i="4"/>
  <c r="A4" i="5"/>
  <c r="F4" i="5"/>
  <c r="A5" i="5"/>
  <c r="F5" i="5"/>
  <c r="A6" i="5"/>
  <c r="F6" i="5"/>
  <c r="B10" i="5"/>
  <c r="D10" i="5"/>
  <c r="E10" i="5" s="1"/>
  <c r="G10" i="5"/>
  <c r="H10" i="5"/>
  <c r="B11" i="5"/>
  <c r="D11" i="5"/>
  <c r="E11" i="5" s="1"/>
  <c r="G11" i="5"/>
  <c r="H11" i="5"/>
  <c r="B12" i="5"/>
  <c r="D12" i="5"/>
  <c r="E12" i="5" s="1"/>
  <c r="G12" i="5"/>
  <c r="H12" i="5"/>
  <c r="B13" i="5"/>
  <c r="D13" i="5"/>
  <c r="E13" i="5" s="1"/>
  <c r="G13" i="5"/>
  <c r="H13" i="5"/>
  <c r="B14" i="5"/>
  <c r="D14" i="5"/>
  <c r="E14" i="5" s="1"/>
  <c r="F14" i="5"/>
  <c r="G14" i="5"/>
  <c r="H14" i="5"/>
  <c r="B15" i="5"/>
  <c r="D15" i="5"/>
  <c r="E15" i="5"/>
  <c r="F15" i="5"/>
  <c r="G15" i="5"/>
  <c r="H15" i="5"/>
  <c r="B16" i="5"/>
  <c r="D16" i="5"/>
  <c r="E16" i="5" s="1"/>
  <c r="F16" i="5"/>
  <c r="G16" i="5"/>
  <c r="H16" i="5"/>
  <c r="B18" i="5"/>
  <c r="D18" i="5"/>
  <c r="E18" i="5" s="1"/>
  <c r="F18" i="5"/>
  <c r="G18" i="5"/>
  <c r="H18" i="5"/>
  <c r="B19" i="5"/>
  <c r="D19" i="5"/>
  <c r="E19" i="5" s="1"/>
  <c r="F19" i="5"/>
  <c r="G19" i="5"/>
  <c r="H19" i="5"/>
  <c r="B22" i="5"/>
  <c r="D22" i="5"/>
  <c r="E22" i="5" s="1"/>
  <c r="F22" i="5"/>
  <c r="G22" i="5"/>
  <c r="H22" i="5"/>
  <c r="B23" i="5"/>
  <c r="D23" i="5"/>
  <c r="E23" i="5" s="1"/>
  <c r="F23" i="5"/>
  <c r="G23" i="5"/>
  <c r="H23" i="5"/>
  <c r="B24" i="5"/>
  <c r="D24" i="5"/>
  <c r="E24" i="5" s="1"/>
  <c r="F24" i="5"/>
  <c r="G24" i="5"/>
  <c r="H24" i="5"/>
  <c r="B25" i="5"/>
  <c r="D25" i="5"/>
  <c r="E25" i="5" s="1"/>
  <c r="F25" i="5"/>
  <c r="G25" i="5"/>
  <c r="H25" i="5"/>
  <c r="B26" i="5"/>
  <c r="D26" i="5"/>
  <c r="E26" i="5"/>
  <c r="F26" i="5"/>
  <c r="G26" i="5"/>
  <c r="H26" i="5"/>
  <c r="B27" i="5"/>
  <c r="D27" i="5"/>
  <c r="E27" i="5" s="1"/>
  <c r="F27" i="5"/>
  <c r="G27" i="5"/>
  <c r="H27" i="5"/>
  <c r="B28" i="5"/>
  <c r="D28" i="5"/>
  <c r="E28" i="5" s="1"/>
  <c r="G28" i="5"/>
  <c r="H28" i="5"/>
  <c r="B30" i="5"/>
  <c r="D30" i="5"/>
  <c r="E30" i="5" s="1"/>
  <c r="F30" i="5"/>
  <c r="G30" i="5"/>
  <c r="H30" i="5"/>
  <c r="B31" i="5"/>
  <c r="D31" i="5"/>
  <c r="E31" i="5" s="1"/>
  <c r="F31" i="5"/>
  <c r="G31" i="5"/>
  <c r="H31" i="5"/>
  <c r="B32" i="5"/>
  <c r="D32" i="5"/>
  <c r="E32" i="5" s="1"/>
  <c r="F32" i="5"/>
  <c r="G32" i="5"/>
  <c r="H32" i="5"/>
  <c r="B33" i="5"/>
  <c r="D33" i="5"/>
  <c r="E33" i="5"/>
  <c r="F33" i="5"/>
  <c r="G33" i="5"/>
  <c r="H33" i="5"/>
  <c r="B34" i="5"/>
  <c r="D34" i="5"/>
  <c r="E34" i="5" s="1"/>
  <c r="F34" i="5"/>
  <c r="G34" i="5"/>
  <c r="H34" i="5"/>
  <c r="B35" i="5"/>
  <c r="D35" i="5"/>
  <c r="E35" i="5" s="1"/>
  <c r="F35" i="5"/>
  <c r="G35" i="5"/>
  <c r="H35" i="5"/>
  <c r="B36" i="5"/>
  <c r="D36" i="5"/>
  <c r="E36" i="5" s="1"/>
  <c r="G36" i="5"/>
  <c r="H36" i="5"/>
  <c r="B37" i="5"/>
  <c r="D37" i="5"/>
  <c r="E37" i="5" s="1"/>
  <c r="F37" i="5"/>
  <c r="G37" i="5"/>
  <c r="H37" i="5"/>
  <c r="B42" i="5"/>
  <c r="D42" i="5"/>
  <c r="E42" i="5" s="1"/>
  <c r="F42" i="5"/>
  <c r="G42" i="5"/>
  <c r="H42" i="5"/>
  <c r="B43" i="5"/>
  <c r="D43" i="5"/>
  <c r="E43" i="5"/>
  <c r="F43" i="5"/>
  <c r="G43" i="5"/>
  <c r="H43" i="5"/>
  <c r="B44" i="5"/>
  <c r="D44" i="5"/>
  <c r="E44" i="5" s="1"/>
  <c r="F44" i="5"/>
  <c r="G44" i="5"/>
  <c r="H44" i="5"/>
  <c r="B47" i="5"/>
  <c r="D47" i="5"/>
  <c r="H47" i="5"/>
  <c r="B48" i="5"/>
  <c r="D48" i="5"/>
  <c r="H48" i="5"/>
  <c r="B49" i="5"/>
  <c r="D49" i="5"/>
  <c r="H49" i="5"/>
  <c r="B50" i="5"/>
  <c r="D50" i="5"/>
  <c r="H50" i="5"/>
  <c r="I50" i="5" s="1"/>
  <c r="J50" i="5" s="1"/>
  <c r="B51" i="5"/>
  <c r="D51" i="5"/>
  <c r="H51" i="5"/>
  <c r="I51" i="5" s="1"/>
  <c r="J51" i="5" s="1"/>
  <c r="B52" i="5"/>
  <c r="D52" i="5"/>
  <c r="H52" i="5"/>
  <c r="I52" i="5" s="1"/>
  <c r="J52" i="5" s="1"/>
  <c r="B53" i="5"/>
  <c r="D53" i="5"/>
  <c r="H53" i="5"/>
  <c r="I53" i="5" s="1"/>
  <c r="J53" i="5" s="1"/>
  <c r="B54" i="5"/>
  <c r="D54" i="5"/>
  <c r="H54" i="5"/>
  <c r="I54" i="5" s="1"/>
  <c r="J54" i="5" s="1"/>
  <c r="B55" i="5"/>
  <c r="D55" i="5"/>
  <c r="H55" i="5"/>
  <c r="I55" i="5" s="1"/>
  <c r="J55" i="5" s="1"/>
  <c r="B56" i="5"/>
  <c r="D56" i="5"/>
  <c r="H56" i="5"/>
  <c r="I56" i="5" s="1"/>
  <c r="J56" i="5" s="1"/>
  <c r="B57" i="5"/>
  <c r="D57" i="5"/>
  <c r="H57" i="5"/>
  <c r="I57" i="5" s="1"/>
  <c r="J57" i="5" s="1"/>
  <c r="B58" i="5"/>
  <c r="D58" i="5"/>
  <c r="H58" i="5"/>
  <c r="I58" i="5" s="1"/>
  <c r="J58" i="5" s="1"/>
  <c r="B59" i="5"/>
  <c r="D59" i="5"/>
  <c r="H59" i="5"/>
  <c r="I59" i="5" s="1"/>
  <c r="J59" i="5" s="1"/>
  <c r="B60" i="5"/>
  <c r="D60" i="5"/>
  <c r="H60" i="5"/>
  <c r="I60" i="5" s="1"/>
  <c r="J60" i="5" s="1"/>
  <c r="B61" i="5"/>
  <c r="D61" i="5"/>
  <c r="H61" i="5"/>
  <c r="I61" i="5" s="1"/>
  <c r="J61" i="5" s="1"/>
  <c r="B62" i="5"/>
  <c r="D62" i="5"/>
  <c r="H62" i="5"/>
  <c r="I62" i="5" s="1"/>
  <c r="J62" i="5" s="1"/>
  <c r="B63" i="5"/>
  <c r="D63" i="5"/>
  <c r="H63" i="5"/>
  <c r="I63" i="5" s="1"/>
  <c r="J63" i="5" s="1"/>
  <c r="B64" i="5"/>
  <c r="D64" i="5"/>
  <c r="H64" i="5"/>
  <c r="I64" i="5" s="1"/>
  <c r="J64" i="5" s="1"/>
  <c r="B65" i="5"/>
  <c r="D65" i="5"/>
  <c r="H65" i="5"/>
  <c r="I65" i="5" s="1"/>
  <c r="J65" i="5" s="1"/>
  <c r="B66" i="5"/>
  <c r="D66" i="5"/>
  <c r="H66" i="5"/>
  <c r="I66" i="5" s="1"/>
  <c r="J66" i="5" s="1"/>
  <c r="B67" i="5"/>
  <c r="D67" i="5"/>
  <c r="H67" i="5"/>
  <c r="I67" i="5" s="1"/>
  <c r="J67" i="5" s="1"/>
  <c r="B68" i="5"/>
  <c r="D68" i="5"/>
  <c r="H68" i="5"/>
  <c r="I68" i="5" s="1"/>
  <c r="J68" i="5" s="1"/>
  <c r="B69" i="5"/>
  <c r="D69" i="5"/>
  <c r="H69" i="5"/>
  <c r="I69" i="5" s="1"/>
  <c r="J69" i="5" s="1"/>
  <c r="H713" i="2"/>
  <c r="F711" i="2"/>
  <c r="F11" i="5"/>
  <c r="J5" i="3"/>
  <c r="K5" i="3" s="1"/>
  <c r="H320" i="2"/>
  <c r="L320" i="2"/>
  <c r="G79" i="2" l="1"/>
  <c r="F79" i="2"/>
  <c r="F80" i="2"/>
  <c r="K708" i="2"/>
  <c r="K696" i="2"/>
  <c r="K684" i="2"/>
  <c r="K672" i="2"/>
  <c r="K660" i="2"/>
  <c r="K648" i="2"/>
  <c r="K636" i="2"/>
  <c r="K624" i="2"/>
  <c r="K612" i="2"/>
  <c r="K600" i="2"/>
  <c r="K588" i="2"/>
  <c r="K576" i="2"/>
  <c r="K564" i="2"/>
  <c r="K552" i="2"/>
  <c r="K540" i="2"/>
  <c r="K528" i="2"/>
  <c r="K516" i="2"/>
  <c r="K504" i="2"/>
  <c r="K492" i="2"/>
  <c r="K480" i="2"/>
  <c r="K468" i="2"/>
  <c r="K456" i="2"/>
  <c r="K444" i="2"/>
  <c r="K432" i="2"/>
  <c r="K420" i="2"/>
  <c r="K408" i="2"/>
  <c r="K396" i="2"/>
  <c r="K384" i="2"/>
  <c r="K372" i="2"/>
  <c r="K360" i="2"/>
  <c r="K348" i="2"/>
  <c r="H80" i="2"/>
  <c r="L80" i="2" s="1"/>
  <c r="F326" i="2"/>
  <c r="F328" i="2"/>
  <c r="K744" i="2"/>
  <c r="K732" i="2"/>
  <c r="K720" i="2"/>
  <c r="H328" i="2"/>
  <c r="L328" i="2" s="1"/>
  <c r="K328" i="2" s="1"/>
  <c r="F343" i="2"/>
  <c r="F269" i="2"/>
  <c r="F340" i="2"/>
  <c r="H274" i="2"/>
  <c r="L274" i="2" s="1"/>
  <c r="H326" i="2"/>
  <c r="L326" i="2" s="1"/>
  <c r="H343" i="2"/>
  <c r="L343" i="2" s="1"/>
  <c r="H340" i="2"/>
  <c r="L340" i="2" s="1"/>
  <c r="K340" i="2" s="1"/>
  <c r="F285" i="2"/>
  <c r="F284" i="2"/>
  <c r="H339" i="2"/>
  <c r="L339" i="2" s="1"/>
  <c r="F339" i="2"/>
  <c r="F325" i="2"/>
  <c r="F329" i="2"/>
  <c r="H325" i="2"/>
  <c r="L325" i="2" s="1"/>
  <c r="F324" i="2"/>
  <c r="F268" i="2"/>
  <c r="H329" i="2"/>
  <c r="H324" i="2"/>
  <c r="H323" i="2"/>
  <c r="L323" i="2" s="1"/>
  <c r="K323" i="2" s="1"/>
  <c r="F323" i="2"/>
  <c r="F322" i="2"/>
  <c r="H322" i="2"/>
  <c r="H327" i="2"/>
  <c r="L327" i="2" s="1"/>
  <c r="F327" i="2"/>
  <c r="H321" i="2"/>
  <c r="H285" i="2"/>
  <c r="H284" i="2"/>
  <c r="L284" i="2" s="1"/>
  <c r="F258" i="2"/>
  <c r="F254" i="2"/>
  <c r="H224" i="2"/>
  <c r="L224" i="2" s="1"/>
  <c r="F224" i="2"/>
  <c r="H269" i="2"/>
  <c r="L269" i="2" s="1"/>
  <c r="H255" i="2"/>
  <c r="L255" i="2" s="1"/>
  <c r="F263" i="2"/>
  <c r="F261" i="2"/>
  <c r="H258" i="2"/>
  <c r="L258" i="2" s="1"/>
  <c r="F257" i="2"/>
  <c r="H244" i="2"/>
  <c r="L244" i="2" s="1"/>
  <c r="F244" i="2"/>
  <c r="F253" i="2"/>
  <c r="K439" i="2"/>
  <c r="H228" i="2"/>
  <c r="L228" i="2" s="1"/>
  <c r="H223" i="2"/>
  <c r="L223" i="2" s="1"/>
  <c r="F223" i="2"/>
  <c r="H222" i="2"/>
  <c r="L222" i="2" s="1"/>
  <c r="F312" i="2"/>
  <c r="H312" i="2"/>
  <c r="L312" i="2" s="1"/>
  <c r="F315" i="2"/>
  <c r="F68" i="2"/>
  <c r="F316" i="2"/>
  <c r="H315" i="2"/>
  <c r="L315" i="2" s="1"/>
  <c r="K707" i="2"/>
  <c r="K695" i="2"/>
  <c r="K683" i="2"/>
  <c r="K671" i="2"/>
  <c r="K659" i="2"/>
  <c r="K647" i="2"/>
  <c r="K635" i="2"/>
  <c r="K623" i="2"/>
  <c r="K491" i="2"/>
  <c r="K479" i="2"/>
  <c r="K395" i="2"/>
  <c r="K383" i="2"/>
  <c r="K743" i="2"/>
  <c r="K731" i="2"/>
  <c r="K719" i="2"/>
  <c r="G222" i="2"/>
  <c r="G228" i="2"/>
  <c r="F321" i="2"/>
  <c r="F320" i="2"/>
  <c r="H311" i="2"/>
  <c r="L311" i="2" s="1"/>
  <c r="F311" i="2"/>
  <c r="H317" i="2"/>
  <c r="L317" i="2" s="1"/>
  <c r="F317" i="2"/>
  <c r="H316" i="2"/>
  <c r="L316" i="2" s="1"/>
  <c r="K316" i="2" s="1"/>
  <c r="H286" i="2"/>
  <c r="L286" i="2" s="1"/>
  <c r="K363" i="2"/>
  <c r="H271" i="2"/>
  <c r="L271" i="2" s="1"/>
  <c r="H264" i="2"/>
  <c r="L264" i="2" s="1"/>
  <c r="F264" i="2"/>
  <c r="H270" i="2"/>
  <c r="L270" i="2" s="1"/>
  <c r="K270" i="2" s="1"/>
  <c r="F270" i="2"/>
  <c r="F271" i="2"/>
  <c r="H268" i="2"/>
  <c r="L268" i="2" s="1"/>
  <c r="H263" i="2"/>
  <c r="L263" i="2" s="1"/>
  <c r="H259" i="2"/>
  <c r="L259" i="2" s="1"/>
  <c r="H267" i="2"/>
  <c r="L267" i="2" s="1"/>
  <c r="F267" i="2"/>
  <c r="H261" i="2"/>
  <c r="L261" i="2" s="1"/>
  <c r="F259" i="2"/>
  <c r="H254" i="2"/>
  <c r="L254" i="2" s="1"/>
  <c r="H257" i="2"/>
  <c r="L257" i="2" s="1"/>
  <c r="H253" i="2"/>
  <c r="L253" i="2" s="1"/>
  <c r="H252" i="2"/>
  <c r="L252" i="2" s="1"/>
  <c r="F252" i="2"/>
  <c r="H251" i="2"/>
  <c r="L251" i="2" s="1"/>
  <c r="K251" i="2" s="1"/>
  <c r="H246" i="2"/>
  <c r="L246" i="2" s="1"/>
  <c r="F246" i="2"/>
  <c r="F238" i="2"/>
  <c r="H238" i="2"/>
  <c r="L238" i="2" s="1"/>
  <c r="F75" i="2"/>
  <c r="H75" i="2"/>
  <c r="L75" i="2" s="1"/>
  <c r="H68" i="2"/>
  <c r="L68" i="2" s="1"/>
  <c r="F29" i="2"/>
  <c r="F15" i="2"/>
  <c r="H15" i="2"/>
  <c r="H319" i="2"/>
  <c r="L319" i="2" s="1"/>
  <c r="F319" i="2"/>
  <c r="H318" i="2"/>
  <c r="L318" i="2" s="1"/>
  <c r="F318" i="2"/>
  <c r="H314" i="2"/>
  <c r="L314" i="2" s="1"/>
  <c r="H313" i="2"/>
  <c r="L313" i="2" s="1"/>
  <c r="F313" i="2"/>
  <c r="F310" i="2"/>
  <c r="H310" i="2"/>
  <c r="H309" i="2"/>
  <c r="L309" i="2" s="1"/>
  <c r="F309" i="2"/>
  <c r="K666" i="2"/>
  <c r="K630" i="2"/>
  <c r="K618" i="2"/>
  <c r="K594" i="2"/>
  <c r="K582" i="2"/>
  <c r="K570" i="2"/>
  <c r="K546" i="2"/>
  <c r="K534" i="2"/>
  <c r="K522" i="2"/>
  <c r="K510" i="2"/>
  <c r="K498" i="2"/>
  <c r="K486" i="2"/>
  <c r="K474" i="2"/>
  <c r="K462" i="2"/>
  <c r="K450" i="2"/>
  <c r="K438" i="2"/>
  <c r="K426" i="2"/>
  <c r="K414" i="2"/>
  <c r="K402" i="2"/>
  <c r="K390" i="2"/>
  <c r="K378" i="2"/>
  <c r="K366" i="2"/>
  <c r="K354" i="2"/>
  <c r="K342" i="2"/>
  <c r="K702" i="2"/>
  <c r="K678" i="2"/>
  <c r="K654" i="2"/>
  <c r="K606" i="2"/>
  <c r="K558" i="2"/>
  <c r="K690" i="2"/>
  <c r="K642" i="2"/>
  <c r="K738" i="2"/>
  <c r="K726" i="2"/>
  <c r="K714" i="2"/>
  <c r="F308" i="2"/>
  <c r="H308" i="2"/>
  <c r="L308" i="2" s="1"/>
  <c r="H275" i="2"/>
  <c r="L275" i="2" s="1"/>
  <c r="H282" i="2"/>
  <c r="L282" i="2" s="1"/>
  <c r="F275" i="2"/>
  <c r="F280" i="2"/>
  <c r="H281" i="2"/>
  <c r="L281" i="2" s="1"/>
  <c r="F281" i="2"/>
  <c r="H277" i="2"/>
  <c r="L277" i="2" s="1"/>
  <c r="H279" i="2"/>
  <c r="L279" i="2" s="1"/>
  <c r="F277" i="2"/>
  <c r="H280" i="2"/>
  <c r="L280" i="2" s="1"/>
  <c r="F283" i="2"/>
  <c r="G282" i="2"/>
  <c r="F279" i="2"/>
  <c r="H283" i="2"/>
  <c r="L283" i="2" s="1"/>
  <c r="H276" i="2"/>
  <c r="F276" i="2"/>
  <c r="H278" i="2"/>
  <c r="F278" i="2"/>
  <c r="F274" i="2"/>
  <c r="H272" i="2"/>
  <c r="F272" i="2"/>
  <c r="F266" i="2"/>
  <c r="H266" i="2"/>
  <c r="L266" i="2" s="1"/>
  <c r="H262" i="2"/>
  <c r="L262" i="2" s="1"/>
  <c r="F262" i="2"/>
  <c r="H260" i="2"/>
  <c r="F260" i="2"/>
  <c r="H256" i="2"/>
  <c r="L256" i="2" s="1"/>
  <c r="F256" i="2"/>
  <c r="F255" i="2"/>
  <c r="F251" i="2"/>
  <c r="F250" i="2"/>
  <c r="H250" i="2"/>
  <c r="L250" i="2" s="1"/>
  <c r="F249" i="2"/>
  <c r="H249" i="2"/>
  <c r="L249" i="2" s="1"/>
  <c r="F221" i="2"/>
  <c r="F243" i="2"/>
  <c r="H237" i="2"/>
  <c r="L237" i="2" s="1"/>
  <c r="F237" i="2"/>
  <c r="F240" i="2"/>
  <c r="F232" i="2"/>
  <c r="G232" i="2"/>
  <c r="F230" i="2"/>
  <c r="F229" i="2"/>
  <c r="K663" i="2"/>
  <c r="K639" i="2"/>
  <c r="K615" i="2"/>
  <c r="K591" i="2"/>
  <c r="K579" i="2"/>
  <c r="K567" i="2"/>
  <c r="K543" i="2"/>
  <c r="K531" i="2"/>
  <c r="K519" i="2"/>
  <c r="K507" i="2"/>
  <c r="K495" i="2"/>
  <c r="K483" i="2"/>
  <c r="K459" i="2"/>
  <c r="K447" i="2"/>
  <c r="K435" i="2"/>
  <c r="K423" i="2"/>
  <c r="K411" i="2"/>
  <c r="K399" i="2"/>
  <c r="K387" i="2"/>
  <c r="K375" i="2"/>
  <c r="K351" i="2"/>
  <c r="K687" i="2"/>
  <c r="K675" i="2"/>
  <c r="K651" i="2"/>
  <c r="K627" i="2"/>
  <c r="K603" i="2"/>
  <c r="H243" i="2"/>
  <c r="K713" i="2"/>
  <c r="F241" i="2"/>
  <c r="H242" i="2"/>
  <c r="L242" i="2" s="1"/>
  <c r="H240" i="2"/>
  <c r="L240" i="2" s="1"/>
  <c r="H247" i="2"/>
  <c r="L247" i="2" s="1"/>
  <c r="H248" i="2"/>
  <c r="F248" i="2"/>
  <c r="F247" i="2"/>
  <c r="F242" i="2"/>
  <c r="H241" i="2"/>
  <c r="H235" i="2"/>
  <c r="F235" i="2"/>
  <c r="F231" i="2"/>
  <c r="H231" i="2"/>
  <c r="L231" i="2" s="1"/>
  <c r="H230" i="2"/>
  <c r="L230" i="2" s="1"/>
  <c r="K681" i="2"/>
  <c r="K657" i="2"/>
  <c r="K645" i="2"/>
  <c r="K621" i="2"/>
  <c r="K609" i="2"/>
  <c r="K597" i="2"/>
  <c r="K585" i="2"/>
  <c r="K561" i="2"/>
  <c r="K549" i="2"/>
  <c r="K537" i="2"/>
  <c r="K525" i="2"/>
  <c r="K513" i="2"/>
  <c r="K501" i="2"/>
  <c r="K489" i="2"/>
  <c r="K477" i="2"/>
  <c r="K465" i="2"/>
  <c r="K453" i="2"/>
  <c r="K441" i="2"/>
  <c r="K429" i="2"/>
  <c r="K417" i="2"/>
  <c r="K405" i="2"/>
  <c r="K393" i="2"/>
  <c r="K381" i="2"/>
  <c r="K369" i="2"/>
  <c r="K357" i="2"/>
  <c r="K345" i="2"/>
  <c r="K705" i="2"/>
  <c r="K693" i="2"/>
  <c r="K633" i="2"/>
  <c r="K669" i="2"/>
  <c r="K374" i="2"/>
  <c r="K737" i="2"/>
  <c r="K725" i="2"/>
  <c r="K220" i="2"/>
  <c r="K701" i="2"/>
  <c r="K689" i="2"/>
  <c r="K677" i="2"/>
  <c r="K665" i="2"/>
  <c r="K653" i="2"/>
  <c r="K641" i="2"/>
  <c r="K629" i="2"/>
  <c r="K545" i="2"/>
  <c r="K521" i="2"/>
  <c r="K509" i="2"/>
  <c r="K497" i="2"/>
  <c r="K485" i="2"/>
  <c r="K473" i="2"/>
  <c r="K461" i="2"/>
  <c r="K437" i="2"/>
  <c r="K389" i="2"/>
  <c r="K377" i="2"/>
  <c r="K365" i="2"/>
  <c r="K353" i="2"/>
  <c r="H229" i="2"/>
  <c r="L229" i="2" s="1"/>
  <c r="K229" i="2" s="1"/>
  <c r="F227" i="2"/>
  <c r="H227" i="2"/>
  <c r="H226" i="2"/>
  <c r="L226" i="2" s="1"/>
  <c r="F226" i="2"/>
  <c r="H225" i="2"/>
  <c r="L225" i="2" s="1"/>
  <c r="F225" i="2"/>
  <c r="K421" i="2"/>
  <c r="K368" i="2"/>
  <c r="K741" i="2"/>
  <c r="K729" i="2"/>
  <c r="H221" i="2"/>
  <c r="L221" i="2" s="1"/>
  <c r="K717" i="2"/>
  <c r="K710" i="2"/>
  <c r="K674" i="2"/>
  <c r="K662" i="2"/>
  <c r="K638" i="2"/>
  <c r="K626" i="2"/>
  <c r="K614" i="2"/>
  <c r="K602" i="2"/>
  <c r="K590" i="2"/>
  <c r="K578" i="2"/>
  <c r="K566" i="2"/>
  <c r="K554" i="2"/>
  <c r="K542" i="2"/>
  <c r="K530" i="2"/>
  <c r="K518" i="2"/>
  <c r="K506" i="2"/>
  <c r="K494" i="2"/>
  <c r="K482" i="2"/>
  <c r="K470" i="2"/>
  <c r="K458" i="2"/>
  <c r="K446" i="2"/>
  <c r="K434" i="2"/>
  <c r="K422" i="2"/>
  <c r="K410" i="2"/>
  <c r="K398" i="2"/>
  <c r="K386" i="2"/>
  <c r="K362" i="2"/>
  <c r="K350" i="2"/>
  <c r="K338" i="2"/>
  <c r="K573" i="2"/>
  <c r="K734" i="2"/>
  <c r="K722" i="2"/>
  <c r="K604" i="2"/>
  <c r="K568" i="2"/>
  <c r="K484" i="2"/>
  <c r="K460" i="2"/>
  <c r="K436" i="2"/>
  <c r="K388" i="2"/>
  <c r="K364" i="2"/>
  <c r="K711" i="2"/>
  <c r="K699" i="2"/>
  <c r="K536" i="2"/>
  <c r="K488" i="2"/>
  <c r="K735" i="2"/>
  <c r="K723" i="2"/>
  <c r="H36" i="2"/>
  <c r="F36" i="2"/>
  <c r="H29" i="2"/>
  <c r="K709" i="2"/>
  <c r="K697" i="2"/>
  <c r="K685" i="2"/>
  <c r="K673" i="2"/>
  <c r="K661" i="2"/>
  <c r="K649" i="2"/>
  <c r="K637" i="2"/>
  <c r="K625" i="2"/>
  <c r="K613" i="2"/>
  <c r="K601" i="2"/>
  <c r="K589" i="2"/>
  <c r="K577" i="2"/>
  <c r="K565" i="2"/>
  <c r="K553" i="2"/>
  <c r="K718" i="2"/>
  <c r="K394" i="2"/>
  <c r="K733" i="2"/>
  <c r="K721" i="2"/>
  <c r="K541" i="2"/>
  <c r="K529" i="2"/>
  <c r="K517" i="2"/>
  <c r="K505" i="2"/>
  <c r="K493" i="2"/>
  <c r="K481" i="2"/>
  <c r="K469" i="2"/>
  <c r="K457" i="2"/>
  <c r="K445" i="2"/>
  <c r="K433" i="2"/>
  <c r="K409" i="2"/>
  <c r="K397" i="2"/>
  <c r="K385" i="2"/>
  <c r="K373" i="2"/>
  <c r="K361" i="2"/>
  <c r="K349" i="2"/>
  <c r="K337" i="2"/>
  <c r="F83" i="2"/>
  <c r="K418" i="2"/>
  <c r="K406" i="2"/>
  <c r="K382" i="2"/>
  <c r="K370" i="2"/>
  <c r="K358" i="2"/>
  <c r="K346" i="2"/>
  <c r="K356" i="2"/>
  <c r="K670" i="2"/>
  <c r="K610" i="2"/>
  <c r="K598" i="2"/>
  <c r="K586" i="2"/>
  <c r="K574" i="2"/>
  <c r="K562" i="2"/>
  <c r="K706" i="2"/>
  <c r="K538" i="2"/>
  <c r="K526" i="2"/>
  <c r="K514" i="2"/>
  <c r="K502" i="2"/>
  <c r="K490" i="2"/>
  <c r="K478" i="2"/>
  <c r="K466" i="2"/>
  <c r="K454" i="2"/>
  <c r="K442" i="2"/>
  <c r="K430" i="2"/>
  <c r="K232" i="2"/>
  <c r="K548" i="2"/>
  <c r="K416" i="2"/>
  <c r="K404" i="2"/>
  <c r="K392" i="2"/>
  <c r="K380" i="2"/>
  <c r="K344" i="2"/>
  <c r="K524" i="2"/>
  <c r="K367" i="2"/>
  <c r="K512" i="2"/>
  <c r="K500" i="2"/>
  <c r="K476" i="2"/>
  <c r="K464" i="2"/>
  <c r="K740" i="2"/>
  <c r="K728" i="2"/>
  <c r="K704" i="2"/>
  <c r="K692" i="2"/>
  <c r="K680" i="2"/>
  <c r="K452" i="2"/>
  <c r="K668" i="2"/>
  <c r="K440" i="2"/>
  <c r="K273" i="2"/>
  <c r="K716" i="2"/>
  <c r="K656" i="2"/>
  <c r="K644" i="2"/>
  <c r="K632" i="2"/>
  <c r="K620" i="2"/>
  <c r="K428" i="2"/>
  <c r="K608" i="2"/>
  <c r="K596" i="2"/>
  <c r="K584" i="2"/>
  <c r="K572" i="2"/>
  <c r="K560" i="2"/>
  <c r="H83" i="2"/>
  <c r="K571" i="2"/>
  <c r="K559" i="2"/>
  <c r="K523" i="2"/>
  <c r="K679" i="2"/>
  <c r="K595" i="2"/>
  <c r="K583" i="2"/>
  <c r="K547" i="2"/>
  <c r="K487" i="2"/>
  <c r="F74" i="2"/>
  <c r="K739" i="2"/>
  <c r="K667" i="2"/>
  <c r="K535" i="2"/>
  <c r="K355" i="2"/>
  <c r="K496" i="2"/>
  <c r="K376" i="2"/>
  <c r="K655" i="2"/>
  <c r="K475" i="2"/>
  <c r="K427" i="2"/>
  <c r="K727" i="2"/>
  <c r="K643" i="2"/>
  <c r="K631" i="2"/>
  <c r="K619" i="2"/>
  <c r="K463" i="2"/>
  <c r="K415" i="2"/>
  <c r="K607" i="2"/>
  <c r="K403" i="2"/>
  <c r="K391" i="2"/>
  <c r="K715" i="2"/>
  <c r="K703" i="2"/>
  <c r="K691" i="2"/>
  <c r="K511" i="2"/>
  <c r="K499" i="2"/>
  <c r="K451" i="2"/>
  <c r="K379" i="2"/>
  <c r="F27" i="2"/>
  <c r="K425" i="2"/>
  <c r="K341" i="2"/>
  <c r="K320" i="2"/>
  <c r="K532" i="2"/>
  <c r="K412" i="2"/>
  <c r="K508" i="2"/>
  <c r="K352" i="2"/>
  <c r="K592" i="2"/>
  <c r="K556" i="2"/>
  <c r="K424" i="2"/>
  <c r="K400" i="2"/>
  <c r="K580" i="2"/>
  <c r="K472" i="2"/>
  <c r="K616" i="2"/>
  <c r="K544" i="2"/>
  <c r="K520" i="2"/>
  <c r="K448" i="2"/>
  <c r="G27" i="2"/>
  <c r="K712" i="2"/>
  <c r="H79" i="2"/>
  <c r="H74" i="2"/>
  <c r="H67" i="2"/>
  <c r="L67" i="2" s="1"/>
  <c r="F67" i="2"/>
  <c r="K640" i="2"/>
  <c r="K533" i="2"/>
  <c r="K664" i="2"/>
  <c r="K593" i="2"/>
  <c r="K401" i="2"/>
  <c r="K736" i="2"/>
  <c r="K724" i="2"/>
  <c r="K700" i="2"/>
  <c r="K557" i="2"/>
  <c r="K605" i="2"/>
  <c r="K569" i="2"/>
  <c r="K652" i="2"/>
  <c r="K628" i="2"/>
  <c r="K449" i="2"/>
  <c r="K742" i="2"/>
  <c r="K527" i="2"/>
  <c r="K515" i="2"/>
  <c r="K503" i="2"/>
  <c r="K467" i="2"/>
  <c r="K431" i="2"/>
  <c r="K359" i="2"/>
  <c r="K347" i="2"/>
  <c r="K676" i="2"/>
  <c r="K413" i="2"/>
  <c r="K617" i="2"/>
  <c r="K581" i="2"/>
  <c r="K688" i="2"/>
  <c r="K27" i="2"/>
  <c r="H28" i="2"/>
  <c r="F28" i="2"/>
  <c r="H23" i="2"/>
  <c r="F23" i="2"/>
  <c r="K694" i="2"/>
  <c r="K646" i="2"/>
  <c r="K551" i="2"/>
  <c r="K730" i="2"/>
  <c r="K599" i="2"/>
  <c r="K563" i="2"/>
  <c r="K371" i="2"/>
  <c r="K622" i="2"/>
  <c r="K698" i="2"/>
  <c r="K555" i="2"/>
  <c r="K471" i="2"/>
  <c r="K455" i="2"/>
  <c r="K682" i="2"/>
  <c r="K634" i="2"/>
  <c r="K611" i="2"/>
  <c r="K575" i="2"/>
  <c r="K407" i="2"/>
  <c r="K658" i="2"/>
  <c r="K419" i="2"/>
  <c r="K650" i="2"/>
  <c r="K587" i="2"/>
  <c r="K539" i="2"/>
  <c r="K686" i="2"/>
  <c r="K443" i="2"/>
  <c r="H14" i="2"/>
  <c r="F14" i="2"/>
  <c r="K550" i="2"/>
  <c r="I49" i="5"/>
  <c r="I48" i="5"/>
  <c r="I47" i="5"/>
  <c r="K33" i="4"/>
  <c r="I11" i="5"/>
  <c r="K18" i="4"/>
  <c r="K19" i="4"/>
  <c r="K39" i="4"/>
  <c r="K40" i="4"/>
  <c r="K25" i="4"/>
  <c r="K32" i="4"/>
  <c r="K26" i="4"/>
  <c r="K80" i="2" l="1"/>
  <c r="K274" i="2"/>
  <c r="K325" i="2"/>
  <c r="K255" i="2"/>
  <c r="K284" i="2"/>
  <c r="K327" i="2"/>
  <c r="K343" i="2"/>
  <c r="K223" i="2"/>
  <c r="K315" i="2"/>
  <c r="K339" i="2"/>
  <c r="K228" i="2"/>
  <c r="K222" i="2"/>
  <c r="K326" i="2"/>
  <c r="K268" i="2"/>
  <c r="K269" i="2"/>
  <c r="K317" i="2"/>
  <c r="J7" i="3"/>
  <c r="K7" i="3" s="1"/>
  <c r="I13" i="5" s="1"/>
  <c r="F13" i="5"/>
  <c r="K224" i="2"/>
  <c r="K312" i="2"/>
  <c r="L322" i="2"/>
  <c r="K322" i="2" s="1"/>
  <c r="K244" i="2"/>
  <c r="L321" i="2"/>
  <c r="K321" i="2" s="1"/>
  <c r="L324" i="2"/>
  <c r="K324" i="2" s="1"/>
  <c r="L329" i="2"/>
  <c r="K329" i="2" s="1"/>
  <c r="L285" i="2"/>
  <c r="K285" i="2" s="1"/>
  <c r="K258" i="2"/>
  <c r="K263" i="2"/>
  <c r="K246" i="2"/>
  <c r="K259" i="2"/>
  <c r="K261" i="2"/>
  <c r="K262" i="2"/>
  <c r="K264" i="2"/>
  <c r="K254" i="2"/>
  <c r="K311" i="2"/>
  <c r="K275" i="2"/>
  <c r="K271" i="2"/>
  <c r="K42" i="3"/>
  <c r="K286" i="2"/>
  <c r="K267" i="2"/>
  <c r="K257" i="2"/>
  <c r="K252" i="2"/>
  <c r="K253" i="2"/>
  <c r="K249" i="2"/>
  <c r="K238" i="2"/>
  <c r="K75" i="2"/>
  <c r="K68" i="2"/>
  <c r="L15" i="2"/>
  <c r="K15" i="2" s="1"/>
  <c r="K237" i="2"/>
  <c r="K319" i="2"/>
  <c r="K318" i="2"/>
  <c r="K314" i="2"/>
  <c r="K313" i="2"/>
  <c r="L310" i="2"/>
  <c r="K310" i="2" s="1"/>
  <c r="K309" i="2"/>
  <c r="K308" i="2"/>
  <c r="K279" i="2"/>
  <c r="K277" i="2"/>
  <c r="K280" i="2"/>
  <c r="K281" i="2"/>
  <c r="K283" i="2"/>
  <c r="K282" i="2"/>
  <c r="L278" i="2"/>
  <c r="K278" i="2" s="1"/>
  <c r="L276" i="2"/>
  <c r="K276" i="2" s="1"/>
  <c r="L272" i="2"/>
  <c r="K272" i="2" s="1"/>
  <c r="K266" i="2"/>
  <c r="L260" i="2"/>
  <c r="K260" i="2" s="1"/>
  <c r="K256" i="2"/>
  <c r="K250" i="2"/>
  <c r="K230" i="2"/>
  <c r="L243" i="2"/>
  <c r="K243" i="2" s="1"/>
  <c r="K44" i="3"/>
  <c r="K247" i="2"/>
  <c r="K242" i="2"/>
  <c r="K240" i="2"/>
  <c r="K225" i="2"/>
  <c r="L248" i="2"/>
  <c r="K248" i="2" s="1"/>
  <c r="L241" i="2"/>
  <c r="K241" i="2" s="1"/>
  <c r="L235" i="2"/>
  <c r="K235" i="2" s="1"/>
  <c r="K231" i="2"/>
  <c r="L227" i="2"/>
  <c r="K227" i="2" s="1"/>
  <c r="K226" i="2"/>
  <c r="K221" i="2"/>
  <c r="L36" i="2"/>
  <c r="K36" i="2" s="1"/>
  <c r="L29" i="2"/>
  <c r="K29" i="2" s="1"/>
  <c r="F28" i="5"/>
  <c r="J22" i="3"/>
  <c r="K67" i="2"/>
  <c r="L14" i="2"/>
  <c r="L83" i="2"/>
  <c r="K83" i="2" s="1"/>
  <c r="L79" i="2"/>
  <c r="K79" i="2" s="1"/>
  <c r="L74" i="2"/>
  <c r="K74" i="2" s="1"/>
  <c r="C19" i="4"/>
  <c r="G19" i="4" s="1"/>
  <c r="C25" i="4"/>
  <c r="G25" i="4" s="1"/>
  <c r="C11" i="4"/>
  <c r="G11" i="4" s="1"/>
  <c r="C40" i="4"/>
  <c r="G40" i="4" s="1"/>
  <c r="C32" i="4"/>
  <c r="G32" i="4" s="1"/>
  <c r="L28" i="2"/>
  <c r="K28" i="2" s="1"/>
  <c r="L23" i="2"/>
  <c r="K23" i="2" s="1"/>
  <c r="J4" i="3"/>
  <c r="K4" i="3" s="1"/>
  <c r="C26" i="4"/>
  <c r="G26" i="4" s="1"/>
  <c r="C38" i="4"/>
  <c r="G38" i="4" s="1"/>
  <c r="C10" i="4"/>
  <c r="G10" i="4" s="1"/>
  <c r="J30" i="3"/>
  <c r="K30" i="3" s="1"/>
  <c r="I36" i="5" s="1"/>
  <c r="F36" i="5"/>
  <c r="C24" i="4"/>
  <c r="G24" i="4" s="1"/>
  <c r="C18" i="4"/>
  <c r="G18" i="4" s="1"/>
  <c r="C17" i="4"/>
  <c r="C12" i="4"/>
  <c r="G12" i="4" s="1"/>
  <c r="C33" i="4"/>
  <c r="G33" i="4" s="1"/>
  <c r="L4" i="2"/>
  <c r="Q4" i="1" s="1"/>
  <c r="L14" i="5" s="1"/>
  <c r="F10" i="5"/>
  <c r="J6" i="3"/>
  <c r="K6" i="3" s="1"/>
  <c r="F12" i="5"/>
  <c r="K12" i="4"/>
  <c r="C31" i="4"/>
  <c r="C39" i="4"/>
  <c r="G39" i="4" s="1"/>
  <c r="K14" i="2" l="1"/>
  <c r="K11" i="4"/>
  <c r="K38" i="4"/>
  <c r="K42" i="4" s="1"/>
  <c r="I10" i="5"/>
  <c r="K24" i="4"/>
  <c r="K28" i="4" s="1"/>
  <c r="K17" i="4"/>
  <c r="K21" i="4" s="1"/>
  <c r="K31" i="4"/>
  <c r="K35" i="4" s="1"/>
  <c r="K10" i="4"/>
  <c r="G28" i="4"/>
  <c r="I12" i="5"/>
  <c r="C21" i="4"/>
  <c r="C14" i="4"/>
  <c r="G17" i="4"/>
  <c r="G21" i="4" s="1"/>
  <c r="C28" i="4"/>
  <c r="G14" i="4"/>
  <c r="G46" i="4"/>
  <c r="L6" i="2"/>
  <c r="Q6" i="1" s="1"/>
  <c r="L11" i="5" s="1"/>
  <c r="G47" i="4"/>
  <c r="G31" i="4"/>
  <c r="G35" i="4" s="1"/>
  <c r="C35" i="4"/>
  <c r="G42" i="4"/>
  <c r="C42" i="4"/>
  <c r="K14" i="4" l="1"/>
  <c r="L14" i="4" s="1"/>
  <c r="L5" i="2"/>
  <c r="Q5" i="1" s="1"/>
  <c r="J44" i="5"/>
  <c r="J35" i="5"/>
  <c r="J34" i="5"/>
  <c r="J39" i="5"/>
  <c r="J28" i="5"/>
  <c r="J30" i="5"/>
  <c r="J19" i="5"/>
  <c r="J37" i="5"/>
  <c r="J32" i="5"/>
  <c r="J33" i="5"/>
  <c r="J36" i="5"/>
  <c r="J31" i="5"/>
  <c r="J12" i="5"/>
  <c r="J49" i="5"/>
  <c r="J24" i="5"/>
  <c r="J15" i="5"/>
  <c r="L42" i="4"/>
  <c r="J14" i="5"/>
  <c r="J18" i="5"/>
  <c r="J29" i="5"/>
  <c r="J27" i="5"/>
  <c r="J42" i="5"/>
  <c r="J47" i="5"/>
  <c r="J41" i="5"/>
  <c r="J13" i="5"/>
  <c r="J48" i="5"/>
  <c r="J22" i="5"/>
  <c r="L35" i="4"/>
  <c r="J26" i="5"/>
  <c r="J40" i="5"/>
  <c r="J23" i="5"/>
  <c r="J17" i="5"/>
  <c r="L28" i="4"/>
  <c r="L21" i="4"/>
  <c r="J11" i="5"/>
  <c r="J43" i="5"/>
  <c r="J20" i="5"/>
  <c r="J25" i="5"/>
  <c r="J10" i="5"/>
  <c r="J38" i="5"/>
  <c r="J16" i="5"/>
  <c r="J21" i="5"/>
  <c r="G45" i="4"/>
  <c r="H14" i="4" s="1"/>
  <c r="H28" i="4" l="1"/>
  <c r="H35" i="4"/>
  <c r="H21" i="4"/>
  <c r="H4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4" authorId="0" shapeId="0" xr:uid="{00000000-0006-0000-0000-000001000000}">
      <text>
        <r>
          <rPr>
            <b/>
            <sz val="8.5"/>
            <color indexed="63"/>
            <rFont val="Times New Roman"/>
            <family val="1"/>
          </rPr>
          <t xml:space="preserve">Ponto de Função IFPUG: </t>
        </r>
        <r>
          <rPr>
            <sz val="8.5"/>
            <color indexed="63"/>
            <rFont val="Times New Roman"/>
            <family val="1"/>
          </rPr>
          <t>medição baseada nas regras do IFPUG. Não considerada os deflatores nem os itens não mensuráveis. Caso a funcionalidade não tenha sido detalhada, será considerada a estimativa da NESMA.</t>
        </r>
      </text>
    </comment>
    <comment ref="Q5" authorId="0" shapeId="0" xr:uid="{00000000-0006-0000-0000-000002000000}">
      <text>
        <r>
          <rPr>
            <b/>
            <sz val="8.5"/>
            <color indexed="63"/>
            <rFont val="Times New Roman"/>
            <family val="1"/>
          </rPr>
          <t xml:space="preserve">Ponto de Função Local do EM: </t>
        </r>
        <r>
          <rPr>
            <sz val="8.5"/>
            <color indexed="63"/>
            <rFont val="Times New Roman"/>
            <family val="1"/>
          </rPr>
          <t>medição para remuneração do Escritório de Métricas.Equivalente à medição IFPUG. Porém, considera os itens não mensuráveis previstos em contrato.</t>
        </r>
      </text>
    </comment>
    <comment ref="Q6" authorId="0" shapeId="0" xr:uid="{00000000-0006-0000-0000-000003000000}">
      <text>
        <r>
          <rPr>
            <b/>
            <sz val="8.5"/>
            <rFont val="Times New Roman"/>
            <family val="1"/>
          </rPr>
          <t xml:space="preserve">Ponto de Função Local da FS: </t>
        </r>
        <r>
          <rPr>
            <sz val="8.5"/>
            <color indexed="81"/>
            <rFont val="Times New Roman"/>
            <family val="1"/>
          </rPr>
          <t>medição para remuneração da Fábrica de Software. Equivalente à medição IFPUG. Porém, considera os deflatores e os itens não mensuráveis previstos em contrato.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cleriston alvarenga</author>
  </authors>
  <commentList>
    <comment ref="K4" authorId="0" shapeId="0" xr:uid="{00000000-0006-0000-0100-000001000000}">
      <text>
        <r>
          <rPr>
            <b/>
            <sz val="8"/>
            <color indexed="8"/>
            <rFont val="Tahoma"/>
            <family val="2"/>
          </rPr>
          <t xml:space="preserve">Ponto de Função IFPUG:
</t>
        </r>
        <r>
          <rPr>
            <sz val="8"/>
            <color indexed="8"/>
            <rFont val="Tahoma"/>
            <family val="2"/>
          </rPr>
          <t xml:space="preserve">Medição baseada nas regras do IFPUG. Não considerada os deflatores nem os itens não mensuráveis. Caso a funcionalidade não tenha sido detalhada, será considerada a estimativa da NESMA.
</t>
        </r>
      </text>
    </comment>
    <comment ref="K5" authorId="0" shapeId="0" xr:uid="{00000000-0006-0000-0100-000002000000}">
      <text>
        <r>
          <rPr>
            <b/>
            <sz val="8"/>
            <color indexed="8"/>
            <rFont val="Tahoma"/>
            <family val="2"/>
          </rPr>
          <t xml:space="preserve">Ponto de Função Local do EM:
</t>
        </r>
        <r>
          <rPr>
            <sz val="8"/>
            <color indexed="8"/>
            <rFont val="Tahoma"/>
            <family val="2"/>
          </rPr>
          <t>Medição para remuneração do Escritório de Métricas. Equivalente à medição IFPUG. Porém, considera os itens não mensuráveis previstos em contrato.</t>
        </r>
      </text>
    </comment>
    <comment ref="K6" authorId="0" shapeId="0" xr:uid="{00000000-0006-0000-0100-000003000000}">
      <text>
        <r>
          <rPr>
            <b/>
            <sz val="8"/>
            <color indexed="8"/>
            <rFont val="Tahoma"/>
            <family val="2"/>
          </rPr>
          <t xml:space="preserve">Ponto de Função Local da FS:
</t>
        </r>
        <r>
          <rPr>
            <sz val="8"/>
            <color indexed="8"/>
            <rFont val="Tahoma"/>
            <family val="2"/>
          </rPr>
          <t xml:space="preserve">Medição para remuneração da Fábrica de Software. Equivalente à medição IFPUG. Porém, considera os deflatores e os itens não mensuráveis previstos em contrato.
</t>
        </r>
      </text>
    </comment>
    <comment ref="A7" authorId="0" shapeId="0" xr:uid="{00000000-0006-0000-0100-000004000000}">
      <text>
        <r>
          <rPr>
            <b/>
            <sz val="8"/>
            <color indexed="8"/>
            <rFont val="Tahoma"/>
            <family val="2"/>
          </rPr>
          <t xml:space="preserve">Nome da Função:
</t>
        </r>
        <r>
          <rPr>
            <sz val="8"/>
            <color indexed="8"/>
            <rFont val="Tahoma"/>
            <family val="2"/>
          </rPr>
          <t>O processo é a menor unidade de atividade significativa para o usuário?
É auto-contido e deixa o negócio da aplicação em um estado consistente?</t>
        </r>
      </text>
    </comment>
    <comment ref="B7" authorId="0" shapeId="0" xr:uid="{00000000-0006-0000-0100-000005000000}">
      <text>
        <r>
          <rPr>
            <b/>
            <sz val="8"/>
            <color indexed="8"/>
            <rFont val="Tahoma"/>
            <family val="2"/>
          </rPr>
          <t xml:space="preserve">Tipo de Função: 
</t>
        </r>
        <r>
          <rPr>
            <sz val="8"/>
            <color indexed="8"/>
            <rFont val="Tahoma"/>
            <family val="2"/>
          </rPr>
          <t>ALI, AIE, EE, SE, CE
ou
Itens não mensuráveis</t>
        </r>
      </text>
    </comment>
    <comment ref="C7" authorId="0" shapeId="0" xr:uid="{00000000-0006-0000-0100-000006000000}">
      <text>
        <r>
          <rPr>
            <b/>
            <sz val="8"/>
            <color indexed="8"/>
            <rFont val="Tahoma"/>
            <family val="2"/>
          </rPr>
          <t xml:space="preserve">Tipo de Manutenção na função:
</t>
        </r>
        <r>
          <rPr>
            <sz val="8"/>
            <color indexed="8"/>
            <rFont val="Tahoma"/>
            <family val="2"/>
          </rPr>
          <t xml:space="preserve">I, A, E 
ou
Itens não mensuráveis
</t>
        </r>
      </text>
    </comment>
    <comment ref="D7" authorId="0" shapeId="0" xr:uid="{00000000-0006-0000-0100-000007000000}">
      <text>
        <r>
          <rPr>
            <b/>
            <sz val="8"/>
            <color indexed="8"/>
            <rFont val="Tahoma"/>
            <family val="2"/>
          </rPr>
          <t xml:space="preserve">Tipos de Dados (DETs)
</t>
        </r>
      </text>
    </comment>
    <comment ref="E7" authorId="0" shapeId="0" xr:uid="{00000000-0006-0000-0100-000008000000}">
      <text>
        <r>
          <rPr>
            <b/>
            <sz val="8"/>
            <color indexed="8"/>
            <rFont val="Tahoma"/>
            <family val="2"/>
          </rPr>
          <t xml:space="preserve">Arquivos Referenciados / Tipos de Registro
</t>
        </r>
      </text>
    </comment>
    <comment ref="F7" authorId="0" shapeId="0" xr:uid="{00000000-0006-0000-0100-000009000000}">
      <text>
        <r>
          <rPr>
            <b/>
            <sz val="8"/>
            <color indexed="8"/>
            <rFont val="Tahoma"/>
            <family val="2"/>
          </rPr>
          <t xml:space="preserve">Grau de complexidade específico atribuído a uma função.
</t>
        </r>
      </text>
    </comment>
    <comment ref="M7" authorId="0" shapeId="0" xr:uid="{00000000-0006-0000-0100-00000A000000}">
      <text>
        <r>
          <rPr>
            <b/>
            <sz val="8"/>
            <color indexed="8"/>
            <rFont val="Tahoma"/>
            <family val="2"/>
          </rPr>
          <t xml:space="preserve">Normalmente utilizado para contagem de baseline, onde o desenvolvimento foi realizado de forma incremental. Isto indica em qual(is) pacote(s) cada funcionalidade foi impactada. Em algumas situações pode ser informado o número do projeto, demanda ou incremento.
</t>
        </r>
      </text>
    </comment>
    <comment ref="N7" authorId="0" shapeId="0" xr:uid="{00000000-0006-0000-0100-00000B000000}">
      <text>
        <r>
          <rPr>
            <b/>
            <sz val="8"/>
            <color indexed="8"/>
            <rFont val="Tahoma"/>
            <family val="2"/>
          </rPr>
          <t xml:space="preserve">Referência ao documento que justifica a contagem da funcionalidade
</t>
        </r>
      </text>
    </comment>
    <comment ref="D9" authorId="1" shapeId="0" xr:uid="{FF8A97A3-EC16-433D-9CFF-1CF163F06E49}">
      <text>
        <r>
          <rPr>
            <sz val="9"/>
            <color indexed="81"/>
            <rFont val="Segoe UI"/>
            <family val="2"/>
          </rPr>
          <t xml:space="preserve">1 . Código
2 . Sigla
3 . Descrição
</t>
        </r>
      </text>
    </comment>
    <comment ref="E9" authorId="1" shapeId="0" xr:uid="{A28A8301-D090-490F-AB83-C198123E70B8}">
      <text>
        <r>
          <rPr>
            <sz val="9"/>
            <color indexed="81"/>
            <rFont val="Segoe UI"/>
            <family val="2"/>
          </rPr>
          <t xml:space="preserve">1 -  Órgão
</t>
        </r>
      </text>
    </comment>
    <comment ref="D10" authorId="1" shapeId="0" xr:uid="{95974059-C313-4DEA-98BC-1D9689023A06}">
      <text>
        <r>
          <rPr>
            <sz val="9"/>
            <color indexed="81"/>
            <rFont val="Segoe UI"/>
            <family val="2"/>
          </rPr>
          <t xml:space="preserve">1. CEP
2. Cod Municipio
3. Municipio
4. UF
5. Pais
6. Bairro
7.Tipo logradouro
8.lograrouro
</t>
        </r>
      </text>
    </comment>
    <comment ref="E10" authorId="1" shapeId="0" xr:uid="{A04818CE-71D4-45F6-843E-7C231E2FD048}">
      <text>
        <r>
          <rPr>
            <b/>
            <sz val="9"/>
            <color indexed="81"/>
            <rFont val="Segoe UI"/>
            <family val="2"/>
          </rPr>
          <t>cleriston alvarenga:</t>
        </r>
        <r>
          <rPr>
            <sz val="9"/>
            <color indexed="81"/>
            <rFont val="Segoe UI"/>
            <family val="2"/>
          </rPr>
          <t xml:space="preserve">
1-CEP</t>
        </r>
      </text>
    </comment>
    <comment ref="D11" authorId="1" shapeId="0" xr:uid="{B6487A88-E49F-45A7-B034-B9F51BAC332C}">
      <text>
        <r>
          <rPr>
            <sz val="9"/>
            <color indexed="81"/>
            <rFont val="Segoe UI"/>
            <family val="2"/>
          </rPr>
          <t xml:space="preserve">1. Setor
2. Unidade
</t>
        </r>
      </text>
    </comment>
    <comment ref="E11" authorId="1" shapeId="0" xr:uid="{AF20A5A4-1841-443D-9215-090BD52CBEE1}">
      <text>
        <r>
          <rPr>
            <sz val="9"/>
            <color indexed="81"/>
            <rFont val="Segoe UI"/>
            <family val="2"/>
          </rPr>
          <t>1 -  Setor/Unidade</t>
        </r>
      </text>
    </comment>
    <comment ref="D12" authorId="1" shapeId="0" xr:uid="{91D4D1C3-8A5A-4E36-BEA5-41C06762B91F}">
      <text>
        <r>
          <rPr>
            <sz val="9"/>
            <color indexed="81"/>
            <rFont val="Segoe UI"/>
            <family val="2"/>
          </rPr>
          <t xml:space="preserve">1. Setor
2. Unidade
</t>
        </r>
      </text>
    </comment>
    <comment ref="E12" authorId="1" shapeId="0" xr:uid="{62527C0C-C79F-4404-B60B-C55D4FEE1CE5}">
      <text>
        <r>
          <rPr>
            <sz val="9"/>
            <color indexed="81"/>
            <rFont val="Segoe UI"/>
            <family val="2"/>
          </rPr>
          <t>1 -  Municipio</t>
        </r>
      </text>
    </comment>
    <comment ref="D13" authorId="1" shapeId="0" xr:uid="{88011B26-A958-4565-8510-7905C81DD212}">
      <text>
        <r>
          <rPr>
            <sz val="9"/>
            <color indexed="81"/>
            <rFont val="Segoe UI"/>
            <family val="2"/>
          </rPr>
          <t xml:space="preserve">1. Setor
2. Unidade
</t>
        </r>
      </text>
    </comment>
    <comment ref="E13" authorId="1" shapeId="0" xr:uid="{8EBCABC5-D4C7-4037-8F79-057B47E98761}">
      <text>
        <r>
          <rPr>
            <sz val="9"/>
            <color indexed="81"/>
            <rFont val="Segoe UI"/>
            <family val="2"/>
          </rPr>
          <t>1 -  Tipo Logradouro</t>
        </r>
      </text>
    </comment>
    <comment ref="D14" authorId="1" shapeId="0" xr:uid="{8F26409B-5C98-48F1-80DF-C78D2A6FAF67}">
      <text>
        <r>
          <rPr>
            <sz val="9"/>
            <color indexed="81"/>
            <rFont val="Segoe UI"/>
            <family val="2"/>
          </rPr>
          <t xml:space="preserve">1 . Orgão/Entidade
2 . Setor/Unidade
3 . Nome
4 . CEP
5 . Cod Municipio
6 . Municipio
7 . UF
8 . Pais
9 . Bairro
10.Numero
11.Tipo logradouro
12.lograrouro
13.complemento
14.Data de Cadastro 
15.Usuário de Cadastro 
16.Data de Alteração, 
17.Usuário de Alteração
18.id Deposito fisico
19.ID - Sala
20.Código do endereçamento - Sala
21.Nome - Sala
22.Identificador - Sala
23.Total fileiras - Sala
24.Total de caixas - Sala
25.Capacidade  - Sala
26.Data de Cadastro - Sala
27.Usuário de Cadastro - Sala 
28.Data de Alteração - Sala 
29.Usuário de Alteração - Sala 
30.ID Fileira
31.ID - Sala na Fileira
32.Codigo do endereçamento - Fileira
33.Descrição - Fileira
34.Identificador - Fileira
35.Caixas capacidade - Fileira
36.Caixas disponível - Fileira
37.Data de Cadastro - Fileira
38.Usuário de Cadastro - Fileira
39.Data de Alteração - Fileira
40.Usuário de Alteração - Fileira
41.ID - Classificação/Divisórias
42.ID - Classificação/Divisórias na Fileira
43.Codigo de endereçamento -  Classificação/Divisórias
44.Identificador -  Classificação/Divisórias
45.Descrição -  Classificação/Divisórias
46.Caixa capacidade -  Classificação/Divisórias
47.Caixa em uso -  Classificação/Divisórias
48.Caixas disponível -  Classificação/Divisórias
49.Data de Cadastro - Classificação/Divisórias
50.Usuário de Cadastro - Classificação/Divisórias
51.Data de Alteração - Classificação/Divisórias
52.Usuário de Alteração - Classificação/Divisórias
</t>
        </r>
      </text>
    </comment>
    <comment ref="E14" authorId="1" shapeId="0" xr:uid="{9F9B2131-0F20-44E8-991C-F31FB13273E6}">
      <text>
        <r>
          <rPr>
            <sz val="9"/>
            <color indexed="81"/>
            <rFont val="Segoe UI"/>
            <family val="2"/>
          </rPr>
          <t>1 -  Deposito Fisico
2 - Salas
3 - Fileiras
4 - Classificação/Divisórias</t>
        </r>
      </text>
    </comment>
    <comment ref="D15" authorId="1" shapeId="0" xr:uid="{6A5DB876-0AA6-4D3F-B7EC-DAA80443AE6A}">
      <text>
        <r>
          <rPr>
            <sz val="9"/>
            <color indexed="81"/>
            <rFont val="Segoe UI"/>
            <family val="2"/>
          </rPr>
          <t xml:space="preserve">1. Orgão/Entidade
2. Setor/Unidade
3. Nome
4. Municipio
5. Data cadastro ini
6. Data cadstro fim
7. Total de salas
8. CMD
9.MSG </t>
        </r>
      </text>
    </comment>
    <comment ref="E15" authorId="1" shapeId="0" xr:uid="{9125E9BC-806D-4259-90E1-F331DF4397E5}">
      <text>
        <r>
          <rPr>
            <sz val="9"/>
            <color indexed="81"/>
            <rFont val="Segoe UI"/>
            <family val="2"/>
          </rPr>
          <t>1 -  Deposito Fisico
2 - Orgão
3 - Setores/unidades 
4 - Municipio</t>
        </r>
      </text>
    </comment>
    <comment ref="D16" authorId="1" shapeId="0" xr:uid="{9BF70116-0C12-47B6-97E2-28D2975D3CF4}">
      <text>
        <r>
          <rPr>
            <sz val="9"/>
            <color indexed="81"/>
            <rFont val="Segoe UI"/>
            <family val="2"/>
          </rPr>
          <t xml:space="preserve">1. Orgão/Entidade
2. Setor/Unidade
3. Nome
4. Municipio
5. Data cadastro ini
6. Data cadstro fim
7. Total de salas
8. Data de Cadastro 
9. Usuário de Cadastro 
10. Data de Alteração
11. Usuário de Alteração
12.CMD
13.MSG </t>
        </r>
      </text>
    </comment>
    <comment ref="E16" authorId="1" shapeId="0" xr:uid="{8CC0F8BB-2AE7-4916-966B-1995765A875B}">
      <text>
        <r>
          <rPr>
            <sz val="9"/>
            <color indexed="81"/>
            <rFont val="Segoe UI"/>
            <family val="2"/>
          </rPr>
          <t>1 -  Deposito Fisico
2 - Orgão
3 - Setores/unidades 
4 - Municipio</t>
        </r>
      </text>
    </comment>
    <comment ref="D17" authorId="1" shapeId="0" xr:uid="{A20D3B09-9389-4423-BCFC-2C34C3D3664B}">
      <text>
        <r>
          <rPr>
            <sz val="9"/>
            <color indexed="81"/>
            <rFont val="Segoe UI"/>
            <family val="2"/>
          </rPr>
          <t>1. Orgão/Entidade
2. Setor/Unidade
3. Nome
4. CEP
5. Cod Municipio
6. Municipio
7. UF
8. Pais
9. Bairro
10. Numero
11.Tipo logradouro
12.lograrouro
13.complemento
14.CMD
15.MSG</t>
        </r>
      </text>
    </comment>
    <comment ref="E17" authorId="1" shapeId="0" xr:uid="{518CC1B2-AC0D-4D22-94A0-FF650FA28409}">
      <text>
        <r>
          <rPr>
            <sz val="9"/>
            <color indexed="81"/>
            <rFont val="Segoe UI"/>
            <family val="2"/>
          </rPr>
          <t>1 -  Deposito Fisico
2 - Orgão
3 - Setores/unidades 
4 - CEP
5 - Usuario
6 - Municipio
7 - Tipo Logradouro</t>
        </r>
      </text>
    </comment>
    <comment ref="D18" authorId="1" shapeId="0" xr:uid="{AFA916B7-CE27-4C67-8D10-92A7962B48D9}">
      <text>
        <r>
          <rPr>
            <sz val="9"/>
            <color indexed="81"/>
            <rFont val="Segoe UI"/>
            <family val="2"/>
          </rPr>
          <t>1. Código
2. Descrição
3. Comando</t>
        </r>
      </text>
    </comment>
    <comment ref="E18" authorId="1" shapeId="0" xr:uid="{3432C67C-E6BA-410F-B250-4BFFDF51FD11}">
      <text>
        <r>
          <rPr>
            <sz val="9"/>
            <color indexed="81"/>
            <rFont val="Segoe UI"/>
            <family val="2"/>
          </rPr>
          <t xml:space="preserve">1 -  Órgão
</t>
        </r>
      </text>
    </comment>
    <comment ref="D19" authorId="1" shapeId="0" xr:uid="{51FE3AA3-E9B4-470A-AACF-BF0FC5734724}">
      <text>
        <r>
          <rPr>
            <sz val="9"/>
            <color indexed="81"/>
            <rFont val="Segoe UI"/>
            <family val="2"/>
          </rPr>
          <t>1. Código
2. Descrição
3. Comando</t>
        </r>
      </text>
    </comment>
    <comment ref="E19" authorId="1" shapeId="0" xr:uid="{F1FD6E1B-D8D2-4EDB-95FF-DF3A0295642E}">
      <text>
        <r>
          <rPr>
            <sz val="9"/>
            <color indexed="81"/>
            <rFont val="Segoe UI"/>
            <family val="2"/>
          </rPr>
          <t>1 -  Setor/Unidade</t>
        </r>
      </text>
    </comment>
    <comment ref="D20" authorId="1" shapeId="0" xr:uid="{7321F448-23EA-41DB-837C-A05D142E7FFF}">
      <text>
        <r>
          <rPr>
            <sz val="9"/>
            <color indexed="81"/>
            <rFont val="Segoe UI"/>
            <family val="2"/>
          </rPr>
          <t>1. Código
2. Descrição
3. Comando</t>
        </r>
      </text>
    </comment>
    <comment ref="E20" authorId="1" shapeId="0" xr:uid="{D30609AA-AF18-4DC5-9088-5B3F82EC4C29}">
      <text>
        <r>
          <rPr>
            <sz val="9"/>
            <color indexed="81"/>
            <rFont val="Segoe UI"/>
            <family val="2"/>
          </rPr>
          <t>1 -  Municipio</t>
        </r>
      </text>
    </comment>
    <comment ref="D21" authorId="1" shapeId="0" xr:uid="{EC46EA9F-844F-4805-A571-A712C84102D3}">
      <text>
        <r>
          <rPr>
            <sz val="9"/>
            <color indexed="81"/>
            <rFont val="Segoe UI"/>
            <family val="2"/>
          </rPr>
          <t>1. Código
2. Descrição
3. Comando</t>
        </r>
      </text>
    </comment>
    <comment ref="E21" authorId="1" shapeId="0" xr:uid="{B561570A-D01F-442B-B35F-E8223C0A6B03}">
      <text>
        <r>
          <rPr>
            <sz val="9"/>
            <color indexed="81"/>
            <rFont val="Segoe UI"/>
            <family val="2"/>
          </rPr>
          <t>1 -  Tipo Logradouro</t>
        </r>
      </text>
    </comment>
    <comment ref="D22" authorId="1" shapeId="0" xr:uid="{F9652001-4B44-49CA-9B2A-9EACF5C1498D}">
      <text>
        <r>
          <rPr>
            <sz val="9"/>
            <color indexed="81"/>
            <rFont val="Segoe UI"/>
            <family val="2"/>
          </rPr>
          <t>1. Orgão/Entidade
2. Setor/Unidade
3. Nome
4. CEP
5. Cod Municipio
6. Municipio
7. UF
8. Pais
9. Bairro
10. Numero
11.Tipo logradouro
12.lograrouro
13.complemento
14.CMD
15.MSG</t>
        </r>
      </text>
    </comment>
    <comment ref="E22" authorId="1" shapeId="0" xr:uid="{0D3C7300-3412-4CA3-B680-A3A6CA06CC4B}">
      <text>
        <r>
          <rPr>
            <sz val="9"/>
            <color indexed="81"/>
            <rFont val="Segoe UI"/>
            <family val="2"/>
          </rPr>
          <t>1 -  Deposito Fisico
2 - Orgão
3 - Setores/unidades 
4 - CEP
5 - Usuario
6 - Municipio
7 - Tipo de Logradouro</t>
        </r>
      </text>
    </comment>
    <comment ref="D23" authorId="1" shapeId="0" xr:uid="{2077C1AF-422C-4192-81EA-BF0A5854915F}">
      <text>
        <r>
          <rPr>
            <sz val="9"/>
            <color indexed="81"/>
            <rFont val="Segoe UI"/>
            <family val="2"/>
          </rPr>
          <t>1. Orgão/Entidade
2. Setor/Unidade
3. Nome
4. CEP
5. Cod Municipio
6. Municipio
7. UF
8. Pais
9. Bairro
10. Numero
11.Tipo logradouro
12.lograrouro
13.complemento</t>
        </r>
      </text>
    </comment>
    <comment ref="E23" authorId="1" shapeId="0" xr:uid="{D929BAE5-0A52-40BF-9E8C-5235046F98E5}">
      <text>
        <r>
          <rPr>
            <sz val="9"/>
            <color indexed="81"/>
            <rFont val="Segoe UI"/>
            <family val="2"/>
          </rPr>
          <t>1 -  Deposito Fisico
2 - Orgão
3 - Setores/unidades 
4 - CEP
5 - Usuario
6 - Municipio
7 - Tipo de Logradouro</t>
        </r>
      </text>
    </comment>
    <comment ref="D24" authorId="1" shapeId="0" xr:uid="{4546ABD6-9007-4C4E-9F20-FA5011009628}">
      <text>
        <r>
          <rPr>
            <sz val="9"/>
            <color indexed="81"/>
            <rFont val="Segoe UI"/>
            <family val="2"/>
          </rPr>
          <t>1. Orgão/Entidade
2. Setor/Unidade
3. Nome
4. CEP
5. Cod Municipio
6. Municipio
7. UF
8. Pais
9. Bairro
10. Numero
11.Tipo logradouro
12.lograrouro
13.complemento
14.CMD
15.MSG</t>
        </r>
      </text>
    </comment>
    <comment ref="E24" authorId="1" shapeId="0" xr:uid="{45F75996-B27E-444E-8BD2-8E7A2A2B295F}">
      <text>
        <r>
          <rPr>
            <sz val="9"/>
            <color indexed="81"/>
            <rFont val="Segoe UI"/>
            <family val="2"/>
          </rPr>
          <t>1 -  Deposito Fisico
2 - Orgão
3 - Setores/unidades 
4 - CEP
5 - Usuario
6 - Municipio
7 - Tipo de Logradouro</t>
        </r>
      </text>
    </comment>
    <comment ref="D25" authorId="1" shapeId="0" xr:uid="{F892F52A-DCA1-4F0A-8FD6-428D5C450DBD}">
      <text>
        <r>
          <rPr>
            <sz val="9"/>
            <color indexed="81"/>
            <rFont val="Segoe UI"/>
            <family val="2"/>
          </rPr>
          <t xml:space="preserve">1. Código
2. CMD
3. MSG
</t>
        </r>
      </text>
    </comment>
    <comment ref="E25" authorId="1" shapeId="0" xr:uid="{41019540-8FDD-4753-BBCA-91156AC492C8}">
      <text>
        <r>
          <rPr>
            <sz val="9"/>
            <color indexed="81"/>
            <rFont val="Segoe UI"/>
            <family val="2"/>
          </rPr>
          <t xml:space="preserve">1 -  Deposito Fisico
2 - Usuario
</t>
        </r>
      </text>
    </comment>
    <comment ref="D28" authorId="1" shapeId="0" xr:uid="{F4A1FA6B-5C41-41ED-A4B7-A0DBA8E171E7}">
      <text>
        <r>
          <rPr>
            <sz val="9"/>
            <color indexed="81"/>
            <rFont val="Segoe UI"/>
            <family val="2"/>
          </rPr>
          <t xml:space="preserve">1. Código do endereçamento
2. Nome
3. Identificador
4. Total fileiras
5. Total de caixas
6. Capacidade 
7. CMD
8. MSG
</t>
        </r>
      </text>
    </comment>
    <comment ref="E28" authorId="1" shapeId="0" xr:uid="{5911CA85-19CA-4069-92FD-AA9492816A9F}">
      <text>
        <r>
          <rPr>
            <sz val="9"/>
            <color indexed="81"/>
            <rFont val="Segoe UI"/>
            <family val="2"/>
          </rPr>
          <t>1 -  Deposito Fisico
2 -  Usuario</t>
        </r>
      </text>
    </comment>
    <comment ref="D29" authorId="1" shapeId="0" xr:uid="{AA7FEC23-FDF0-4BC5-A3DF-49DE284BDAD1}">
      <text>
        <r>
          <rPr>
            <sz val="9"/>
            <color indexed="81"/>
            <rFont val="Segoe UI"/>
            <family val="2"/>
          </rPr>
          <t xml:space="preserve">1. Código do endereçamento
2. Nome
3. Identificador
4. Total fileiras
5. Total de caixas
6-Capacidade 
7-CMD
8-MSG
</t>
        </r>
      </text>
    </comment>
    <comment ref="E29" authorId="1" shapeId="0" xr:uid="{46A2BEA9-4189-407E-A318-24339EEB8756}">
      <text>
        <r>
          <rPr>
            <sz val="9"/>
            <color indexed="81"/>
            <rFont val="Segoe UI"/>
            <family val="2"/>
          </rPr>
          <t>1 -  Deposito Fisico
2 -  Usuario</t>
        </r>
      </text>
    </comment>
    <comment ref="D30" authorId="1" shapeId="0" xr:uid="{1252F77B-EB90-4B8A-9228-05F8A8D05079}">
      <text>
        <r>
          <rPr>
            <sz val="9"/>
            <color indexed="81"/>
            <rFont val="Segoe UI"/>
            <family val="2"/>
          </rPr>
          <t xml:space="preserve">1. Código do endereçamento
2. Nome
3. Identificador
4. Total fileiras
5. Total de caixas
6-Capacidade 
</t>
        </r>
      </text>
    </comment>
    <comment ref="E30" authorId="1" shapeId="0" xr:uid="{F289BCC4-A554-46E5-8195-B73D39FE50CB}">
      <text>
        <r>
          <rPr>
            <sz val="9"/>
            <color indexed="81"/>
            <rFont val="Segoe UI"/>
            <family val="2"/>
          </rPr>
          <t>1 -  Deposito Fisico</t>
        </r>
      </text>
    </comment>
    <comment ref="D31" authorId="1" shapeId="0" xr:uid="{647F0A58-3B78-4078-A5CD-0E6551235AB7}">
      <text>
        <r>
          <rPr>
            <sz val="9"/>
            <color indexed="81"/>
            <rFont val="Segoe UI"/>
            <family val="2"/>
          </rPr>
          <t xml:space="preserve">1. Código do endereçamento
2. Nome
3. Identificador
4. Total fileiras
5. Total de caixas
6-Capacidade 
7-CMD
8-MSG
</t>
        </r>
      </text>
    </comment>
    <comment ref="E31" authorId="1" shapeId="0" xr:uid="{76B21A03-F74B-4261-89A4-277BDE6F2D90}">
      <text>
        <r>
          <rPr>
            <sz val="9"/>
            <color indexed="81"/>
            <rFont val="Segoe UI"/>
            <family val="2"/>
          </rPr>
          <t>1 -  Deposito Fisico</t>
        </r>
      </text>
    </comment>
    <comment ref="D32" authorId="1" shapeId="0" xr:uid="{75F54B37-F107-4C79-A217-8B699AFE0E25}">
      <text>
        <r>
          <rPr>
            <sz val="9"/>
            <color indexed="81"/>
            <rFont val="Segoe UI"/>
            <family val="2"/>
          </rPr>
          <t xml:space="preserve">1.Codigo 
2.CMD
3.MSG
</t>
        </r>
      </text>
    </comment>
    <comment ref="E32" authorId="1" shapeId="0" xr:uid="{37DBDE73-E4CC-4CE7-9370-2CC851F432EA}">
      <text>
        <r>
          <rPr>
            <sz val="9"/>
            <color indexed="81"/>
            <rFont val="Segoe UI"/>
            <family val="2"/>
          </rPr>
          <t>1 -  Deposito Fisico
2 -  Usuario</t>
        </r>
      </text>
    </comment>
    <comment ref="D33" authorId="1" shapeId="0" xr:uid="{43227177-2360-4F50-85B7-9BE443064CF3}">
      <text>
        <r>
          <rPr>
            <sz val="9"/>
            <color indexed="81"/>
            <rFont val="Segoe UI"/>
            <family val="2"/>
          </rPr>
          <t xml:space="preserve">1. Identificador
2. Nome
3. Total de Caixas Disponível
4. CMD
5-MSG
</t>
        </r>
      </text>
    </comment>
    <comment ref="E33" authorId="1" shapeId="0" xr:uid="{5DCF4FB4-AD55-4E43-AD4E-A52391D0D83E}">
      <text>
        <r>
          <rPr>
            <sz val="9"/>
            <color indexed="81"/>
            <rFont val="Segoe UI"/>
            <family val="2"/>
          </rPr>
          <t>1 -  Deposito Fisico</t>
        </r>
      </text>
    </comment>
    <comment ref="D34" authorId="1" shapeId="0" xr:uid="{30B02284-1B68-4CA9-B9AF-C13461EF2AA2}">
      <text>
        <r>
          <rPr>
            <sz val="9"/>
            <color indexed="81"/>
            <rFont val="Segoe UI"/>
            <family val="2"/>
          </rPr>
          <t>1. Codigo
2. Identificador 
3. Nome 
4. Total de fileiras
5-Total de caixas disponível
6-Capacidade total de caixas
7. Numero Fileira
8. Percentual
9. Identificacao 
10. Caixa capacidade
11. Ciaxas disponível
12.CMD
13.MSG</t>
        </r>
      </text>
    </comment>
    <comment ref="E34" authorId="1" shapeId="0" xr:uid="{EDB5EDE0-A082-4F70-9D07-6BE66BE8C011}">
      <text>
        <r>
          <rPr>
            <sz val="9"/>
            <color indexed="81"/>
            <rFont val="Segoe UI"/>
            <family val="2"/>
          </rPr>
          <t>1 -  Deposito Fisico</t>
        </r>
      </text>
    </comment>
    <comment ref="D35" authorId="1" shapeId="0" xr:uid="{653CA193-B5C1-4893-9D9A-0AB25C8456C9}">
      <text>
        <r>
          <rPr>
            <sz val="9"/>
            <color indexed="81"/>
            <rFont val="Segoe UI"/>
            <family val="2"/>
          </rPr>
          <t xml:space="preserve">1. Codigo do endereçamento
2. Descrição
3. Identificador
4. Caixas capacidade
5.Caixas disponível
6.CMD
7.MSG
</t>
        </r>
      </text>
    </comment>
    <comment ref="E35" authorId="1" shapeId="0" xr:uid="{620F25CF-60F2-49CE-A4D2-4D58EA827DB7}">
      <text>
        <r>
          <rPr>
            <sz val="9"/>
            <color indexed="81"/>
            <rFont val="Segoe UI"/>
            <family val="2"/>
          </rPr>
          <t>1 -  Deposito Fisico
2 -  Usuario</t>
        </r>
      </text>
    </comment>
    <comment ref="D36" authorId="1" shapeId="0" xr:uid="{6891B2D9-4B40-43F4-849A-98CEA043D5D0}">
      <text>
        <r>
          <rPr>
            <sz val="9"/>
            <color indexed="81"/>
            <rFont val="Segoe UI"/>
            <family val="2"/>
          </rPr>
          <t xml:space="preserve">1. Codigo do endereçamento
2. Descrição
3. Identificador
4. Caixas capacidade
5.Caixas disponível
6.CMD
7.MSG
</t>
        </r>
      </text>
    </comment>
    <comment ref="E36" authorId="1" shapeId="0" xr:uid="{0B3B165D-5427-46A1-BEF7-9D827EB10C9F}">
      <text>
        <r>
          <rPr>
            <sz val="9"/>
            <color indexed="81"/>
            <rFont val="Segoe UI"/>
            <family val="2"/>
          </rPr>
          <t>1 -  Deposito Fisico</t>
        </r>
      </text>
    </comment>
    <comment ref="D37" authorId="1" shapeId="0" xr:uid="{7D328CD4-0176-4EB3-B131-CF7854B1725D}">
      <text>
        <r>
          <rPr>
            <sz val="9"/>
            <color indexed="81"/>
            <rFont val="Segoe UI"/>
            <family val="2"/>
          </rPr>
          <t xml:space="preserve">1. Codigo do endereçamento
2. Descrição
3. Identificador
4. Caixas capacidade
5.Caixas disponível
6.CMD
7.MSG
</t>
        </r>
      </text>
    </comment>
    <comment ref="E37" authorId="1" shapeId="0" xr:uid="{DBE14BA5-A0B9-436E-8AB4-A181660555A4}">
      <text>
        <r>
          <rPr>
            <sz val="9"/>
            <color indexed="81"/>
            <rFont val="Segoe UI"/>
            <family val="2"/>
          </rPr>
          <t>1 -  Deposito Fisico
2 -  Usuario</t>
        </r>
      </text>
    </comment>
    <comment ref="D38" authorId="1" shapeId="0" xr:uid="{A1C2D468-024D-446C-A97D-249461E56C21}">
      <text>
        <r>
          <rPr>
            <sz val="9"/>
            <color indexed="81"/>
            <rFont val="Segoe UI"/>
            <family val="2"/>
          </rPr>
          <t xml:space="preserve">1. Codigo do endereçamento
2. Descrição
3. Identificador
4. Caixas capacidade
5.Caixas disponível
</t>
        </r>
      </text>
    </comment>
    <comment ref="E38" authorId="1" shapeId="0" xr:uid="{1D44538C-56E7-4F0D-9072-52F002E81DD8}">
      <text>
        <r>
          <rPr>
            <sz val="9"/>
            <color indexed="81"/>
            <rFont val="Segoe UI"/>
            <family val="2"/>
          </rPr>
          <t>1 -  Deposito Fisico</t>
        </r>
      </text>
    </comment>
    <comment ref="D39" authorId="1" shapeId="0" xr:uid="{B042EFB3-95F1-4510-8806-69A52B84DA85}">
      <text>
        <r>
          <rPr>
            <sz val="9"/>
            <color indexed="81"/>
            <rFont val="Segoe UI"/>
            <family val="2"/>
          </rPr>
          <t xml:space="preserve">1. Codigo do endereçamento
2. Descrição
3. Identificador
4. Caixas capacidade
5.Caixas disponível
6.CMD
7.MSG
</t>
        </r>
      </text>
    </comment>
    <comment ref="E39" authorId="1" shapeId="0" xr:uid="{67D87843-7D0F-48DA-9C7C-D5BA9B186260}">
      <text>
        <r>
          <rPr>
            <sz val="9"/>
            <color indexed="81"/>
            <rFont val="Segoe UI"/>
            <family val="2"/>
          </rPr>
          <t>1 -  Deposito Fisico</t>
        </r>
      </text>
    </comment>
    <comment ref="D40" authorId="1" shapeId="0" xr:uid="{B8E2F091-9E18-44E2-975A-F3211D0FDAC7}">
      <text>
        <r>
          <rPr>
            <sz val="9"/>
            <color indexed="81"/>
            <rFont val="Segoe UI"/>
            <family val="2"/>
          </rPr>
          <t xml:space="preserve">1.Codigo 
2.CMD
3.MSG
</t>
        </r>
      </text>
    </comment>
    <comment ref="E40" authorId="1" shapeId="0" xr:uid="{05DD76E5-FC7B-4A35-9413-78B0090F85BA}">
      <text>
        <r>
          <rPr>
            <sz val="9"/>
            <color indexed="81"/>
            <rFont val="Segoe UI"/>
            <family val="2"/>
          </rPr>
          <t>1 -  Deposito Fisico
2 -  Usuario</t>
        </r>
      </text>
    </comment>
    <comment ref="D41" authorId="1" shapeId="0" xr:uid="{87EE29D6-43CC-4557-9894-F9AB31F5C8B7}">
      <text>
        <r>
          <rPr>
            <sz val="9"/>
            <color indexed="81"/>
            <rFont val="Segoe UI"/>
            <family val="2"/>
          </rPr>
          <t>1.Codigo de endereçamento
2. Identificador
3. Descrição
4.Caixa capacidade
5.Caixa em uso
6.Caixas disponível
7.CMD
8.MSG</t>
        </r>
      </text>
    </comment>
    <comment ref="E41" authorId="1" shapeId="0" xr:uid="{1C6F96C5-0DB9-4ECD-960D-5F9B58E93582}">
      <text>
        <r>
          <rPr>
            <sz val="9"/>
            <color indexed="81"/>
            <rFont val="Segoe UI"/>
            <family val="2"/>
          </rPr>
          <t>1 -  Deposito Fisico
2 -  Usuario</t>
        </r>
      </text>
    </comment>
    <comment ref="D42" authorId="1" shapeId="0" xr:uid="{156595FB-71FE-4E92-AFB9-443BB89D98E0}">
      <text>
        <r>
          <rPr>
            <sz val="9"/>
            <color indexed="81"/>
            <rFont val="Segoe UI"/>
            <family val="2"/>
          </rPr>
          <t>1.Codigo de endereçamento
2. Identificador
3. Descrição
4.Caixa capacidade
5.Caixa em uso
6.Caixas disponível
7.CMD
8.MSG</t>
        </r>
      </text>
    </comment>
    <comment ref="E42" authorId="1" shapeId="0" xr:uid="{16E17F8F-351B-4F1F-8681-DC704D5E11D6}">
      <text>
        <r>
          <rPr>
            <sz val="9"/>
            <color indexed="81"/>
            <rFont val="Segoe UI"/>
            <family val="2"/>
          </rPr>
          <t>1 -  Deposito Fisico
2 -  Usuario</t>
        </r>
      </text>
    </comment>
    <comment ref="D43" authorId="1" shapeId="0" xr:uid="{8D9D5B39-9959-4957-8A78-A6C1ECA57875}">
      <text>
        <r>
          <rPr>
            <sz val="9"/>
            <color indexed="81"/>
            <rFont val="Segoe UI"/>
            <family val="2"/>
          </rPr>
          <t xml:space="preserve">1.Codigo de endereçamento
2. Identificador
3. Descrição
4.Caixa capacidade
5.Caixa em uso
6.Caixas disponível
</t>
        </r>
      </text>
    </comment>
    <comment ref="E43" authorId="1" shapeId="0" xr:uid="{4B4B9DED-165E-4283-9A5B-25DC801AD9DE}">
      <text>
        <r>
          <rPr>
            <sz val="9"/>
            <color indexed="81"/>
            <rFont val="Segoe UI"/>
            <family val="2"/>
          </rPr>
          <t>1 -  Deposito Fisico</t>
        </r>
      </text>
    </comment>
    <comment ref="D44" authorId="1" shapeId="0" xr:uid="{FA5C4E5D-2D2D-4343-BE2C-B66A6CE085F0}">
      <text>
        <r>
          <rPr>
            <sz val="9"/>
            <color indexed="81"/>
            <rFont val="Segoe UI"/>
            <family val="2"/>
          </rPr>
          <t>1.Codigo de endereçamento
2. Identificador
3. Descrição
4.Caixa capacidade
5.Caixa em uso
6.Caixas disponível
7.CMD
8.MSG</t>
        </r>
      </text>
    </comment>
    <comment ref="E44" authorId="1" shapeId="0" xr:uid="{EB526933-2437-4FA0-A422-05434A71410A}">
      <text>
        <r>
          <rPr>
            <sz val="9"/>
            <color indexed="81"/>
            <rFont val="Segoe UI"/>
            <family val="2"/>
          </rPr>
          <t>1 -  Deposito Fisico</t>
        </r>
      </text>
    </comment>
    <comment ref="D45" authorId="1" shapeId="0" xr:uid="{1136699B-1DA1-4641-96C6-79F19ED82D2C}">
      <text>
        <r>
          <rPr>
            <sz val="9"/>
            <color indexed="81"/>
            <rFont val="Segoe UI"/>
            <family val="2"/>
          </rPr>
          <t xml:space="preserve">1.Codigo 
2.CMD
3.MSG
</t>
        </r>
      </text>
    </comment>
    <comment ref="E45" authorId="1" shapeId="0" xr:uid="{94D5FA69-329A-4A13-A57E-8EF8A3214020}">
      <text>
        <r>
          <rPr>
            <sz val="9"/>
            <color indexed="81"/>
            <rFont val="Segoe UI"/>
            <family val="2"/>
          </rPr>
          <t>1 -  Deposito Fisico
2 -  Usuario</t>
        </r>
      </text>
    </comment>
    <comment ref="D48" authorId="1" shapeId="0" xr:uid="{44CF55B3-130D-4B09-8B7F-BD9E9EB2F661}">
      <text>
        <r>
          <rPr>
            <sz val="9"/>
            <color indexed="81"/>
            <rFont val="Segoe UI"/>
            <family val="2"/>
          </rPr>
          <t>1. Orgão/Entidade
2. Setor/Unidade
3. Cod Endereçamento
4. Identificador
5. Situacao
6. Data de Cadastro, 
7. Usuário de Cadastro, 
8. Data de Alteração, 
9. Usuário de Alteração
10. ID
11. Número de Página</t>
        </r>
      </text>
    </comment>
    <comment ref="E48" authorId="1" shapeId="0" xr:uid="{9CEEAAC0-D084-44BF-ABA9-DD207ABB0863}">
      <text>
        <r>
          <rPr>
            <sz val="9"/>
            <color indexed="81"/>
            <rFont val="Segoe UI"/>
            <family val="2"/>
          </rPr>
          <t>1 - Caixas
2 - Situação</t>
        </r>
      </text>
    </comment>
    <comment ref="D49" authorId="1" shapeId="0" xr:uid="{FBA2DDF6-2BC7-4EE4-B35B-C29176774363}">
      <text>
        <r>
          <rPr>
            <sz val="9"/>
            <color indexed="81"/>
            <rFont val="Segoe UI"/>
            <family val="2"/>
          </rPr>
          <t>1. Orgão/Entidade
2. Setor/Unidade
3. Cod Endereçamento
4. Identificador
5. Situacao
6. Data cadatro ini
7. Data cadastro fim 
8. CMD
9.MSG</t>
        </r>
      </text>
    </comment>
    <comment ref="E49" authorId="1" shapeId="0" xr:uid="{5355F5F1-F535-4483-9AA7-5C40E06DAE99}">
      <text>
        <r>
          <rPr>
            <sz val="9"/>
            <color indexed="81"/>
            <rFont val="Segoe UI"/>
            <family val="2"/>
          </rPr>
          <t xml:space="preserve">1 - Caixa
2 - Orgão/Entidade
3 - Setor/unidade
</t>
        </r>
      </text>
    </comment>
    <comment ref="D50" authorId="1" shapeId="0" xr:uid="{834E07C7-BC9A-486A-B842-BE6590EEE7F9}">
      <text>
        <r>
          <rPr>
            <sz val="9"/>
            <color indexed="81"/>
            <rFont val="Segoe UI"/>
            <family val="2"/>
          </rPr>
          <t>1. Orgão/Entidade
2. Setor/Unidade
3. Cod Endereçamento
4. Identificador
5. Situacao
6. Justificativa
7. Número de páginas
8. CMD
9. MSG</t>
        </r>
      </text>
    </comment>
    <comment ref="E50" authorId="1" shapeId="0" xr:uid="{1AA706F0-4496-4BAD-AE61-EAC48B06B29B}">
      <text>
        <r>
          <rPr>
            <sz val="9"/>
            <color indexed="81"/>
            <rFont val="Segoe UI"/>
            <family val="2"/>
          </rPr>
          <t>1 - Caixa
2 - Orgão/Entidade
3 - Setor/unidade
4 - usuario</t>
        </r>
      </text>
    </comment>
    <comment ref="D51" authorId="1" shapeId="0" xr:uid="{CDBF9FD6-A080-40B3-B786-C0E4110E63BE}">
      <text>
        <r>
          <rPr>
            <sz val="9"/>
            <color indexed="81"/>
            <rFont val="Segoe UI"/>
            <family val="2"/>
          </rPr>
          <t>1. Código
2. Descrição
3. Comando</t>
        </r>
      </text>
    </comment>
    <comment ref="E51" authorId="1" shapeId="0" xr:uid="{CE761504-4E2B-4F10-A3D1-F43385BC5F08}">
      <text>
        <r>
          <rPr>
            <sz val="9"/>
            <color indexed="81"/>
            <rFont val="Segoe UI"/>
            <family val="2"/>
          </rPr>
          <t xml:space="preserve">1 -  Órgão
</t>
        </r>
      </text>
    </comment>
    <comment ref="D52" authorId="1" shapeId="0" xr:uid="{7A7C9D01-AE6D-4E53-A339-2D23C15B7276}">
      <text>
        <r>
          <rPr>
            <sz val="9"/>
            <color indexed="81"/>
            <rFont val="Segoe UI"/>
            <family val="2"/>
          </rPr>
          <t>1. Orgão/Entidade
2. Setor/Unidade
3. Cod Endereçamento
4. Identificador
5. Situacao
6. Justificativa
7. Número de páginas
8. CMD
9.MSG</t>
        </r>
      </text>
    </comment>
    <comment ref="E52" authorId="1" shapeId="0" xr:uid="{EFEF93E8-68CF-4FBC-AD77-E69FCBABDA63}">
      <text>
        <r>
          <rPr>
            <sz val="9"/>
            <color indexed="81"/>
            <rFont val="Segoe UI"/>
            <family val="2"/>
          </rPr>
          <t>1 - Caixa
2 - Orgão/Entidade
3 - Setor/unidade
4 - usuario</t>
        </r>
      </text>
    </comment>
    <comment ref="D53" authorId="1" shapeId="0" xr:uid="{A15E378F-3340-45F0-8F65-59146042DB9D}">
      <text>
        <r>
          <rPr>
            <sz val="9"/>
            <color indexed="81"/>
            <rFont val="Segoe UI"/>
            <family val="2"/>
          </rPr>
          <t>1. Orgão/Entidade
2. Setor/Unidade
3. Cod Endereçamento
4. Identificador
5. Situacao
6. Justificativa
7. Número de páginas</t>
        </r>
      </text>
    </comment>
    <comment ref="E53" authorId="1" shapeId="0" xr:uid="{7CD414FA-4F50-46EE-9501-A6FCD955BA65}">
      <text>
        <r>
          <rPr>
            <sz val="9"/>
            <color indexed="81"/>
            <rFont val="Segoe UI"/>
            <family val="2"/>
          </rPr>
          <t xml:space="preserve">1 - Caixa
2 - Orgão/Entidade
3 - Setor/unidade
</t>
        </r>
      </text>
    </comment>
    <comment ref="D54" authorId="1" shapeId="0" xr:uid="{77B85408-65FB-44EB-A732-4AF903A786AB}">
      <text>
        <r>
          <rPr>
            <sz val="9"/>
            <color indexed="81"/>
            <rFont val="Segoe UI"/>
            <family val="2"/>
          </rPr>
          <t>1. Orgão/Entidade
2. Setor/Unidade
3. Cod Endereçamento
4. Identificador
5. Situacao
6. Justificativa
7. Número de páginas
8. CMD
9.MSG</t>
        </r>
      </text>
    </comment>
    <comment ref="E54" authorId="1" shapeId="0" xr:uid="{361272B3-B48A-47FD-982C-96182F174997}">
      <text>
        <r>
          <rPr>
            <sz val="9"/>
            <color indexed="81"/>
            <rFont val="Segoe UI"/>
            <family val="2"/>
          </rPr>
          <t xml:space="preserve">1 - Caixa
2 - Orgão/Entidade
3 - Setor/unidade
</t>
        </r>
      </text>
    </comment>
    <comment ref="D55" authorId="1" shapeId="0" xr:uid="{119D09AE-ACEB-4A48-A49C-9FF602939AF2}">
      <text>
        <r>
          <rPr>
            <sz val="9"/>
            <color indexed="81"/>
            <rFont val="Segoe UI"/>
            <family val="2"/>
          </rPr>
          <t xml:space="preserve">1.Codigo 
2.CMD
3.MSG
</t>
        </r>
      </text>
    </comment>
    <comment ref="E55" authorId="1" shapeId="0" xr:uid="{6A794C5A-C854-436C-80F7-2894F4055E58}">
      <text>
        <r>
          <rPr>
            <sz val="9"/>
            <color indexed="81"/>
            <rFont val="Segoe UI"/>
            <family val="2"/>
          </rPr>
          <t>1 - Caixas
2 - usuario</t>
        </r>
      </text>
    </comment>
    <comment ref="D56" authorId="1" shapeId="0" xr:uid="{24043AAA-76E3-4A5C-97A7-1D7D26D15E39}">
      <text>
        <r>
          <rPr>
            <sz val="9"/>
            <color indexed="81"/>
            <rFont val="Segoe UI"/>
            <family val="2"/>
          </rPr>
          <t>1. Orgão/Entidade
2. Setor/Unidade
3. Cod Endereçamento
4. Identificador
5. Situacao
6. Data cadatro ini
7. Data cadastro fim 
8. Data de Cadastro, 
9. Usuário de Cadastro, 
10. Data de Alteração, 
11. Usuário de Alteração
12. CMD
13. MSG</t>
        </r>
      </text>
    </comment>
    <comment ref="E56" authorId="1" shapeId="0" xr:uid="{5A6F71C5-DEA7-43BE-8CEE-2DB1074B5E76}">
      <text>
        <r>
          <rPr>
            <sz val="9"/>
            <color indexed="81"/>
            <rFont val="Segoe UI"/>
            <family val="2"/>
          </rPr>
          <t xml:space="preserve">1 - Caixa
2 - Orgão/Entidade
3 - Setor/unidade
</t>
        </r>
      </text>
    </comment>
    <comment ref="D59" authorId="1" shapeId="0" xr:uid="{E6279F24-4BCF-489C-A078-A834914FC4B8}">
      <text>
        <r>
          <rPr>
            <sz val="9"/>
            <color indexed="81"/>
            <rFont val="Segoe UI"/>
            <family val="2"/>
          </rPr>
          <t>1. Código
2. Descrição
3. Situação
4. Data início
5. Previsão Término
6. Data Cadastro da Demanda
7. Data Notificado Responsáveis
8. Data Cadastro de Caicas
9. Data Início de Captura
10. Data Início de Conferência
11. Data Conclusão da Demanda</t>
        </r>
      </text>
    </comment>
    <comment ref="E59" authorId="1" shapeId="0" xr:uid="{19B8EC7C-22D1-49BF-9B41-8CA143F67763}">
      <text>
        <r>
          <rPr>
            <sz val="9"/>
            <color indexed="81"/>
            <rFont val="Segoe UI"/>
            <family val="2"/>
          </rPr>
          <t>1 - Demanda de Captura
2 - Conjunto Documental
3 - Notificação Responsáveis
4 - Arquivos da Demanda</t>
        </r>
      </text>
    </comment>
    <comment ref="D62" authorId="1" shapeId="0" xr:uid="{B49287AD-FDBD-4EA6-A42E-230131E18527}">
      <text>
        <r>
          <rPr>
            <sz val="9"/>
            <color indexed="81"/>
            <rFont val="Segoe UI"/>
            <family val="2"/>
          </rPr>
          <t>1. Código
2. Nome
3. Email
4. Matricula</t>
        </r>
      </text>
    </comment>
    <comment ref="E62" authorId="1" shapeId="0" xr:uid="{44F79734-1EE7-4CD2-8B71-3D39C22EA4A1}">
      <text>
        <r>
          <rPr>
            <sz val="9"/>
            <color indexed="81"/>
            <rFont val="Segoe UI"/>
            <family val="2"/>
          </rPr>
          <t>1 - Servidor</t>
        </r>
      </text>
    </comment>
    <comment ref="D63" authorId="1" shapeId="0" xr:uid="{DC762D77-3E76-4D93-B211-D586296DE4F0}">
      <text>
        <r>
          <rPr>
            <sz val="9"/>
            <color indexed="81"/>
            <rFont val="Segoe UI"/>
            <family val="2"/>
          </rPr>
          <t>1. Orgão/Entidade
2. Setor/Unidade
3. Previsão inicio
4. Previsão termino 
5. Tipo 
6. Prioridade
7. Titulo
8. Descrição
9. Data de Cadastro
10. Usuário de Cadastro
11. Data de Alteração
12. Usuário de Alteração
13 . Motivo Cancelamento
14. Situação
15. Requisito Mínimo</t>
        </r>
      </text>
    </comment>
    <comment ref="E63" authorId="1" shapeId="0" xr:uid="{AAB823C5-4FB1-4F41-8110-C6CA1EE4999C}">
      <text>
        <r>
          <rPr>
            <sz val="9"/>
            <color indexed="81"/>
            <rFont val="Segoe UI"/>
            <family val="2"/>
          </rPr>
          <t>1 - Demanda de Captura
2 - Tipo de Demanda
3 - Prioridade</t>
        </r>
      </text>
    </comment>
    <comment ref="D64" authorId="1" shapeId="0" xr:uid="{ED7BB74D-219E-4480-B66D-48244331AD3E}">
      <text>
        <r>
          <rPr>
            <sz val="9"/>
            <color indexed="81"/>
            <rFont val="Segoe UI"/>
            <family val="2"/>
          </rPr>
          <t>1. Orgão/Entidade
2. Setor/Unidade
3. Cod Demanda
4. Responsavel
5. Situacao
6. Data cadatro ini
7. Data cadastro fim 
8. Titulo
9.CMD
10.MSG</t>
        </r>
      </text>
    </comment>
    <comment ref="E64" authorId="1" shapeId="0" xr:uid="{0820CC4F-2240-4933-BAD2-08A22E7E58ED}">
      <text>
        <r>
          <rPr>
            <sz val="9"/>
            <color indexed="81"/>
            <rFont val="Segoe UI"/>
            <family val="2"/>
          </rPr>
          <t>1 - Demanda de Captura 
2 - Orgão/Entidade
3 - Setor/unidade
4 - Servidor</t>
        </r>
      </text>
    </comment>
    <comment ref="D65" authorId="1" shapeId="0" xr:uid="{E24ED4ED-8EB7-4C39-AB2B-5CF98E6493AA}">
      <text>
        <r>
          <rPr>
            <sz val="9"/>
            <color indexed="81"/>
            <rFont val="Segoe UI"/>
            <family val="2"/>
          </rPr>
          <t>1. Código
2. Nome
3. CMD</t>
        </r>
      </text>
    </comment>
    <comment ref="E65" authorId="1" shapeId="0" xr:uid="{ACDE8127-1318-49D8-AE22-5AAA4F2B1C14}">
      <text>
        <r>
          <rPr>
            <sz val="9"/>
            <color indexed="81"/>
            <rFont val="Segoe UI"/>
            <family val="2"/>
          </rPr>
          <t>1 - Servidor</t>
        </r>
      </text>
    </comment>
    <comment ref="D66" authorId="1" shapeId="0" xr:uid="{381AE9C1-807E-4F9C-B2A4-184395D2094E}">
      <text>
        <r>
          <rPr>
            <sz val="9"/>
            <color indexed="81"/>
            <rFont val="Segoe UI"/>
            <family val="2"/>
          </rPr>
          <t>1. Orgão/Entidade
2. Setor/Unidade
3. Previsão inicio
4. Previsão termino 
5. Tipo 
6. Prioridade
7. Titulo
8. Descrição
9. Caixa
10. Classificação
11. Ano inicial
12. Ano final
13. Observações
14. Pasta
15. CMD
16. MSG</t>
        </r>
      </text>
    </comment>
    <comment ref="E66" authorId="1" shapeId="0" xr:uid="{47F48D4F-39BE-4A0A-816D-0B9AFD01C059}">
      <text>
        <r>
          <rPr>
            <sz val="9"/>
            <color indexed="81"/>
            <rFont val="Segoe UI"/>
            <family val="2"/>
          </rPr>
          <t>1 - Demanda de Captura 
2 - Orgão/Entidade
3 - Setor/unidade
4 - Usuario
5 - Conjunto Documental</t>
        </r>
      </text>
    </comment>
    <comment ref="D67" authorId="1" shapeId="0" xr:uid="{0B20F420-4A56-44E2-9C71-5AF63B606F53}">
      <text>
        <r>
          <rPr>
            <sz val="9"/>
            <color indexed="81"/>
            <rFont val="Segoe UI"/>
            <family val="2"/>
          </rPr>
          <t>1. Código
2. Descrição
3. Comando</t>
        </r>
      </text>
    </comment>
    <comment ref="E67" authorId="1" shapeId="0" xr:uid="{51EBE966-26A2-45D0-94D5-85105FF0C89F}">
      <text>
        <r>
          <rPr>
            <sz val="9"/>
            <color indexed="81"/>
            <rFont val="Segoe UI"/>
            <family val="2"/>
          </rPr>
          <t xml:space="preserve">1 - Tipo de Demanda
</t>
        </r>
      </text>
    </comment>
    <comment ref="D68" authorId="1" shapeId="0" xr:uid="{7A27E155-9932-42C3-B0C3-A00DE395588C}">
      <text>
        <r>
          <rPr>
            <sz val="9"/>
            <color indexed="81"/>
            <rFont val="Segoe UI"/>
            <family val="2"/>
          </rPr>
          <t>1. Código
2. Descrição
3. Comando</t>
        </r>
      </text>
    </comment>
    <comment ref="E68" authorId="1" shapeId="0" xr:uid="{FC44EBD0-3641-4568-9380-CF047577D3C5}">
      <text>
        <r>
          <rPr>
            <sz val="9"/>
            <color indexed="81"/>
            <rFont val="Segoe UI"/>
            <family val="2"/>
          </rPr>
          <t xml:space="preserve">1 -  Prioridade
</t>
        </r>
      </text>
    </comment>
    <comment ref="D69" authorId="1" shapeId="0" xr:uid="{3EAE35C3-029A-4AD5-9AFB-4387953A0F4C}">
      <text>
        <r>
          <rPr>
            <sz val="9"/>
            <color indexed="81"/>
            <rFont val="Segoe UI"/>
            <family val="2"/>
          </rPr>
          <t>1. Código
2. Descrição
3. Comando</t>
        </r>
      </text>
    </comment>
    <comment ref="E69" authorId="1" shapeId="0" xr:uid="{48D5FC49-4ED1-4D4A-A5DA-5D18D5DDDCF9}">
      <text>
        <r>
          <rPr>
            <sz val="9"/>
            <color indexed="81"/>
            <rFont val="Segoe UI"/>
            <family val="2"/>
          </rPr>
          <t xml:space="preserve">1 - Requisitos Mínimos da Digitalização
</t>
        </r>
      </text>
    </comment>
    <comment ref="D70" authorId="1" shapeId="0" xr:uid="{7725B161-B8D9-4148-9447-1DC1F489733A}">
      <text>
        <r>
          <rPr>
            <sz val="9"/>
            <color indexed="81"/>
            <rFont val="Segoe UI"/>
            <family val="2"/>
          </rPr>
          <t>1. Orgão/Entidade
2. Setor/Unidade
3. Previsão inicio
4. Previsão termino 
5. Tipo 
6. Prioridade
7. Titulo
8. Descrição
9.CMD
10.MSG</t>
        </r>
      </text>
    </comment>
    <comment ref="E70" authorId="1" shapeId="0" xr:uid="{7EF72D02-2A62-4841-923F-A44DCD313673}">
      <text>
        <r>
          <rPr>
            <sz val="9"/>
            <color indexed="81"/>
            <rFont val="Segoe UI"/>
            <family val="2"/>
          </rPr>
          <t>1 - Demanda de Captura 
2 - Orgão/Entidade
3 - Setor/unidade
4 - Usuario</t>
        </r>
      </text>
    </comment>
    <comment ref="D71" authorId="1" shapeId="0" xr:uid="{910F2489-C0BE-4817-BCFA-1E73F90B90D8}">
      <text>
        <r>
          <rPr>
            <sz val="9"/>
            <color indexed="81"/>
            <rFont val="Segoe UI"/>
            <family val="2"/>
          </rPr>
          <t>1. Orgão/Entidade
2. Setor/Unidade
3. Previsão inicio
4. Previsão termino 
5. Tipo 
6. Prioridade
7. Titulo
8. Descrição
9. Cod demanda
10. Situacao</t>
        </r>
      </text>
    </comment>
    <comment ref="E71" authorId="1" shapeId="0" xr:uid="{59ACFE91-7165-41D5-8F51-1A55E746897C}">
      <text>
        <r>
          <rPr>
            <sz val="9"/>
            <color indexed="81"/>
            <rFont val="Segoe UI"/>
            <family val="2"/>
          </rPr>
          <t xml:space="preserve">1 - Demanda de Captura 
2 - Orgão/Entidade
3 - Setor/unidade
</t>
        </r>
      </text>
    </comment>
    <comment ref="D72" authorId="1" shapeId="0" xr:uid="{C6F5AFED-1002-4B92-B213-6135F34D7C50}">
      <text>
        <r>
          <rPr>
            <sz val="9"/>
            <color indexed="81"/>
            <rFont val="Segoe UI"/>
            <family val="2"/>
          </rPr>
          <t>1. Orgão/Entidade
2. Setor/Unidade
3. Previsão inicio
4. Previsão termino 
5. Tipo 
6. Prioridade
7. Titulo
8. Descrição
9. Cod demanda
10. Situacao
11.CMD
12.MSG</t>
        </r>
      </text>
    </comment>
    <comment ref="E72" authorId="1" shapeId="0" xr:uid="{EB7A66BA-5E3B-4131-829A-548AC4CE6619}">
      <text>
        <r>
          <rPr>
            <sz val="9"/>
            <color indexed="81"/>
            <rFont val="Segoe UI"/>
            <family val="2"/>
          </rPr>
          <t xml:space="preserve">1 - Demanda de Captura 
2 - Orgão/Entidade
3 - Setor/unidade
</t>
        </r>
      </text>
    </comment>
    <comment ref="D73" authorId="1" shapeId="0" xr:uid="{99CED993-AB4D-4AB4-97F1-D1499BC7CEEC}">
      <text>
        <r>
          <rPr>
            <sz val="9"/>
            <color indexed="81"/>
            <rFont val="Segoe UI"/>
            <family val="2"/>
          </rPr>
          <t xml:space="preserve">1.Codigo 
2.CMD
3.MSG
</t>
        </r>
      </text>
    </comment>
    <comment ref="E73" authorId="1" shapeId="0" xr:uid="{FD93ADFC-C898-437E-9112-F54F8AB54244}">
      <text>
        <r>
          <rPr>
            <sz val="9"/>
            <color indexed="81"/>
            <rFont val="Segoe UI"/>
            <family val="2"/>
          </rPr>
          <t xml:space="preserve">1 - Demanda de Captura
2 - Usuario
</t>
        </r>
      </text>
    </comment>
    <comment ref="D74" authorId="1" shapeId="0" xr:uid="{620BCDD7-A0FB-4313-A582-3B944B09A9DB}">
      <text>
        <r>
          <rPr>
            <sz val="9"/>
            <color indexed="81"/>
            <rFont val="Segoe UI"/>
            <family val="2"/>
          </rPr>
          <t>1. Orgão/Entidade
2. Setor/Unidade
3. Cod Demanda
4. Responsavel
5. Situacao
6. Titulo
7. Data de Cadastro
8. Usuário de Cadastro
9. Data de Alteração
10. Usuário de Alteração
11.CMD
12.MSG</t>
        </r>
      </text>
    </comment>
    <comment ref="E74" authorId="1" shapeId="0" xr:uid="{907C0E9B-DD12-4AF5-9BCC-2D62CA915C35}">
      <text>
        <r>
          <rPr>
            <sz val="9"/>
            <color indexed="81"/>
            <rFont val="Segoe UI"/>
            <family val="2"/>
          </rPr>
          <t xml:space="preserve">1 - Demanda de Captura 
2 - Orgão/Entidade
3 - Setor/unidade
</t>
        </r>
      </text>
    </comment>
    <comment ref="D75" authorId="1" shapeId="0" xr:uid="{E7615B8B-AD13-4E20-B39E-66CE2EF628BF}">
      <text>
        <r>
          <rPr>
            <sz val="9"/>
            <color indexed="81"/>
            <rFont val="Segoe UI"/>
            <family val="2"/>
          </rPr>
          <t xml:space="preserve">1.Motivo do cancelamento
2.Usuario
3.Data
4. Situação
5.CMD
6.MSG
</t>
        </r>
      </text>
    </comment>
    <comment ref="E75" authorId="1" shapeId="0" xr:uid="{FFBC0447-C15E-4A29-8633-A727609F058D}">
      <text>
        <r>
          <rPr>
            <sz val="9"/>
            <color indexed="81"/>
            <rFont val="Segoe UI"/>
            <family val="2"/>
          </rPr>
          <t xml:space="preserve">1 - Demanda de Captura
2 - usuario
</t>
        </r>
      </text>
    </comment>
    <comment ref="D78" authorId="1" shapeId="0" xr:uid="{99E00A21-405E-43B2-A005-C2C4F477D204}">
      <text>
        <r>
          <rPr>
            <sz val="9"/>
            <color indexed="81"/>
            <rFont val="Segoe UI"/>
            <family val="2"/>
          </rPr>
          <t xml:space="preserve">1. Código
2. Descrição
</t>
        </r>
      </text>
    </comment>
    <comment ref="E78" authorId="1" shapeId="0" xr:uid="{814EE35A-DD12-4346-8036-29515EFBCC25}">
      <text>
        <r>
          <rPr>
            <sz val="9"/>
            <color indexed="81"/>
            <rFont val="Segoe UI"/>
            <family val="2"/>
          </rPr>
          <t xml:space="preserve">1 - Classificação
</t>
        </r>
      </text>
    </comment>
    <comment ref="D79" authorId="1" shapeId="0" xr:uid="{BDAA8E54-2794-49EB-A480-7759B3B8B4CF}">
      <text>
        <r>
          <rPr>
            <sz val="9"/>
            <color indexed="81"/>
            <rFont val="Segoe UI"/>
            <family val="2"/>
          </rPr>
          <t xml:space="preserve">1. Código
2. Descrição
</t>
        </r>
      </text>
    </comment>
    <comment ref="E79" authorId="1" shapeId="0" xr:uid="{708B2735-7F65-4168-BC54-D6A4FEF04463}">
      <text>
        <r>
          <rPr>
            <sz val="9"/>
            <color indexed="81"/>
            <rFont val="Segoe UI"/>
            <family val="2"/>
          </rPr>
          <t>1 - Exercício</t>
        </r>
      </text>
    </comment>
    <comment ref="D80" authorId="1" shapeId="0" xr:uid="{6C2008A1-3FE4-4556-9455-859D8566FEB5}">
      <text>
        <r>
          <rPr>
            <sz val="9"/>
            <color indexed="81"/>
            <rFont val="Segoe UI"/>
            <family val="2"/>
          </rPr>
          <t>1. Orgão/Entidade
2. Setor/Unidade
3. Caixa
4. status
5. Classificacao
6. Ano inicial
7. Ano Final 
8.OBS
9. Data de Cadastro 
10. Usuário de Cadastro
11. Data de Alteração
12. Usuário de Alteração
13. Responsável pela digitalização</t>
        </r>
      </text>
    </comment>
    <comment ref="E80" authorId="1" shapeId="0" xr:uid="{0082C3DA-89B2-47B1-AEF1-78E17FE3529B}">
      <text>
        <r>
          <rPr>
            <sz val="9"/>
            <color indexed="81"/>
            <rFont val="Segoe UI"/>
            <family val="2"/>
          </rPr>
          <t xml:space="preserve">1 - Conjunto documental da demanda
</t>
        </r>
      </text>
    </comment>
    <comment ref="D81" authorId="1" shapeId="0" xr:uid="{D438EF33-F03D-4741-A543-6FD6F93A7A00}">
      <text>
        <r>
          <rPr>
            <sz val="9"/>
            <color indexed="81"/>
            <rFont val="Segoe UI"/>
            <family val="2"/>
          </rPr>
          <t>1. Conjunto Documental
2. Classificação
3. Status
4. Responsável
5. Ano Inicial
6. Ano Final
7. Protocolo
8. Interessado
9. Situação do Arquivo
10. Data upload - inicio
11. Data upload - fim
12. Caixa
13. Respo Digitalização
14. Capacidade Páginas
15. Capacidade Disponível
16. Páginas Capturadas
17. Páginas a conferir
18. Status
20. CMD
21.MSG</t>
        </r>
      </text>
    </comment>
    <comment ref="E81" authorId="1" shapeId="0" xr:uid="{D8C90C55-671E-429A-9038-20B601560DAC}">
      <text>
        <r>
          <rPr>
            <sz val="9"/>
            <color indexed="81"/>
            <rFont val="Segoe UI"/>
            <family val="2"/>
          </rPr>
          <t>1 - Caixa
2 - Conjunto documental da demanda
3 - Exercício
4 - Arquivos da Demanda</t>
        </r>
      </text>
    </comment>
    <comment ref="D82" authorId="1" shapeId="0" xr:uid="{CA98A5D2-0389-4F4E-973B-F15934F395EF}">
      <text>
        <r>
          <rPr>
            <sz val="9"/>
            <color indexed="81"/>
            <rFont val="Segoe UI"/>
            <family val="2"/>
          </rPr>
          <t>1. Código
2. Orgão
3. Setor
4. Caixa
5. Capacidade
6. Status
7. Ano inicial
8. Ano final
9. Classificação
10. Responsável pela Digitalização
11. Observações
12. CMD
13. MSG</t>
        </r>
      </text>
    </comment>
    <comment ref="E82" authorId="1" shapeId="0" xr:uid="{357AE958-5873-4BCD-9A4C-D31FF4108174}">
      <text>
        <r>
          <rPr>
            <sz val="9"/>
            <color indexed="81"/>
            <rFont val="Segoe UI"/>
            <family val="2"/>
          </rPr>
          <t>1 - Caixa
2 - Orgão/Entidade
3 - Setor/unidade
4 - Conjunto Documental da Demanda 
5 - Usuario
6 - Exercício</t>
        </r>
      </text>
    </comment>
    <comment ref="D83" authorId="1" shapeId="0" xr:uid="{4F36AC66-55F9-4CF1-ABE9-36BF27D23679}">
      <text>
        <r>
          <rPr>
            <sz val="9"/>
            <color indexed="81"/>
            <rFont val="Segoe UI"/>
            <family val="2"/>
          </rPr>
          <t xml:space="preserve">1. Código
2. Descrição
3.CMD
</t>
        </r>
      </text>
    </comment>
    <comment ref="E83" authorId="1" shapeId="0" xr:uid="{83344536-9750-46A9-81CF-5BE1CECB30AE}">
      <text>
        <r>
          <rPr>
            <sz val="9"/>
            <color indexed="81"/>
            <rFont val="Segoe UI"/>
            <family val="2"/>
          </rPr>
          <t xml:space="preserve">1 - Caixa
</t>
        </r>
      </text>
    </comment>
    <comment ref="D84" authorId="1" shapeId="0" xr:uid="{C57CDDB1-E4AF-4668-A196-E9D616C5B537}">
      <text>
        <r>
          <rPr>
            <sz val="9"/>
            <color indexed="81"/>
            <rFont val="Segoe UI"/>
            <family val="2"/>
          </rPr>
          <t xml:space="preserve">1. Código
2. Descrição
3.CMD
</t>
        </r>
      </text>
    </comment>
    <comment ref="E84" authorId="1" shapeId="0" xr:uid="{9D9CD817-625B-4E83-B379-5938FCF0F0C8}">
      <text>
        <r>
          <rPr>
            <sz val="9"/>
            <color indexed="81"/>
            <rFont val="Segoe UI"/>
            <family val="2"/>
          </rPr>
          <t xml:space="preserve">1 - Classificação Documental
</t>
        </r>
      </text>
    </comment>
    <comment ref="D85" authorId="1" shapeId="0" xr:uid="{54353D18-C8EE-46FD-9F80-E8191BD53481}">
      <text>
        <r>
          <rPr>
            <sz val="9"/>
            <color indexed="81"/>
            <rFont val="Segoe UI"/>
            <family val="2"/>
          </rPr>
          <t>1. Código
2. Orgão
3. Setor
4. Caixa
5. Capacidade
6. Status
7. Ano inicial
8. Ano final
9. Classificação
10. Responsável pela Digitalização
11. Observações
12. CMD
13. MSG</t>
        </r>
      </text>
    </comment>
    <comment ref="E85" authorId="1" shapeId="0" xr:uid="{886AE468-D08A-4EB5-9B9F-0541CBB8EAA7}">
      <text>
        <r>
          <rPr>
            <sz val="9"/>
            <color indexed="81"/>
            <rFont val="Segoe UI"/>
            <family val="2"/>
          </rPr>
          <t>1 - Caixa
2 - Orgão/Entidade
3 - Setor/unidade
4 - Conjunto Documental da Demanda 
5 - Usuario
6 - Exercício</t>
        </r>
      </text>
    </comment>
    <comment ref="D86" authorId="1" shapeId="0" xr:uid="{8D3C9BB4-DAB6-4F2E-A664-1EAC548FA170}">
      <text>
        <r>
          <rPr>
            <sz val="9"/>
            <color indexed="81"/>
            <rFont val="Segoe UI"/>
            <family val="2"/>
          </rPr>
          <t xml:space="preserve">1. Código
2. Orgão
3. Setor
4. Caixa
5. Capacidade
6. Status
7. Ano inicial
8. Ano final
9. Classificação
10. Responsável pela Digitalização
11. Observações
</t>
        </r>
      </text>
    </comment>
    <comment ref="E86" authorId="1" shapeId="0" xr:uid="{1716660E-EE71-4860-A2A6-8A8435B0B786}">
      <text>
        <r>
          <rPr>
            <sz val="9"/>
            <color indexed="81"/>
            <rFont val="Segoe UI"/>
            <family val="2"/>
          </rPr>
          <t>1 - Caixa
2 - Orgão/Entidade
3 - Setor/unidade
4 - Conjunto Documental da Demanda 
5 - Usuario
6 - Exercício</t>
        </r>
      </text>
    </comment>
    <comment ref="D87" authorId="1" shapeId="0" xr:uid="{E89D28D5-A891-4FA7-A20A-A427C932F573}">
      <text>
        <r>
          <rPr>
            <sz val="9"/>
            <color indexed="81"/>
            <rFont val="Segoe UI"/>
            <family val="2"/>
          </rPr>
          <t>1. Código
2. Orgão
3. Setor
4. Caixa
5. Capacidade
6. Status
7. Ano inicial
8. Ano final
9. Classificação
10. Responsável pela Digitalização
11. Observações
12. CMD
13. MSG</t>
        </r>
      </text>
    </comment>
    <comment ref="E87" authorId="1" shapeId="0" xr:uid="{B3B48732-2A72-46EF-9920-002BF0C613F8}">
      <text>
        <r>
          <rPr>
            <sz val="9"/>
            <color indexed="81"/>
            <rFont val="Segoe UI"/>
            <family val="2"/>
          </rPr>
          <t>1 - Caixa
2 - Orgão/Entidade
3 - Setor/unidade
4 - Conjunto Documental da Demanda 
5 - Usuario
6 - Exercício</t>
        </r>
      </text>
    </comment>
    <comment ref="D88" authorId="1" shapeId="0" xr:uid="{C710F30D-86FF-4FB8-A35F-919A6F0F9773}">
      <text>
        <r>
          <rPr>
            <sz val="9"/>
            <color indexed="81"/>
            <rFont val="Segoe UI"/>
            <family val="2"/>
          </rPr>
          <t xml:space="preserve">1.Codigo 
2.CMD
3.MSG
</t>
        </r>
      </text>
    </comment>
    <comment ref="E88" authorId="1" shapeId="0" xr:uid="{207C27A3-F5E8-4BB7-9B7B-05AD57A4F03E}">
      <text>
        <r>
          <rPr>
            <sz val="9"/>
            <color indexed="81"/>
            <rFont val="Segoe UI"/>
            <family val="2"/>
          </rPr>
          <t xml:space="preserve">1 - Conjunto documental da demanda
2 - Usuario
</t>
        </r>
      </text>
    </comment>
    <comment ref="D89" authorId="1" shapeId="0" xr:uid="{8AF2DF91-FC87-4A68-B422-EBAB35358841}">
      <text>
        <r>
          <rPr>
            <sz val="9"/>
            <color indexed="81"/>
            <rFont val="Segoe UI"/>
            <family val="2"/>
          </rPr>
          <t>1. Código
2. Caixa
3. Classificação
4. Resp Digitalização
5. Capacidade Páginas
6. Capacidade Disponível
7. Paginas Capturadas
8. Páginas a Conferir
9. Status
10.CMD
11.MSG</t>
        </r>
      </text>
    </comment>
    <comment ref="E89" authorId="1" shapeId="0" xr:uid="{03A25D1D-EA4A-41A3-B438-675381F00DCB}">
      <text>
        <r>
          <rPr>
            <sz val="9"/>
            <color indexed="81"/>
            <rFont val="Segoe UI"/>
            <family val="2"/>
          </rPr>
          <t xml:space="preserve">1 - Caixa
2 - Conjunto documental da demanda
</t>
        </r>
      </text>
    </comment>
    <comment ref="D90" authorId="1" shapeId="0" xr:uid="{51381B82-F6C5-474C-8455-71A505D0247A}">
      <text>
        <r>
          <rPr>
            <sz val="9"/>
            <color indexed="81"/>
            <rFont val="Segoe UI"/>
            <family val="2"/>
          </rPr>
          <t>1. Conjunto
2. Caixa
3. Responsável
4. CMD
5. MSG</t>
        </r>
      </text>
    </comment>
    <comment ref="E90" authorId="1" shapeId="0" xr:uid="{E3A45F0A-080D-484A-B9C1-437C50E480AE}">
      <text>
        <r>
          <rPr>
            <sz val="9"/>
            <color indexed="81"/>
            <rFont val="Segoe UI"/>
            <family val="2"/>
          </rPr>
          <t xml:space="preserve">1 - Conjunto documental da demanda
2 - Servidor
</t>
        </r>
      </text>
    </comment>
    <comment ref="D91" authorId="1" shapeId="0" xr:uid="{6A745EEF-6125-4905-97E2-E34BD57E15E1}">
      <text>
        <r>
          <rPr>
            <sz val="9"/>
            <color indexed="81"/>
            <rFont val="Segoe UI"/>
            <family val="2"/>
          </rPr>
          <t>1. Demanda
2. Situação
3. CMD
4. MSG</t>
        </r>
      </text>
    </comment>
    <comment ref="E91" authorId="1" shapeId="0" xr:uid="{A52CA903-1F90-4FA7-BEB7-A3070249224E}">
      <text>
        <r>
          <rPr>
            <sz val="9"/>
            <color indexed="81"/>
            <rFont val="Segoe UI"/>
            <family val="2"/>
          </rPr>
          <t xml:space="preserve">1 - Conjunto documental da demanda
</t>
        </r>
      </text>
    </comment>
    <comment ref="D94" authorId="1" shapeId="0" xr:uid="{5AD0CE6C-E9AB-4A21-8BC4-3A94FC53E91F}">
      <text>
        <r>
          <rPr>
            <sz val="9"/>
            <color indexed="81"/>
            <rFont val="Segoe UI"/>
            <family val="2"/>
          </rPr>
          <t xml:space="preserve">1. Documento
2. Resolução
3. COR
4. Tipo Original
5. Formato
6. Data cadatro Ini
7. Data cadastro fim 
8. Formato 
9.Data de Cadastro
10.Usuário de Cadastro 
11.Data de Alteração
12.Usuário de Alteração
13.ID
</t>
        </r>
      </text>
    </comment>
    <comment ref="E94" authorId="1" shapeId="0" xr:uid="{82D12CDF-203C-469D-B5ED-0B8721CAEA0F}">
      <text>
        <r>
          <rPr>
            <sz val="9"/>
            <color indexed="81"/>
            <rFont val="Segoe UI"/>
            <family val="2"/>
          </rPr>
          <t>1 - Requisitos Mínimos da Digitalização
2 - Cor
3 - Tipo
4 - Formato Arquivo</t>
        </r>
      </text>
    </comment>
    <comment ref="D95" authorId="1" shapeId="0" xr:uid="{AB2F2905-0E2F-4B49-B923-928406B3A7EF}">
      <text>
        <r>
          <rPr>
            <sz val="9"/>
            <color indexed="81"/>
            <rFont val="Segoe UI"/>
            <family val="2"/>
          </rPr>
          <t xml:space="preserve">1. Documento
2. Resolução
3. COR
4. Tipo Original
5. Formato
6. Data cadatro Ini
7. Data cadastro fim 
8. Formato 
9.CMD
10.MSG
</t>
        </r>
      </text>
    </comment>
    <comment ref="E95" authorId="1" shapeId="0" xr:uid="{36556F99-4B8F-4D79-A4C3-195D5F9F52F0}">
      <text>
        <r>
          <rPr>
            <sz val="9"/>
            <color indexed="81"/>
            <rFont val="Segoe UI"/>
            <family val="2"/>
          </rPr>
          <t xml:space="preserve">1 - Requisitos Mínimos da Digitalização
</t>
        </r>
      </text>
    </comment>
    <comment ref="D96" authorId="1" shapeId="0" xr:uid="{46AB3C91-D840-48FA-A749-42374052CF79}">
      <text>
        <r>
          <rPr>
            <sz val="9"/>
            <color indexed="81"/>
            <rFont val="Segoe UI"/>
            <family val="2"/>
          </rPr>
          <t>1. Documento
2. Resolução
3. Cor
4. Tipo Original
5. Formato
6.CMD
7.MSG</t>
        </r>
      </text>
    </comment>
    <comment ref="E96" authorId="1" shapeId="0" xr:uid="{CB6685DB-C47C-49F5-AE97-F7DBA194B136}">
      <text>
        <r>
          <rPr>
            <sz val="9"/>
            <color indexed="81"/>
            <rFont val="Segoe UI"/>
            <family val="2"/>
          </rPr>
          <t xml:space="preserve">1 - Requisitos Mínimos da Digitalização
2 - Usuario
</t>
        </r>
      </text>
    </comment>
    <comment ref="D97" authorId="1" shapeId="0" xr:uid="{9929455D-B065-4A5D-842B-1CFCC5B7E9F4}">
      <text>
        <r>
          <rPr>
            <sz val="9"/>
            <color indexed="81"/>
            <rFont val="Segoe UI"/>
            <family val="2"/>
          </rPr>
          <t>1. Código
2. Descrição
3. Comando</t>
        </r>
      </text>
    </comment>
    <comment ref="E97" authorId="1" shapeId="0" xr:uid="{330FE3D1-A951-41E8-B9DA-AC262D5812C8}">
      <text>
        <r>
          <rPr>
            <sz val="9"/>
            <color indexed="81"/>
            <rFont val="Segoe UI"/>
            <family val="2"/>
          </rPr>
          <t xml:space="preserve">1 -  Cor
</t>
        </r>
      </text>
    </comment>
    <comment ref="D98" authorId="1" shapeId="0" xr:uid="{9C337F3D-1419-49F4-8556-13F650C94530}">
      <text>
        <r>
          <rPr>
            <sz val="9"/>
            <color indexed="81"/>
            <rFont val="Segoe UI"/>
            <family val="2"/>
          </rPr>
          <t>1. Código
2. Descrição
3. Comando</t>
        </r>
      </text>
    </comment>
    <comment ref="E98" authorId="1" shapeId="0" xr:uid="{59EF23FE-A42F-4B2F-8591-E7066F12DF7A}">
      <text>
        <r>
          <rPr>
            <sz val="9"/>
            <color indexed="81"/>
            <rFont val="Segoe UI"/>
            <family val="2"/>
          </rPr>
          <t xml:space="preserve">1 -  Tipo
</t>
        </r>
      </text>
    </comment>
    <comment ref="D99" authorId="1" shapeId="0" xr:uid="{7D66AD30-F017-4F5F-BA17-879A27B22A20}">
      <text>
        <r>
          <rPr>
            <sz val="9"/>
            <color indexed="81"/>
            <rFont val="Segoe UI"/>
            <family val="2"/>
          </rPr>
          <t>1. Código
2. Descrição
3. Comando</t>
        </r>
      </text>
    </comment>
    <comment ref="E99" authorId="1" shapeId="0" xr:uid="{9E9332DF-21DA-4937-8EA7-769BF84D8863}">
      <text>
        <r>
          <rPr>
            <sz val="9"/>
            <color indexed="81"/>
            <rFont val="Segoe UI"/>
            <family val="2"/>
          </rPr>
          <t xml:space="preserve">1 -  Formato arquivo
</t>
        </r>
      </text>
    </comment>
    <comment ref="D100" authorId="1" shapeId="0" xr:uid="{77698536-B53A-4703-A0AB-E69E0F0EF28B}">
      <text>
        <r>
          <rPr>
            <sz val="9"/>
            <color indexed="81"/>
            <rFont val="Segoe UI"/>
            <family val="2"/>
          </rPr>
          <t>1. Documento
2. Resolução
3. Cor
4. Tipo Original
5. Formato
6.CMD
7.MSG</t>
        </r>
      </text>
    </comment>
    <comment ref="E100" authorId="1" shapeId="0" xr:uid="{7A6A28E0-B50F-4917-A408-9F9AE23235F5}">
      <text>
        <r>
          <rPr>
            <sz val="9"/>
            <color indexed="81"/>
            <rFont val="Segoe UI"/>
            <family val="2"/>
          </rPr>
          <t xml:space="preserve">1 - Requisitos Mínimos da Digitalização
2 - Usuario
</t>
        </r>
      </text>
    </comment>
    <comment ref="D101" authorId="1" shapeId="0" xr:uid="{B45B3530-5B7C-4931-A05F-9D6170EB0A55}">
      <text>
        <r>
          <rPr>
            <sz val="9"/>
            <color indexed="81"/>
            <rFont val="Segoe UI"/>
            <family val="2"/>
          </rPr>
          <t xml:space="preserve">1. Documento
2. Resolução
3. Cor
4. Tipo Original
5. Formato
</t>
        </r>
      </text>
    </comment>
    <comment ref="E101" authorId="1" shapeId="0" xr:uid="{2583CC77-13FB-440A-950B-629E34762EEA}">
      <text>
        <r>
          <rPr>
            <sz val="9"/>
            <color indexed="81"/>
            <rFont val="Segoe UI"/>
            <family val="2"/>
          </rPr>
          <t xml:space="preserve">1 - Requisitos Mínimos da Digitalização
</t>
        </r>
      </text>
    </comment>
    <comment ref="D102" authorId="1" shapeId="0" xr:uid="{228AEFD0-FEC9-40F7-ADE6-710EFEDBEF18}">
      <text>
        <r>
          <rPr>
            <sz val="9"/>
            <color indexed="81"/>
            <rFont val="Segoe UI"/>
            <family val="2"/>
          </rPr>
          <t>1. Documento
2. Resolução
3. Cor
4. Tipo Original
5. Formato
6.CMD
7.MSG</t>
        </r>
      </text>
    </comment>
    <comment ref="E102" authorId="1" shapeId="0" xr:uid="{C66D187D-C90B-494C-ACC7-86F4CDD66C18}">
      <text>
        <r>
          <rPr>
            <sz val="9"/>
            <color indexed="81"/>
            <rFont val="Segoe UI"/>
            <family val="2"/>
          </rPr>
          <t xml:space="preserve">1 - Requisitos Mínimos da Digitalização
</t>
        </r>
      </text>
    </comment>
    <comment ref="D103" authorId="1" shapeId="0" xr:uid="{33F08476-6456-4B10-A5EE-22AFACB4E598}">
      <text>
        <r>
          <rPr>
            <sz val="9"/>
            <color indexed="81"/>
            <rFont val="Segoe UI"/>
            <family val="2"/>
          </rPr>
          <t xml:space="preserve">1.Codigo 
2.CMD
3.MSG
</t>
        </r>
      </text>
    </comment>
    <comment ref="E103" authorId="1" shapeId="0" xr:uid="{B74CE156-4CCA-4FCA-A6DA-0BB661685E00}">
      <text>
        <r>
          <rPr>
            <sz val="9"/>
            <color indexed="81"/>
            <rFont val="Segoe UI"/>
            <family val="2"/>
          </rPr>
          <t xml:space="preserve">1 - Requisitos Mínimos da Digitalização
2 - Usuario
</t>
        </r>
      </text>
    </comment>
    <comment ref="D104" authorId="1" shapeId="0" xr:uid="{AF6E6BD1-150D-4284-B5B2-032233CF6E0C}">
      <text>
        <r>
          <rPr>
            <sz val="9"/>
            <color indexed="81"/>
            <rFont val="Segoe UI"/>
            <family val="2"/>
          </rPr>
          <t xml:space="preserve">1. Documento
2. Resolução
3. COR
4. Tipo Original
5. Formato
6. Data cadatro Ini
7. Data cadastro fim 
8. Formato 
9. Data de Cadastro
10.Usuário de Cadastro
11.Data de Alteração
12.Usuário de Alteração
13.CMD
14.MSG
</t>
        </r>
      </text>
    </comment>
    <comment ref="E104" authorId="1" shapeId="0" xr:uid="{2F57D2DA-D72C-41FB-93C0-DE9B46C6E8BD}">
      <text>
        <r>
          <rPr>
            <sz val="9"/>
            <color indexed="81"/>
            <rFont val="Segoe UI"/>
            <family val="2"/>
          </rPr>
          <t xml:space="preserve">1 - Requisitos Mínimos da Digitalização
</t>
        </r>
      </text>
    </comment>
    <comment ref="D105" authorId="1" shapeId="0" xr:uid="{95A6C928-F1CE-4929-A3E2-0D83E7591879}">
      <text>
        <r>
          <rPr>
            <sz val="9"/>
            <color indexed="81"/>
            <rFont val="Segoe UI"/>
            <family val="2"/>
          </rPr>
          <t xml:space="preserve">1.Situação
2.CMD
3.MSG
</t>
        </r>
      </text>
    </comment>
    <comment ref="E105" authorId="1" shapeId="0" xr:uid="{3151D275-117F-43BB-ABEB-28FA6740317D}">
      <text>
        <r>
          <rPr>
            <sz val="9"/>
            <color indexed="81"/>
            <rFont val="Segoe UI"/>
            <family val="2"/>
          </rPr>
          <t xml:space="preserve">1 - Requisitos Mínimos da Digitalização
2 - Usuario
</t>
        </r>
      </text>
    </comment>
    <comment ref="D108" authorId="1" shapeId="0" xr:uid="{B56A77BF-D68E-43E6-AA77-417345C39B4B}">
      <text>
        <r>
          <rPr>
            <sz val="9"/>
            <color indexed="81"/>
            <rFont val="Segoe UI"/>
            <family val="2"/>
          </rPr>
          <t>1 - Código
2 - Nome fantasia 
3 - CNPJ da empresa</t>
        </r>
      </text>
    </comment>
    <comment ref="E108" authorId="1" shapeId="0" xr:uid="{F0C1BACD-0EFA-42FC-ACF0-1CA5F920EF66}">
      <text>
        <r>
          <rPr>
            <sz val="9"/>
            <color indexed="81"/>
            <rFont val="Segoe UI"/>
            <family val="2"/>
          </rPr>
          <t>1- Pessoa Juridica</t>
        </r>
      </text>
    </comment>
    <comment ref="D109" authorId="1" shapeId="0" xr:uid="{15A44F58-CADC-4FED-8BF6-D72091C98836}">
      <text>
        <r>
          <rPr>
            <sz val="9"/>
            <color indexed="81"/>
            <rFont val="Segoe UI"/>
            <family val="2"/>
          </rPr>
          <t>1. Empresa
2. Email
3. Responsável
4. Celular
5. Contrato
6. Telefone 
7. Arquivo
8. Membro servidor
9. Nome
10. CPF
11. Email
12. Matricula
13. Situação
14. Vinculo
15. Justificativa inativação
16. Data de Cadastro
17. Usuário de Cadastro
18. Data de Alteração
19. Usuário de Alteração
20. ID Responsável
21. ID Equipe</t>
        </r>
      </text>
    </comment>
    <comment ref="E109" authorId="1" shapeId="0" xr:uid="{9A2B4DBB-9D56-410C-BE50-DF9286942A91}">
      <text>
        <r>
          <rPr>
            <sz val="9"/>
            <color indexed="81"/>
            <rFont val="Segoe UI"/>
            <family val="2"/>
          </rPr>
          <t xml:space="preserve">1 - Responsáveis pela Digitalização
2 - Equipe
</t>
        </r>
      </text>
    </comment>
    <comment ref="D110" authorId="1" shapeId="0" xr:uid="{D04620B5-28D5-49B1-9894-99C1E6F62F11}">
      <text>
        <r>
          <rPr>
            <sz val="9"/>
            <color indexed="81"/>
            <rFont val="Segoe UI"/>
            <family val="2"/>
          </rPr>
          <t>1. Empresa
2. Email
3. Responsável
4. Celular
5. Contrato
6. Telefone 
7. Arquivo
8. CMD
9. MSG</t>
        </r>
      </text>
    </comment>
    <comment ref="E110" authorId="1" shapeId="0" xr:uid="{7BFD2156-1D38-4276-9D70-975AA886449E}">
      <text>
        <r>
          <rPr>
            <sz val="9"/>
            <color indexed="81"/>
            <rFont val="Segoe UI"/>
            <family val="2"/>
          </rPr>
          <t xml:space="preserve">1 -Responsáveis pela Digitalização
2 - Usuario
3 - Servidor
4 - Empresa
</t>
        </r>
      </text>
    </comment>
    <comment ref="D111" authorId="1" shapeId="0" xr:uid="{CE468F8B-7589-4927-8712-6BDD254B175A}">
      <text>
        <r>
          <rPr>
            <b/>
            <sz val="9"/>
            <color indexed="81"/>
            <rFont val="Segoe UI"/>
            <family val="2"/>
          </rPr>
          <t xml:space="preserve">
</t>
        </r>
        <r>
          <rPr>
            <sz val="9"/>
            <color indexed="81"/>
            <rFont val="Segoe UI"/>
            <family val="2"/>
          </rPr>
          <t>1 - Nome fantasia 
2 - CNPJ da empresa
3 - CMD</t>
        </r>
      </text>
    </comment>
    <comment ref="E111" authorId="1" shapeId="0" xr:uid="{9E69A253-D616-4A45-A05E-719CA26DA9DB}">
      <text>
        <r>
          <rPr>
            <sz val="9"/>
            <color indexed="81"/>
            <rFont val="Segoe UI"/>
            <family val="2"/>
          </rPr>
          <t>1- Entidade Empresas</t>
        </r>
      </text>
    </comment>
    <comment ref="D112" authorId="1" shapeId="0" xr:uid="{1A0BF22E-AA4F-46FC-9C30-B21EB5FE1CC7}">
      <text>
        <r>
          <rPr>
            <sz val="9"/>
            <color indexed="81"/>
            <rFont val="Segoe UI"/>
            <family val="2"/>
          </rPr>
          <t>1. Empresa
2. Email
3. Responsável
4. Celular
5. Contrato
6. Telefone 
7. Arquivo
8. CMD
9. MSG</t>
        </r>
      </text>
    </comment>
    <comment ref="E112" authorId="1" shapeId="0" xr:uid="{DDDB13AA-C1B1-46AE-96AC-A4F9C081AFA3}">
      <text>
        <r>
          <rPr>
            <sz val="9"/>
            <color indexed="81"/>
            <rFont val="Segoe UI"/>
            <family val="2"/>
          </rPr>
          <t xml:space="preserve">1 -Responsáveis pela Digitalização
2 - Usuario
3 - Servidor
4 - Entidade Empresas
</t>
        </r>
      </text>
    </comment>
    <comment ref="D113" authorId="1" shapeId="0" xr:uid="{E63884D2-219C-4A0E-9424-3883B6E36659}">
      <text>
        <r>
          <rPr>
            <sz val="9"/>
            <color indexed="81"/>
            <rFont val="Segoe UI"/>
            <family val="2"/>
          </rPr>
          <t>1. Empresa
2. Email
3. Responsável
4. Celular
5. Contrato
6. Telefone 
7. Arquivo
8. Data Cadatro Equipe
9. Flag Servidor
10. Nome
11. Matricula
12. CPF
13. E-mail Equipe
14. Resp. Inclusão
15. Situação Equipe</t>
        </r>
      </text>
    </comment>
    <comment ref="E113" authorId="1" shapeId="0" xr:uid="{1F93F9B4-1D63-4C1A-9034-3DB28FC5DDD0}">
      <text>
        <r>
          <rPr>
            <sz val="9"/>
            <color indexed="81"/>
            <rFont val="Segoe UI"/>
            <family val="2"/>
          </rPr>
          <t xml:space="preserve">1 -Responsáveis pela Digitalização
2 - Entidade Empresas
3 - Servidor
</t>
        </r>
      </text>
    </comment>
    <comment ref="D114" authorId="1" shapeId="0" xr:uid="{BF798F0A-6ADC-4F94-8B2B-82F3229388CD}">
      <text>
        <r>
          <rPr>
            <sz val="9"/>
            <color indexed="81"/>
            <rFont val="Segoe UI"/>
            <family val="2"/>
          </rPr>
          <t>1. Empresa
2. Email
3. Responsável
4. Celular
5. Contrato
6. Telefone 
7. Arquivo
8. Data Cadatro Equipe
9. Flag Servidor
10. Nome
11. Matricula
12. CPF
13. E-mail Equipe
14. Resp. Inclusão
15. Situação Equipe
16. Comando
17. Mensagem</t>
        </r>
      </text>
    </comment>
    <comment ref="E114" authorId="1" shapeId="0" xr:uid="{9FCF3458-C33E-4794-BF92-5216708E165E}">
      <text>
        <r>
          <rPr>
            <sz val="9"/>
            <color indexed="81"/>
            <rFont val="Segoe UI"/>
            <family val="2"/>
          </rPr>
          <t xml:space="preserve">1 -Responsáveis pela Digitalização
2 - Entidade Empresas
3 - Servidor
</t>
        </r>
      </text>
    </comment>
    <comment ref="D115" authorId="1" shapeId="0" xr:uid="{A908B420-826A-49C9-9796-C3EF345CE30F}">
      <text>
        <r>
          <rPr>
            <sz val="9"/>
            <color indexed="81"/>
            <rFont val="Segoe UI"/>
            <family val="2"/>
          </rPr>
          <t xml:space="preserve">1. Membro servidor
2. Nome
3. CPF
4. Email
5. Matricula
6. Situação
7. Vinculo
8. Flag Servidor
9. Data Cadastro
10. Responsavel Inclusão
11. CMD
12. MSG
</t>
        </r>
      </text>
    </comment>
    <comment ref="E115" authorId="1" shapeId="0" xr:uid="{3FABFE3A-26C6-4017-BE19-38EBC956DDF2}">
      <text>
        <r>
          <rPr>
            <sz val="9"/>
            <color indexed="81"/>
            <rFont val="Segoe UI"/>
            <family val="2"/>
          </rPr>
          <t xml:space="preserve">1 -Responsáveis pela Digitalização
2 - Usuario
3 - Servidor
</t>
        </r>
      </text>
    </comment>
    <comment ref="D116" authorId="1" shapeId="0" xr:uid="{6B114700-CA98-46E4-B189-951D5636EB99}">
      <text>
        <r>
          <rPr>
            <sz val="9"/>
            <color indexed="81"/>
            <rFont val="Segoe UI"/>
            <family val="2"/>
          </rPr>
          <t xml:space="preserve">1. Flag servidor
2. Nome
3. CPF
4. Email
5. Matricula
6. Situação
7. Vinculo
8. CMD
9. MSG
</t>
        </r>
      </text>
    </comment>
    <comment ref="E116" authorId="1" shapeId="0" xr:uid="{CAA788B1-7499-4BDE-A829-8307D6754938}">
      <text>
        <r>
          <rPr>
            <sz val="9"/>
            <color indexed="81"/>
            <rFont val="Segoe UI"/>
            <family val="2"/>
          </rPr>
          <t xml:space="preserve">1 -Responsáveis pela Digitalização
2 - Usuario
3 - Servidor
</t>
        </r>
      </text>
    </comment>
    <comment ref="D117" authorId="1" shapeId="0" xr:uid="{6A686A16-0367-4083-AE8B-F9F48C548304}">
      <text>
        <r>
          <rPr>
            <sz val="9"/>
            <color indexed="81"/>
            <rFont val="Segoe UI"/>
            <family val="2"/>
          </rPr>
          <t xml:space="preserve">1. Flag servidor
2. Nome
3. CPF
4. Email
5. Matricula
6. Situaacao
7. Vinculo
8. Justificativa inativação
9.CMD
10.MSG
</t>
        </r>
      </text>
    </comment>
    <comment ref="E117" authorId="1" shapeId="0" xr:uid="{8A41CD4D-D594-4F49-9276-2286E863C22D}">
      <text>
        <r>
          <rPr>
            <sz val="9"/>
            <color indexed="81"/>
            <rFont val="Segoe UI"/>
            <family val="2"/>
          </rPr>
          <t xml:space="preserve">1 -Responsáveis pela Digitalização
2 - Usuario
3 - Servidor
</t>
        </r>
      </text>
    </comment>
    <comment ref="D118" authorId="1" shapeId="0" xr:uid="{47462B14-0375-4EEB-9F15-DFA8F9B7D61E}">
      <text>
        <r>
          <rPr>
            <sz val="9"/>
            <color indexed="81"/>
            <rFont val="Segoe UI"/>
            <family val="2"/>
          </rPr>
          <t xml:space="preserve">1. Flag servidor
2. Nome
3. CPF
4. Email
5. Matricula
6. Situação
7. Vinculo
8. Justificativa inativação
</t>
        </r>
      </text>
    </comment>
    <comment ref="E118" authorId="1" shapeId="0" xr:uid="{D1D36DCC-C3DE-4DAE-A045-9AC21BC256BB}">
      <text>
        <r>
          <rPr>
            <sz val="9"/>
            <color indexed="81"/>
            <rFont val="Segoe UI"/>
            <family val="2"/>
          </rPr>
          <t xml:space="preserve">1 -Responsáveis pela Digitalização
2 - Servidor
</t>
        </r>
      </text>
    </comment>
    <comment ref="D119" authorId="1" shapeId="0" xr:uid="{6E3C6A72-421B-4045-AAC7-1F3CAC71CD49}">
      <text>
        <r>
          <rPr>
            <sz val="9"/>
            <color indexed="81"/>
            <rFont val="Segoe UI"/>
            <family val="2"/>
          </rPr>
          <t xml:space="preserve">1. Membro servidor
2. Nome
3. CPF
4. Email
5. Matricula
6. Situação
7. Vinculo
8. justificativa inativação
9.CMD
10.MSG
</t>
        </r>
      </text>
    </comment>
    <comment ref="E119" authorId="1" shapeId="0" xr:uid="{C92FC330-F4C9-4019-B25A-F388C9B7F802}">
      <text>
        <r>
          <rPr>
            <sz val="9"/>
            <color indexed="81"/>
            <rFont val="Segoe UI"/>
            <family val="2"/>
          </rPr>
          <t xml:space="preserve">1 -Responsáveis pela Digitalização
2 - Servidor
</t>
        </r>
      </text>
    </comment>
    <comment ref="D120" authorId="1" shapeId="0" xr:uid="{63D06ADF-0AFD-4348-A486-BB1A1A44BE15}">
      <text>
        <r>
          <rPr>
            <sz val="9"/>
            <color indexed="81"/>
            <rFont val="Segoe UI"/>
            <family val="2"/>
          </rPr>
          <t xml:space="preserve">1.Situação
2.CMD
3.MSG
</t>
        </r>
      </text>
    </comment>
    <comment ref="E120" authorId="1" shapeId="0" xr:uid="{D5384A9C-B668-4050-AE89-5DF8E821FC4E}">
      <text>
        <r>
          <rPr>
            <sz val="9"/>
            <color indexed="81"/>
            <rFont val="Segoe UI"/>
            <family val="2"/>
          </rPr>
          <t xml:space="preserve">1 - Responsáveis pela Digitalização
2 - Usuario
</t>
        </r>
      </text>
    </comment>
    <comment ref="D121" authorId="1" shapeId="0" xr:uid="{AC8D310C-3E4C-463E-835D-ED55A1A01A69}">
      <text>
        <r>
          <rPr>
            <sz val="9"/>
            <color indexed="81"/>
            <rFont val="Segoe UI"/>
            <family val="2"/>
          </rPr>
          <t xml:space="preserve">1. Nome
2. Matricula
3. CPF
4. Data Cadastro
5. Flag Servidor
6. Email
7. Resp Inclusão
8. Situacao
9. Data de Alteração 
10. Usuário de Alteração
11.CMD
12. MSG
</t>
        </r>
      </text>
    </comment>
    <comment ref="E121" authorId="1" shapeId="0" xr:uid="{0A99D75D-66FF-4635-B541-90CF599B6DAD}">
      <text>
        <r>
          <rPr>
            <sz val="9"/>
            <color indexed="81"/>
            <rFont val="Segoe UI"/>
            <family val="2"/>
          </rPr>
          <t xml:space="preserve">1 -Responsáveis pela Digitalização
2 - Usuario
3 - Servidor
</t>
        </r>
      </text>
    </comment>
    <comment ref="D122" authorId="1" shapeId="0" xr:uid="{60A848DF-1971-40D2-BBA6-2E6BDB34F7E9}">
      <text>
        <r>
          <rPr>
            <sz val="9"/>
            <color indexed="81"/>
            <rFont val="Segoe UI"/>
            <family val="2"/>
          </rPr>
          <t xml:space="preserve">1.Situação
2.CMD
3.MSG
</t>
        </r>
      </text>
    </comment>
    <comment ref="E122" authorId="1" shapeId="0" xr:uid="{96E6C027-8D9B-48B4-814B-63187F96532C}">
      <text>
        <r>
          <rPr>
            <sz val="9"/>
            <color indexed="81"/>
            <rFont val="Segoe UI"/>
            <family val="2"/>
          </rPr>
          <t xml:space="preserve">1 - Responsáveis pela Digitalização
2 - Usuario
</t>
        </r>
      </text>
    </comment>
    <comment ref="D125" authorId="1" shapeId="0" xr:uid="{E26EB376-D674-4AC7-B99F-AF49C86BE0CE}">
      <text>
        <r>
          <rPr>
            <sz val="9"/>
            <color indexed="81"/>
            <rFont val="Segoe UI"/>
            <family val="2"/>
          </rPr>
          <t>1. Destinatario
2. Anexo
3. Texto complementar
4. Situação</t>
        </r>
      </text>
    </comment>
    <comment ref="E125" authorId="1" shapeId="0" xr:uid="{557E10C3-32E0-4DA6-AC3C-736F24F8C7A5}">
      <text>
        <r>
          <rPr>
            <sz val="9"/>
            <color indexed="81"/>
            <rFont val="Segoe UI"/>
            <family val="2"/>
          </rPr>
          <t>1 - Notificação Responsáveis</t>
        </r>
      </text>
    </comment>
    <comment ref="D126" authorId="1" shapeId="0" xr:uid="{871CFD2D-4885-41C9-919A-CD96A046B685}">
      <text>
        <r>
          <rPr>
            <sz val="9"/>
            <color indexed="81"/>
            <rFont val="Segoe UI"/>
            <family val="2"/>
          </rPr>
          <t xml:space="preserve">1. Destinatario
2. Assunto
3. Anexo
4. Responsavel
5. Contrato
6. Previsão de término
7. Previsão de inicio
8. Data notificação
9. Data cadastro Equipe
10. Flag Servidor
11. Nome 
12. Matricula
13. CPF
14. Email
15. Resp Inclusão Equipe
16. Texto complementar
17. CMD
18. MSG
</t>
        </r>
      </text>
    </comment>
    <comment ref="E126" authorId="1" shapeId="0" xr:uid="{62D58D93-FEB2-4637-A648-039DE35BC293}">
      <text>
        <r>
          <rPr>
            <sz val="9"/>
            <color indexed="81"/>
            <rFont val="Segoe UI"/>
            <family val="2"/>
          </rPr>
          <t>1 - Responsáveis pela Digitalização
2 - Servidor
3 - Demanda de Captura 
4 - Notificação Responsáveis</t>
        </r>
      </text>
    </comment>
    <comment ref="D127" authorId="1" shapeId="0" xr:uid="{FBFA329B-A6BE-43A6-8EEC-3D7DF656AFFA}">
      <text>
        <r>
          <rPr>
            <sz val="9"/>
            <color indexed="81"/>
            <rFont val="Segoe UI"/>
            <family val="2"/>
          </rPr>
          <t xml:space="preserve">1. Destinatario
2. Assunto
3. Anexo
4. Responsavel
5. Contrato
6. Previsão de término
7. Previsão de inicio
8. Data notificação
9. Data cadastro Equipe
10. Flag Servidor
11. Nome 
12. Matricula
13. CPF
14. Email
15. Resp Inclusão Equipe
16. Texto complementar
17. CMD
18. MSG
</t>
        </r>
      </text>
    </comment>
    <comment ref="E127" authorId="1" shapeId="0" xr:uid="{A52F28D0-DEB1-4DBA-ABD9-C2DBC716731A}">
      <text>
        <r>
          <rPr>
            <sz val="9"/>
            <color indexed="81"/>
            <rFont val="Segoe UI"/>
            <family val="2"/>
          </rPr>
          <t>1 - Responsáveis pela Digitalização
2 - Servidor
3 - Demanda de Captura 
4 - Notificação Responsáveis</t>
        </r>
      </text>
    </comment>
    <comment ref="D130" authorId="1" shapeId="0" xr:uid="{C8DA5F74-B81D-464B-8C42-510AA52B16FD}">
      <text>
        <r>
          <rPr>
            <sz val="9"/>
            <color indexed="81"/>
            <rFont val="Segoe UI"/>
            <family val="2"/>
          </rPr>
          <t>1 - Código
2 - Código da Demanda
3 - Nome do Arquivo
4 - Tipo/Formato
5 - Tamanho
6 - N° de Paginas
7 - Data de Criação
8 - Data de Alteração
9 - Caminho da Pasta de Origem
10 - Data de Upload
11 - Situação
12 - A imagem digitalizada está legível
13 - Obs
14 - A imagem manteve a fidelidade do documento original
15 - Obs
16 - A quantidade de páginas digitalizadas confere com o documento original
17 - Obs
18 - Os parâmetros técnicos mínimos para digitalização foram respeitados
19 - Obs
20 - Observações Gerais
21 - Ultima Alteração
22 - Usuário de Alteração
23 - Nome 
24 - Data
25 - Codigo CRC
26 - Codigo Verificador</t>
        </r>
      </text>
    </comment>
    <comment ref="E130" authorId="1" shapeId="0" xr:uid="{8D06399B-68A4-410F-BF74-311D74558840}">
      <text>
        <r>
          <rPr>
            <sz val="9"/>
            <color indexed="81"/>
            <rFont val="Segoe UI"/>
            <family val="2"/>
          </rPr>
          <t>1 - Arquivos da Demanda
2 - Conferencia de qualidade
3 - Historico de  Conferencia de qualidade
4 - Assinatura</t>
        </r>
      </text>
    </comment>
    <comment ref="D131" authorId="1" shapeId="0" xr:uid="{FB777CF0-C216-4B64-B26D-4C16DF192DAE}">
      <text>
        <r>
          <rPr>
            <sz val="9"/>
            <color indexed="81"/>
            <rFont val="Segoe UI"/>
            <family val="2"/>
          </rPr>
          <t xml:space="preserve">1 - Código
1 - Protocolo Nº 
2 - Data
3 - Assunto
4 - Código de Barras
5 - Interessado(a)
6 - Volume
7 - Órgão/Entidade 
8 - Setor/Unidade 
9 - Ano
10 - Classificação Documental
11 - Caixa
12 - Situação da Etapa 01 </t>
        </r>
      </text>
    </comment>
    <comment ref="E131" authorId="1" shapeId="0" xr:uid="{267719D0-E7CA-43B1-A10D-A3E5EFEA65B0}">
      <text>
        <r>
          <rPr>
            <sz val="9"/>
            <color indexed="81"/>
            <rFont val="Segoe UI"/>
            <family val="2"/>
          </rPr>
          <t>1 - Etiqueta</t>
        </r>
      </text>
    </comment>
    <comment ref="D132" authorId="1" shapeId="0" xr:uid="{FC21B0F4-9C7C-4282-BAEF-C1DEA3A0750A}">
      <text>
        <r>
          <rPr>
            <sz val="9"/>
            <color indexed="81"/>
            <rFont val="Segoe UI"/>
            <family val="2"/>
          </rPr>
          <t>1 -Caixa
2 -Protocolo N
3 -Ano
4 -Interessado
5 -Situação
6 -Data de Upload inicial
7 -Data de Upload final 
8 -Pasta Eletrônica
9 -Classificação
10-Total de Paginas
11-Paginas Pedentes
12-Status
13-Data do Documento inicial 
14-Data do Documento final
15-Cod Demanda
16-Descrição da demanda
17-Situação da demanda
18-Data inicio
19-Data termino
20-CMD
21-MSG</t>
        </r>
      </text>
    </comment>
    <comment ref="E132" authorId="1" shapeId="0" xr:uid="{EB932B8F-C039-436B-B9AE-119EC51309D3}">
      <text>
        <r>
          <rPr>
            <sz val="9"/>
            <color indexed="81"/>
            <rFont val="Segoe UI"/>
            <family val="2"/>
          </rPr>
          <t>1 - Caixa
2 - Conjunto Documental da Demanda 
3 - Usuario
4 - Demanda de Captura</t>
        </r>
      </text>
    </comment>
    <comment ref="D133" authorId="1" shapeId="0" xr:uid="{63DB6955-08DD-4E7C-977A-372E768E40C6}">
      <text>
        <r>
          <rPr>
            <sz val="9"/>
            <color indexed="81"/>
            <rFont val="Segoe UI"/>
            <family val="2"/>
          </rPr>
          <t>1. Código
2. Descrição
3. Comando</t>
        </r>
      </text>
    </comment>
    <comment ref="E133" authorId="1" shapeId="0" xr:uid="{C6EA5C70-6E27-4C32-B1C2-241CAE9DA377}">
      <text>
        <r>
          <rPr>
            <sz val="9"/>
            <color indexed="81"/>
            <rFont val="Segoe UI"/>
            <family val="2"/>
          </rPr>
          <t xml:space="preserve">1 -  Exercício
</t>
        </r>
      </text>
    </comment>
    <comment ref="D134" authorId="1" shapeId="0" xr:uid="{FCDFB386-6CA7-464E-BB8D-2F490905087C}">
      <text>
        <r>
          <rPr>
            <sz val="9"/>
            <color indexed="81"/>
            <rFont val="Segoe UI"/>
            <family val="2"/>
          </rPr>
          <t>1 -Tipo, 
2 -Protocolo N°
3 -Interessado(a)
4 -Ano
5 -Nome
6 -Tamanho
7 -N° de Paginas
8 -Classificação
9 -Assunto
10-Data Upload
11-Situação
12-CMD
13-MSG</t>
        </r>
      </text>
    </comment>
    <comment ref="E134" authorId="1" shapeId="0" xr:uid="{1E45373B-23A5-468E-AC70-75B4911B7D1E}">
      <text>
        <r>
          <rPr>
            <sz val="9"/>
            <color indexed="81"/>
            <rFont val="Segoe UI"/>
            <family val="2"/>
          </rPr>
          <t>1 - Caixa
2 - Conjunto Documental da Demanda 
3 - Usuario
 4 - Demanda de Captura</t>
        </r>
      </text>
    </comment>
    <comment ref="D135" authorId="1" shapeId="0" xr:uid="{684B10CC-FEA3-4DD5-8BFB-DE4C6FE30F5B}">
      <text>
        <r>
          <rPr>
            <sz val="9"/>
            <color indexed="81"/>
            <rFont val="Segoe UI"/>
            <family val="2"/>
          </rPr>
          <t>1 -Caixa
2 -Protocolo N
3 -Ano
4 -Interessado
5 -Situação
6 -Data de Upload inicial
7 -Data de Upload final 
8 -Pasta Eletrônica
9 -Classificação
10-Total de Paginas
11-Paginas Pedentes
12-Status
13-Data do Documento inicial 
14-Data do Documento final
15-CMD
16-MSG</t>
        </r>
      </text>
    </comment>
    <comment ref="E135" authorId="1" shapeId="0" xr:uid="{411F1860-C5B2-4116-9CE9-C50D49BA2DDC}">
      <text>
        <r>
          <rPr>
            <sz val="9"/>
            <color indexed="81"/>
            <rFont val="Segoe UI"/>
            <family val="2"/>
          </rPr>
          <t>1 - Caixa
2 - Conjunto Documental da Demanda 
3 - Usuario
 4 - Demanda de Captura</t>
        </r>
      </text>
    </comment>
    <comment ref="D136" authorId="1" shapeId="0" xr:uid="{06F267A0-BE6E-4CFB-97BC-CB9225368408}">
      <text>
        <r>
          <rPr>
            <sz val="9"/>
            <color indexed="81"/>
            <rFont val="Segoe UI"/>
            <family val="2"/>
          </rPr>
          <t>1 -Tipo, 
2 -Protocolo N°
3 -Interessado(a)
4 -Ano
5 -Nome
6 -Tamanho
7 -N° de Paginas
8 -Classificação
9 -Assunto
10-Data Upload
11-Situação
12-CMD
13-MSG</t>
        </r>
      </text>
    </comment>
    <comment ref="E136" authorId="1" shapeId="0" xr:uid="{A4685E57-BD5B-45DF-BFD3-35AFF37F3723}">
      <text>
        <r>
          <rPr>
            <sz val="9"/>
            <color indexed="81"/>
            <rFont val="Segoe UI"/>
            <family val="2"/>
          </rPr>
          <t>1 - Caixa
2 - Conjunto Documental da Demanda 
3 - Usuario
 4 - Demanda de Captura</t>
        </r>
      </text>
    </comment>
    <comment ref="D137" authorId="1" shapeId="0" xr:uid="{F3E8B0E9-01D4-4B35-B7DC-092889C48BF3}">
      <text>
        <r>
          <rPr>
            <sz val="9"/>
            <color indexed="81"/>
            <rFont val="Segoe UI"/>
            <family val="2"/>
          </rPr>
          <t>1 -Nome do Arquivo
2 -Tipo/Formato
3 -Tamanho
4 -N° de Paginas
5 -Data de Criação
6 -Data de Alteração
7 -Caminho da Pasta de Origem
8 -Data de Upload
9 -Situação
10-CMD
11-MSG</t>
        </r>
      </text>
    </comment>
    <comment ref="E137" authorId="1" shapeId="0" xr:uid="{0D1B8027-162C-47D0-93D4-9139447FF785}">
      <text>
        <r>
          <rPr>
            <sz val="9"/>
            <color indexed="81"/>
            <rFont val="Segoe UI"/>
            <family val="2"/>
          </rPr>
          <t>1 - Caixa
2 - Conjunto Documental da Demanda 
3 - Usuario
4 - Arquivos da Demanda
5- Etiqueta da Demanda</t>
        </r>
      </text>
    </comment>
    <comment ref="D138" authorId="1" shapeId="0" xr:uid="{6EA07433-C5E6-41A1-9BBB-77E03607036A}">
      <text>
        <r>
          <rPr>
            <sz val="9"/>
            <color indexed="81"/>
            <rFont val="Segoe UI"/>
            <family val="2"/>
          </rPr>
          <t>1. Codigo
2. CMD
3. MSG</t>
        </r>
      </text>
    </comment>
    <comment ref="E138" authorId="1" shapeId="0" xr:uid="{BE80C7B9-4BB8-48BA-920F-E1BD86A85024}">
      <text>
        <r>
          <rPr>
            <sz val="9"/>
            <color indexed="81"/>
            <rFont val="Segoe UI"/>
            <family val="2"/>
          </rPr>
          <t>1 -Arquivos da Demanda</t>
        </r>
      </text>
    </comment>
    <comment ref="D139" authorId="1" shapeId="0" xr:uid="{E774E223-1459-493E-9A21-3BA65D0FC30C}">
      <text>
        <r>
          <rPr>
            <sz val="9"/>
            <color indexed="81"/>
            <rFont val="Segoe UI"/>
            <family val="2"/>
          </rPr>
          <t xml:space="preserve">1. Nome do documento
2. Situação
3. CMD
4. MSG
</t>
        </r>
      </text>
    </comment>
    <comment ref="E139" authorId="1" shapeId="0" xr:uid="{4B3DCDF8-D379-4463-A0E0-9D5B97152F84}">
      <text>
        <r>
          <rPr>
            <sz val="9"/>
            <color indexed="81"/>
            <rFont val="Segoe UI"/>
            <family val="2"/>
          </rPr>
          <t>1 -Arquivos da Demanda</t>
        </r>
      </text>
    </comment>
    <comment ref="D140" authorId="1" shapeId="0" xr:uid="{D116AB1D-4328-4A11-B2DE-A2D4E8B2CB63}">
      <text>
        <r>
          <rPr>
            <sz val="9"/>
            <color indexed="81"/>
            <rFont val="Segoe UI"/>
            <family val="2"/>
          </rPr>
          <t>1 -Nome do Arquivo
2 -Tipo/Formato
3 -Tamanho
4 -N° de Paginas
5 -Data de Criação
6 -Data de Alteração
7 -Caminho da Pasta de Origem
8 -Data de Upload
9 -Situação
10-CMD
11-MSG</t>
        </r>
      </text>
    </comment>
    <comment ref="E140" authorId="1" shapeId="0" xr:uid="{877DCCA8-470A-46B0-BC08-34F0BDC53901}">
      <text>
        <r>
          <rPr>
            <sz val="9"/>
            <color indexed="81"/>
            <rFont val="Segoe UI"/>
            <family val="2"/>
          </rPr>
          <t>1 - Caixa
2 - Conjunto Documental da Demanda 
3 - Usuario
4 - Arquivos da Demanda
5- Etiqueta da Demanda</t>
        </r>
      </text>
    </comment>
    <comment ref="D141" authorId="1" shapeId="0" xr:uid="{42E261B4-0900-4D58-8E7A-C17C5B427EBD}">
      <text>
        <r>
          <rPr>
            <sz val="9"/>
            <color indexed="81"/>
            <rFont val="Segoe UI"/>
            <family val="2"/>
          </rPr>
          <t>1 - Arquivo
2 - Hash
3 - Tamanho
4 - Cor
5 - Tipo
6 - Situação Demanda
7 - CMD
8 - MSG</t>
        </r>
      </text>
    </comment>
    <comment ref="E141" authorId="1" shapeId="0" xr:uid="{D0CA886E-B8A5-49EF-806C-9639A58ADCED}">
      <text>
        <r>
          <rPr>
            <sz val="9"/>
            <color indexed="81"/>
            <rFont val="Segoe UI"/>
            <family val="2"/>
          </rPr>
          <t>1 -Arquivos da Demanda
2 - Demanda de Captura</t>
        </r>
      </text>
    </comment>
    <comment ref="D142" authorId="1" shapeId="0" xr:uid="{14F1A994-6A67-49A7-8246-E383F0AA7C76}">
      <text>
        <r>
          <rPr>
            <sz val="9"/>
            <color indexed="81"/>
            <rFont val="Segoe UI"/>
            <family val="2"/>
          </rPr>
          <t>1 - Arquivo
2 - CMD
3 - MSG</t>
        </r>
      </text>
    </comment>
    <comment ref="E142" authorId="1" shapeId="0" xr:uid="{E397773A-356F-478F-81C9-A09C102590E6}">
      <text>
        <r>
          <rPr>
            <sz val="9"/>
            <color indexed="81"/>
            <rFont val="Segoe UI"/>
            <family val="2"/>
          </rPr>
          <t>1 -Arquivos da Demanda</t>
        </r>
      </text>
    </comment>
    <comment ref="D143" authorId="1" shapeId="0" xr:uid="{2DD376BB-CC69-4C3A-B152-24DE7CBBFF56}">
      <text>
        <r>
          <rPr>
            <sz val="9"/>
            <color indexed="81"/>
            <rFont val="Segoe UI"/>
            <family val="2"/>
          </rPr>
          <t xml:space="preserve">1. Arquivo
2. Conjunto documental/Caixa
3. CMD
4. MSG
</t>
        </r>
      </text>
    </comment>
    <comment ref="E143" authorId="1" shapeId="0" xr:uid="{E2276C89-2EC5-443B-9240-562127F0AB60}">
      <text>
        <r>
          <rPr>
            <sz val="9"/>
            <color indexed="81"/>
            <rFont val="Segoe UI"/>
            <family val="2"/>
          </rPr>
          <t xml:space="preserve">1 - Caixa
2 - Conjunto Documental da Demanda 
3 - Arquivos da Demanda
</t>
        </r>
      </text>
    </comment>
    <comment ref="D144" authorId="1" shapeId="0" xr:uid="{0E79D5A3-4000-48FE-AAE0-9FC88860E5A3}">
      <text>
        <r>
          <rPr>
            <sz val="9"/>
            <color indexed="81"/>
            <rFont val="Segoe UI"/>
            <family val="2"/>
          </rPr>
          <t xml:space="preserve">1. Arquivo
2. Responsável
3. CMD
4. MSG
</t>
        </r>
      </text>
    </comment>
    <comment ref="E144" authorId="1" shapeId="0" xr:uid="{E26EFD53-8AB8-438B-ABA7-CEB3C815421C}">
      <text>
        <r>
          <rPr>
            <sz val="9"/>
            <color indexed="81"/>
            <rFont val="Segoe UI"/>
            <family val="2"/>
          </rPr>
          <t xml:space="preserve">1 - Servidor
2 - Conjunto Documental da Demanda 
3 - Arquivos da Demanda
</t>
        </r>
      </text>
    </comment>
    <comment ref="D145" authorId="1" shapeId="0" xr:uid="{8CA43584-DA5E-4CA8-A115-854A89042460}">
      <text>
        <r>
          <rPr>
            <sz val="9"/>
            <color indexed="81"/>
            <rFont val="Segoe UI"/>
            <family val="2"/>
          </rPr>
          <t xml:space="preserve">1 - Arquivo
2 - Caixa 
3 - Deposito fisico
4 - Sala do deposito
5 - Fileira da sala
6 - Divisoria
7 - CMD
8 - MSG
</t>
        </r>
      </text>
    </comment>
    <comment ref="E145" authorId="1" shapeId="0" xr:uid="{1497C760-299C-4FE7-863D-558DAA5633DD}">
      <text>
        <r>
          <rPr>
            <sz val="9"/>
            <color indexed="81"/>
            <rFont val="Segoe UI"/>
            <family val="2"/>
          </rPr>
          <t xml:space="preserve">1 - Caixa
2 - Conjunto Documental da Demanda 
3 - Arquivos da Demanda
4 - Depósito Físico
</t>
        </r>
      </text>
    </comment>
    <comment ref="D146" authorId="1" shapeId="0" xr:uid="{1964593F-CDA0-470D-8BB2-0B8F443D0C78}">
      <text>
        <r>
          <rPr>
            <sz val="9"/>
            <color indexed="81"/>
            <rFont val="Segoe UI"/>
            <family val="2"/>
          </rPr>
          <t xml:space="preserve">1 - Arquivo
2 - Caixa 
3 - Deposito fisico
4 - Sala do deposito
5 - Fileira da sala
6 - Divisoria
</t>
        </r>
      </text>
    </comment>
    <comment ref="E146" authorId="1" shapeId="0" xr:uid="{D828D67E-AE51-41F6-A2F7-8EECF9CAE066}">
      <text>
        <r>
          <rPr>
            <sz val="9"/>
            <color indexed="81"/>
            <rFont val="Segoe UI"/>
            <family val="2"/>
          </rPr>
          <t xml:space="preserve">1 - Caixa
2 - Conjunto Documental da Demanda 
3 - Arquivos da Demanda
</t>
        </r>
      </text>
    </comment>
    <comment ref="D149" authorId="1" shapeId="0" xr:uid="{421A2597-EC83-4C15-BB36-58196D1A49BE}">
      <text>
        <r>
          <rPr>
            <sz val="9"/>
            <color indexed="81"/>
            <rFont val="Segoe UI"/>
            <family val="2"/>
          </rPr>
          <t xml:space="preserve">1. Cod demanda 
2. Descrição
3. Situacao demanda 
4. Data inicio 
5.Previsão de termino 
6. Protocolo 
7. Codigo de barras
8. Nome do Arquivo
9. Condição
10. CMD
11. MSG
</t>
        </r>
      </text>
    </comment>
    <comment ref="E149" authorId="1" shapeId="0" xr:uid="{7F3A406D-B3BA-41D2-8DD7-AA00EBF8BB47}">
      <text>
        <r>
          <rPr>
            <sz val="9"/>
            <color indexed="81"/>
            <rFont val="Segoe UI"/>
            <family val="2"/>
          </rPr>
          <t>1 - Arquivos demanda
2 - Demanda de Captura</t>
        </r>
      </text>
    </comment>
    <comment ref="D150" authorId="1" shapeId="0" xr:uid="{951DEDFB-3FAD-4A8E-A1E7-F115A2696277}">
      <text>
        <r>
          <rPr>
            <sz val="9"/>
            <color indexed="81"/>
            <rFont val="Segoe UI"/>
            <family val="2"/>
          </rPr>
          <t>1. Codigo
2. CMD
3. MSG</t>
        </r>
      </text>
    </comment>
    <comment ref="E150" authorId="1" shapeId="0" xr:uid="{59EC8CA1-B681-4DDB-99B4-6E007409AD83}">
      <text>
        <r>
          <rPr>
            <sz val="9"/>
            <color indexed="81"/>
            <rFont val="Segoe UI"/>
            <family val="2"/>
          </rPr>
          <t>1 -Arquivos da Demanda</t>
        </r>
      </text>
    </comment>
    <comment ref="D153" authorId="1" shapeId="0" xr:uid="{06D386C9-A83F-4CD4-AB5B-E89B67CFC0ED}">
      <text>
        <r>
          <rPr>
            <sz val="9"/>
            <color indexed="81"/>
            <rFont val="Segoe UI"/>
            <family val="2"/>
          </rPr>
          <t xml:space="preserve">1 -Identificado a Etiqueta do Documento
2 -Protocolo Nº
3 -Código de Barras
4 -Assunto
5 -Data
6 -Ano
7 -Interessado
8 -Volume
9 -caixa
10-Classificação Documental
11-Condição
12-Caixa
13-Órgão/Entidade
14-Setor/Unidade
15-Situacao  da Etapa
16-Ultima Alteração;
17-Usuário de Alteração;
18-CMD
19-MSG
</t>
        </r>
      </text>
    </comment>
    <comment ref="E153" authorId="1" shapeId="0" xr:uid="{F4E6E4EB-8540-472C-B9EF-B8B439F9AB3B}">
      <text>
        <r>
          <rPr>
            <sz val="9"/>
            <color indexed="81"/>
            <rFont val="Segoe UI"/>
            <family val="2"/>
          </rPr>
          <t>1 - Caixa
2 - Conjunto Documental da Demanda 
3 - Usuario
4 - Arquivos da Demanda
5- Etiqueta da Demanda
6-Exercicio</t>
        </r>
      </text>
    </comment>
    <comment ref="D154" authorId="1" shapeId="0" xr:uid="{1005EBE6-D82A-49FC-9C3C-98BFD3C1FF2C}">
      <text>
        <r>
          <rPr>
            <sz val="9"/>
            <color indexed="81"/>
            <rFont val="Segoe UI"/>
            <family val="2"/>
          </rPr>
          <t xml:space="preserve">1 -Identificado a Etiqueta do Documento
2 -Protocolo Nº
3 -Código de Barras
4 -Assunto
5 -Data
6 -Ano
7 -Interessado
8 -Volume
9 -caixa
10-Classificação Documental
11-Condição
12-Caixa
13-Órgão/Entidade
14-Setor/Unidade
15-Situacao  da Etapa
16-Ultima Alteração;
17-Usuário de Alteração;
18-CMD
19-MSG
</t>
        </r>
      </text>
    </comment>
    <comment ref="E154" authorId="1" shapeId="0" xr:uid="{B6CBFF11-5187-4F79-BC94-3ADBED70C513}">
      <text>
        <r>
          <rPr>
            <sz val="9"/>
            <color indexed="81"/>
            <rFont val="Segoe UI"/>
            <family val="2"/>
          </rPr>
          <t>1 - Caixa
2 - Conjunto Documental da Demanda 
3 - Usuario
4 - Arquivos da Demanda
5- Etiqueta da Demanda
6-Exercicio</t>
        </r>
      </text>
    </comment>
    <comment ref="D155" authorId="1" shapeId="0" xr:uid="{A9EA111A-1882-4868-A0E5-BAC197341533}">
      <text>
        <r>
          <rPr>
            <sz val="9"/>
            <color indexed="81"/>
            <rFont val="Segoe UI"/>
            <family val="2"/>
          </rPr>
          <t xml:space="preserve">1 -Identificado a Etiqueta do Documento
2 -Protocolo Nº
3 -Código de Barras
4 -Assunto
5 -Data
6 -Ano
7 -Interessado
8 -Volume
9 -caixa
10-Classificação Documental
11-Condição
12-Caixa
13-Órgão/Entidade
14-Setor/Unidade
15-Situacao  da Etapa
16-Ultima Alteração;
17-Usuário de Alteração;
18-CMD
19-MSG
</t>
        </r>
      </text>
    </comment>
    <comment ref="E155" authorId="1" shapeId="0" xr:uid="{987B9C80-3925-4489-AF1A-B966BC3943AC}">
      <text>
        <r>
          <rPr>
            <sz val="9"/>
            <color indexed="81"/>
            <rFont val="Segoe UI"/>
            <family val="2"/>
          </rPr>
          <t>1 - Caixa
2 - Conjunto Documental da Demanda 
3 - Usuario
4 - Arquivos da Demanda
5- Etiqueta da Demanda
6-Exercicio</t>
        </r>
      </text>
    </comment>
    <comment ref="D156" authorId="1" shapeId="0" xr:uid="{11D3E857-B860-484A-8A09-924494F450D9}">
      <text>
        <r>
          <rPr>
            <sz val="9"/>
            <color indexed="81"/>
            <rFont val="Segoe UI"/>
            <family val="2"/>
          </rPr>
          <t xml:space="preserve">1 -Identificado a Etiqueta do Documento
2 -Protocolo Nº
3 -Código de Barras
4 -Assunto
5 -Data
6 -Ano
7 -Interessado
8 -Volume
9 -caixa
10-Classificação Documental
11-Condição
12-Caixa
13-Órgão/Entidade
14-Setor/Unidade
15-Situacao  da Etapa
16-Ultima Alteração;
17-Usuário de Alteração;
</t>
        </r>
      </text>
    </comment>
    <comment ref="E156" authorId="1" shapeId="0" xr:uid="{BC7080D9-E17C-49FE-8FC3-98923C823216}">
      <text>
        <r>
          <rPr>
            <sz val="9"/>
            <color indexed="81"/>
            <rFont val="Segoe UI"/>
            <family val="2"/>
          </rPr>
          <t>1 - Caixa
2 - Conjunto Documental da Demanda 
3 - Usuario
4 - Arquivos da Demanda
5- Etiqueta da Demanda
6-Exercicio</t>
        </r>
      </text>
    </comment>
    <comment ref="D157" authorId="1" shapeId="0" xr:uid="{53B8FF87-694E-42A5-8F01-B4E59A00CF90}">
      <text>
        <r>
          <rPr>
            <sz val="9"/>
            <color indexed="81"/>
            <rFont val="Segoe UI"/>
            <family val="2"/>
          </rPr>
          <t>1. Código
2. Situacao
3. CMD
4. MSG</t>
        </r>
      </text>
    </comment>
    <comment ref="E157" authorId="1" shapeId="0" xr:uid="{63DE742F-84E9-49B4-8308-6F9F9EDC1532}">
      <text>
        <r>
          <rPr>
            <sz val="9"/>
            <color indexed="81"/>
            <rFont val="Segoe UI"/>
            <family val="2"/>
          </rPr>
          <t>1 -Arquivos da Demanda</t>
        </r>
      </text>
    </comment>
    <comment ref="D160" authorId="1" shapeId="0" xr:uid="{FCA41B12-B887-42A5-966C-9691059D5475}">
      <text>
        <r>
          <rPr>
            <sz val="9"/>
            <color indexed="81"/>
            <rFont val="Segoe UI"/>
            <family val="2"/>
          </rPr>
          <t xml:space="preserve">1 - Código
2 - A imagem digitalizada está legível
3 - Obs
4 - A imagem manteve a fidelidade do documento original
5 - Obs
6 - A quantidade de páginas digitalizadas confere com o documento original
7 - Obs
8 - Os parâmetros técnicos mínimos para digitalização foram respeitados
9 - Obs
10 - Observações Gerais
11 - CMD
12 - MSG
</t>
        </r>
      </text>
    </comment>
    <comment ref="E160" authorId="1" shapeId="0" xr:uid="{308E318F-DAFC-40A0-98A1-6A33BC364B73}">
      <text>
        <r>
          <rPr>
            <sz val="9"/>
            <color indexed="81"/>
            <rFont val="Segoe UI"/>
            <family val="2"/>
          </rPr>
          <t xml:space="preserve">1 -Arquivos da Demanda
2-Usuario
</t>
        </r>
      </text>
    </comment>
    <comment ref="D161" authorId="1" shapeId="0" xr:uid="{3D402F50-7E2E-4940-9997-96BB8886BEA4}">
      <text>
        <r>
          <rPr>
            <sz val="9"/>
            <color indexed="81"/>
            <rFont val="Segoe UI"/>
            <family val="2"/>
          </rPr>
          <t xml:space="preserve">1 - Código
2 - A imagem digitalizada está legível
3 - Obs
4 - A imagem manteve a fidelidade do documento original
5 - Obs
6 - A quantidade de páginas digitalizadas confere com o documento original
7 - Obs
8 - Os parâmetros técnicos mínimos para digitalização foram respeitados
9 - Obs
10 - Observações Gerais
11 - CMD
12 - MSG
</t>
        </r>
      </text>
    </comment>
    <comment ref="E161" authorId="1" shapeId="0" xr:uid="{FF15A431-02DF-4D3D-8FF8-3B9CB0E0C12E}">
      <text>
        <r>
          <rPr>
            <sz val="9"/>
            <color indexed="81"/>
            <rFont val="Segoe UI"/>
            <family val="2"/>
          </rPr>
          <t xml:space="preserve">1 -Arquivos da Demanda
2-Usuario
</t>
        </r>
      </text>
    </comment>
    <comment ref="D162" authorId="1" shapeId="0" xr:uid="{225A2F2B-04CD-4868-9AF1-76429DA194C2}">
      <text>
        <r>
          <rPr>
            <sz val="9"/>
            <color indexed="81"/>
            <rFont val="Segoe UI"/>
            <family val="2"/>
          </rPr>
          <t xml:space="preserve">1 - Código
2 - A imagem digitalizada está legível
3 - Obs
4 - A imagem manteve a fidelidade do documento original
5 - Obs
6 - A quantidade de páginas digitalizadas confere com o documento original
7 - Obs
8 - Os parâmetros técnicos mínimos para digitalização foram respeitados
9 - Obs
10 - Observações Gerais
11 - Situação da Etapa 02
12 - Ultima Alteração
13 - Usuário de Alteração
</t>
        </r>
      </text>
    </comment>
    <comment ref="E162" authorId="1" shapeId="0" xr:uid="{F324CDB5-CC8B-46FD-B680-ECF32F175F00}">
      <text>
        <r>
          <rPr>
            <sz val="9"/>
            <color indexed="81"/>
            <rFont val="Segoe UI"/>
            <family val="2"/>
          </rPr>
          <t xml:space="preserve">1 -Arquivos da Demanda
2-Usuario
</t>
        </r>
      </text>
    </comment>
    <comment ref="D163" authorId="1" shapeId="0" xr:uid="{68AF996D-16B2-4260-9C56-015CB99DFADA}">
      <text>
        <r>
          <rPr>
            <sz val="9"/>
            <color indexed="81"/>
            <rFont val="Segoe UI"/>
            <family val="2"/>
          </rPr>
          <t xml:space="preserve">1 - Código
2 - A imagem digitalizada está legível
3 - Obs
4 - A imagem manteve a fidelidade do documento original
5 - Obs
6 - A quantidade de páginas digitalizadas confere com o documento original
7 - Obs
8 - Os parâmetros técnicos mínimos para digitalização foram respeitados
9 - Obs
10 - Observações Gerais
11 - Situação da Etapa 02
12 - Ultima Alteração
13 - Usuário de Alteração
14 - CMD
15 - MSG
</t>
        </r>
      </text>
    </comment>
    <comment ref="E163" authorId="1" shapeId="0" xr:uid="{09A38E06-5C5F-4862-8A19-5FD343577208}">
      <text>
        <r>
          <rPr>
            <sz val="9"/>
            <color indexed="81"/>
            <rFont val="Segoe UI"/>
            <family val="2"/>
          </rPr>
          <t xml:space="preserve">1 -Arquivos da Demanda
2-Usuario
</t>
        </r>
      </text>
    </comment>
    <comment ref="D164" authorId="1" shapeId="0" xr:uid="{52792A92-BF04-4EEA-A1B3-ADC7D6AF6E5C}">
      <text>
        <r>
          <rPr>
            <sz val="9"/>
            <color indexed="81"/>
            <rFont val="Segoe UI"/>
            <family val="2"/>
          </rPr>
          <t>1. Código
2. Situacao
3. CMD
4. MSG</t>
        </r>
      </text>
    </comment>
    <comment ref="E164" authorId="1" shapeId="0" xr:uid="{B39C583D-EE2D-43AA-B6A7-6954314E585B}">
      <text>
        <r>
          <rPr>
            <sz val="9"/>
            <color indexed="81"/>
            <rFont val="Segoe UI"/>
            <family val="2"/>
          </rPr>
          <t>1 -Arquivos da Demanda</t>
        </r>
      </text>
    </comment>
    <comment ref="D165" authorId="1" shapeId="0" xr:uid="{52EC5009-7470-4C92-B8AC-04AAE260405F}">
      <text>
        <r>
          <rPr>
            <sz val="9"/>
            <color indexed="81"/>
            <rFont val="Segoe UI"/>
            <family val="2"/>
          </rPr>
          <t>1. Aprovado
2. Data Conferencia
3. Usuario
4.CMD</t>
        </r>
      </text>
    </comment>
    <comment ref="E165" authorId="1" shapeId="0" xr:uid="{AECDD692-5E2D-480E-A845-9391559554C7}">
      <text>
        <r>
          <rPr>
            <sz val="9"/>
            <color indexed="81"/>
            <rFont val="Segoe UI"/>
            <family val="2"/>
          </rPr>
          <t xml:space="preserve">1 -Arquivos da Demanda
2-Usuario
</t>
        </r>
      </text>
    </comment>
    <comment ref="D168" authorId="1" shapeId="0" xr:uid="{C2FCDABC-1665-494F-89D3-6C6D01D2D12E}">
      <text>
        <r>
          <rPr>
            <sz val="9"/>
            <color indexed="81"/>
            <rFont val="Segoe UI"/>
            <family val="2"/>
          </rPr>
          <t>1-Código Verificador
2-Código CRC
3-Captcha
4-Nome
5- Data 
6-CMD
7-MSG</t>
        </r>
      </text>
    </comment>
    <comment ref="E168" authorId="1" shapeId="0" xr:uid="{FEB1D4B7-9173-4797-8DBE-DDDA1B564750}">
      <text>
        <r>
          <rPr>
            <sz val="9"/>
            <color indexed="81"/>
            <rFont val="Segoe UI"/>
            <family val="2"/>
          </rPr>
          <t>1 -Arquivos da Demanda</t>
        </r>
      </text>
    </comment>
    <comment ref="D171" authorId="1" shapeId="0" xr:uid="{FEB2F73E-E5E3-4FCC-A18B-6603BFC59294}">
      <text>
        <r>
          <rPr>
            <sz val="9"/>
            <color indexed="81"/>
            <rFont val="Segoe UI"/>
            <family val="2"/>
          </rPr>
          <t>1. Código
2. Nome
3. Data
4. Codigo CRC
5. Codigo Verificador
6. Rodapé páginas documento
7. CMD
8. MSG</t>
        </r>
      </text>
    </comment>
    <comment ref="E171" authorId="1" shapeId="0" xr:uid="{0B018CB8-B897-432C-9111-A1667E168279}">
      <text>
        <r>
          <rPr>
            <sz val="9"/>
            <color indexed="81"/>
            <rFont val="Segoe UI"/>
            <family val="2"/>
          </rPr>
          <t>1 -Arquivos da Demanda
2- Usuario</t>
        </r>
      </text>
    </comment>
    <comment ref="D172" authorId="1" shapeId="0" xr:uid="{6B731426-E3A7-491D-ADC8-39FA2AA77FEE}">
      <text>
        <r>
          <rPr>
            <sz val="9"/>
            <color indexed="81"/>
            <rFont val="Segoe UI"/>
            <family val="2"/>
          </rPr>
          <t>1. Código
2. Nome 
3. Data
4. Codigo CRC
5. Codigo Verificador
6. Link
7. CMD
8. MSG</t>
        </r>
      </text>
    </comment>
    <comment ref="E172" authorId="1" shapeId="0" xr:uid="{7664A66F-3C30-4E7C-93B6-58BA07373215}">
      <text>
        <r>
          <rPr>
            <sz val="9"/>
            <color indexed="81"/>
            <rFont val="Segoe UI"/>
            <family val="2"/>
          </rPr>
          <t>1 -Arquivos da Demanda
2- Usuario</t>
        </r>
      </text>
    </comment>
    <comment ref="D175" authorId="1" shapeId="0" xr:uid="{10C51D3A-18FD-43D4-8ABC-C3636DD5E110}">
      <text>
        <r>
          <rPr>
            <sz val="9"/>
            <color indexed="81"/>
            <rFont val="Segoe UI"/>
            <family val="2"/>
          </rPr>
          <t xml:space="preserve">1 - Código
2 - Documento
3 - Volume
4 - Data do cadastro
5 - Usuario
6 - Ultima Alteração
7 - Usuario alteração
</t>
        </r>
      </text>
    </comment>
    <comment ref="E175" authorId="1" shapeId="0" xr:uid="{1038CA50-D051-4D2C-AD34-30CAF338628C}">
      <text>
        <r>
          <rPr>
            <sz val="9"/>
            <color indexed="81"/>
            <rFont val="Segoe UI"/>
            <family val="2"/>
          </rPr>
          <t>1 - Volume</t>
        </r>
      </text>
    </comment>
    <comment ref="D176" authorId="1" shapeId="0" xr:uid="{5FC927EB-0E91-4740-AB00-AE7BA7171F3D}">
      <text>
        <r>
          <rPr>
            <sz val="9"/>
            <color indexed="81"/>
            <rFont val="Segoe UI"/>
            <family val="2"/>
          </rPr>
          <t xml:space="preserve">1 - Código
2 - Documento
3 - Volume
4 - Data do cadastro
5 - Usuario
6 - Ultima Alteração
7 - Usuario alteração
8 - CMD 
9 - MSG
</t>
        </r>
      </text>
    </comment>
    <comment ref="E176" authorId="1" shapeId="0" xr:uid="{378DFB59-E6D8-4630-B9D8-4E8FC6611BA4}">
      <text>
        <r>
          <rPr>
            <sz val="9"/>
            <color indexed="81"/>
            <rFont val="Segoe UI"/>
            <family val="2"/>
          </rPr>
          <t>1 -Arquivos da Demanda
2 - Usuario
3 - Volume</t>
        </r>
      </text>
    </comment>
    <comment ref="D177" authorId="1" shapeId="0" xr:uid="{7673E357-A3B6-480A-B4CE-DCB313404738}">
      <text>
        <r>
          <rPr>
            <sz val="9"/>
            <color indexed="81"/>
            <rFont val="Segoe UI"/>
            <family val="2"/>
          </rPr>
          <t xml:space="preserve">1 - Código
2 - Documento
3 - Volume
4 - Data do cadastro
5 - Usuario
6 - Ultima Alteração
7 - Usuario alteração
8 - CMD 
9 - MSG
</t>
        </r>
      </text>
    </comment>
    <comment ref="E177" authorId="1" shapeId="0" xr:uid="{96935E64-D261-4C55-B270-B380F43EA1A9}">
      <text>
        <r>
          <rPr>
            <sz val="9"/>
            <color indexed="81"/>
            <rFont val="Segoe UI"/>
            <family val="2"/>
          </rPr>
          <t>1 -Arquivos da Demanda
2- Usuario
3 - Volume</t>
        </r>
      </text>
    </comment>
    <comment ref="D178" authorId="1" shapeId="0" xr:uid="{21842126-E9CA-4FB2-831E-A81DAC4F2C79}">
      <text>
        <r>
          <rPr>
            <sz val="9"/>
            <color indexed="81"/>
            <rFont val="Segoe UI"/>
            <family val="2"/>
          </rPr>
          <t>1. Codigo
2. CMD
3. MSG</t>
        </r>
      </text>
    </comment>
    <comment ref="E178" authorId="1" shapeId="0" xr:uid="{139BF7EF-E549-4D1B-8BA7-806D230B617A}">
      <text>
        <r>
          <rPr>
            <sz val="9"/>
            <color indexed="81"/>
            <rFont val="Segoe UI"/>
            <family val="2"/>
          </rPr>
          <t>1 - Volume</t>
        </r>
      </text>
    </comment>
    <comment ref="D179" authorId="1" shapeId="0" xr:uid="{926D0410-94B6-47C3-8BDD-76B139369087}">
      <text>
        <r>
          <rPr>
            <sz val="9"/>
            <color indexed="81"/>
            <rFont val="Segoe UI"/>
            <family val="2"/>
          </rPr>
          <t>1. ORdem
2. CMD
3. MSG</t>
        </r>
      </text>
    </comment>
    <comment ref="E179" authorId="1" shapeId="0" xr:uid="{F79CA05E-93B8-48FF-BB08-108CC1211B0B}">
      <text>
        <r>
          <rPr>
            <sz val="9"/>
            <color indexed="81"/>
            <rFont val="Segoe UI"/>
            <family val="2"/>
          </rPr>
          <t>1 - Volume</t>
        </r>
      </text>
    </comment>
    <comment ref="D180" authorId="1" shapeId="0" xr:uid="{898F583E-4376-4FE7-A2E6-532103D8E2D7}">
      <text>
        <r>
          <rPr>
            <sz val="9"/>
            <color indexed="81"/>
            <rFont val="Segoe UI"/>
            <family val="2"/>
          </rPr>
          <t xml:space="preserve">1 - Código
2 - Protocolo
3 - Hash
4 - Interessado
5 - Situação 
6 - Data ini
7 - Data fim 
8 - Data upload ini
9 - Data upload Fim
10 - Resp Captura
11 - Resp Digitalização
12 - Tipo
13 - Volume
14 - Arquivo
15 - Tamanho
16 - Numero de paginas
17 - Classificação
18 - Assunto
19 - CMD
20 - MSG
</t>
        </r>
      </text>
    </comment>
    <comment ref="E180" authorId="1" shapeId="0" xr:uid="{4B88D077-B2A9-486F-B183-79ABB04120E2}">
      <text>
        <r>
          <rPr>
            <sz val="9"/>
            <color indexed="81"/>
            <rFont val="Segoe UI"/>
            <family val="2"/>
          </rPr>
          <t>1 - Arquivos da Demanda
2 - Usuario
3 - Volume</t>
        </r>
      </text>
    </comment>
    <comment ref="D181" authorId="1" shapeId="0" xr:uid="{D39E81BE-3B90-4619-83EB-A29AF1F175CE}">
      <text>
        <r>
          <rPr>
            <sz val="9"/>
            <color indexed="81"/>
            <rFont val="Segoe UI"/>
            <family val="2"/>
          </rPr>
          <t>1. Código
2. Descrição
3. Comando</t>
        </r>
      </text>
    </comment>
    <comment ref="E181" authorId="1" shapeId="0" xr:uid="{4A73C779-D706-4FAA-BE9E-DEA4463D0725}">
      <text>
        <r>
          <rPr>
            <sz val="9"/>
            <color indexed="81"/>
            <rFont val="Segoe UI"/>
            <family val="2"/>
          </rPr>
          <t xml:space="preserve">1 -  Arquivo da Demanda
</t>
        </r>
      </text>
    </comment>
    <comment ref="D184" authorId="1" shapeId="0" xr:uid="{8E10560D-571D-4003-B286-C2CDCD778760}">
      <text>
        <r>
          <rPr>
            <sz val="9"/>
            <color indexed="81"/>
            <rFont val="Segoe UI"/>
            <family val="2"/>
          </rPr>
          <t xml:space="preserve">1 - Código
2 - Orgão 
3 - Setor
4 - Caixa
5 - Classificação documental
6 - Responsável 
7 - Arquivo
8 - CMD
9 - MSG
</t>
        </r>
      </text>
    </comment>
    <comment ref="E184" authorId="1" shapeId="0" xr:uid="{19C4DE15-AA1B-4559-8808-AC13A85C0D1D}">
      <text>
        <r>
          <rPr>
            <sz val="9"/>
            <color indexed="81"/>
            <rFont val="Segoe UI"/>
            <family val="2"/>
          </rPr>
          <t xml:space="preserve">1 - Caixa
2 - Conjunto Documental da Demanda 
3 - Usuario
4 - Arquivos da Demanda
5 -  Orgão
6 - Setor </t>
        </r>
      </text>
    </comment>
    <comment ref="D185" authorId="1" shapeId="0" xr:uid="{7C32CD7A-F4E1-46E0-B9AB-97776CB4F7BA}">
      <text>
        <r>
          <rPr>
            <sz val="9"/>
            <color indexed="81"/>
            <rFont val="Segoe UI"/>
            <family val="2"/>
          </rPr>
          <t>1. Código
2. Nome
3. CMD</t>
        </r>
      </text>
    </comment>
    <comment ref="E185" authorId="1" shapeId="0" xr:uid="{FE16730F-7C86-4873-B9CD-5C0FC98916F2}">
      <text>
        <r>
          <rPr>
            <sz val="9"/>
            <color indexed="81"/>
            <rFont val="Segoe UI"/>
            <family val="2"/>
          </rPr>
          <t>1 - Servidor</t>
        </r>
      </text>
    </comment>
    <comment ref="D186" authorId="1" shapeId="0" xr:uid="{6F531F33-E0B6-4AE9-A5E5-1E4CD6FE93A9}">
      <text>
        <r>
          <rPr>
            <sz val="9"/>
            <color indexed="81"/>
            <rFont val="Segoe UI"/>
            <family val="2"/>
          </rPr>
          <t>1-ID SIGED 
2-Caixa
3-Protocolo
4-HASH
5-Interessado
6-Data do documento
7-Resp Captura
8-Resp Digitalização
9-ANO
10-Situação
11-Data upload ini
12-Data upload Fim
13-Arquivo
14-Volume
15-Tamanho
16-Numero de paginas
17-Classificação
18-CMD
19-MSG</t>
        </r>
      </text>
    </comment>
    <comment ref="E186" authorId="1" shapeId="0" xr:uid="{F79DA4FE-0588-4D96-9E1B-9A120F916B3C}">
      <text>
        <r>
          <rPr>
            <sz val="9"/>
            <color indexed="81"/>
            <rFont val="Segoe UI"/>
            <family val="2"/>
          </rPr>
          <t xml:space="preserve">1 - Caixa
2 - Conjunto Documental da Demanda 
3 - Usuario
4 - Arquivos da Demanda
5-  Volume
</t>
        </r>
      </text>
    </comment>
    <comment ref="D187" authorId="1" shapeId="0" xr:uid="{BA91E313-6F95-459F-B307-E593D83EB2C1}">
      <text>
        <r>
          <rPr>
            <sz val="9"/>
            <color indexed="81"/>
            <rFont val="Segoe UI"/>
            <family val="2"/>
          </rPr>
          <t>1-ID SIGED 
2-Caixa
3-Protocolo
4-HASH
5-Interessado
6-Data do documento
7-Resp Captura
8-Resp Digitalização
9-ANO
10-Situação
11-Data upload ini
12-Data upload Fim
13-Arquivo
14-Volume
15-Tamanho
16-Numero de paginas
17-Classificação
18-CMD
19-MSG</t>
        </r>
      </text>
    </comment>
    <comment ref="E187" authorId="1" shapeId="0" xr:uid="{B90BFB1E-67BB-4602-AE1E-25F6F80E23F6}">
      <text>
        <r>
          <rPr>
            <sz val="9"/>
            <color indexed="81"/>
            <rFont val="Segoe UI"/>
            <family val="2"/>
          </rPr>
          <t xml:space="preserve">1 - Caixa
2 - Conjunto Documental da Demanda 
3 - Usuario
4 - Arquivos da Demanda
5-  Volume
</t>
        </r>
      </text>
    </comment>
    <comment ref="D188" authorId="1" shapeId="0" xr:uid="{C32C6B3F-BCE7-4FD8-8CA7-B014BB3D576E}">
      <text>
        <r>
          <rPr>
            <sz val="9"/>
            <color indexed="81"/>
            <rFont val="Segoe UI"/>
            <family val="2"/>
          </rPr>
          <t xml:space="preserve">1. Arquivo
2. Conjunto documental/Caixa
3. CMD
4. MSG
</t>
        </r>
      </text>
    </comment>
    <comment ref="E188" authorId="1" shapeId="0" xr:uid="{B7618B4F-70ED-4147-886B-AB5E5D36EFC0}">
      <text>
        <r>
          <rPr>
            <sz val="9"/>
            <color indexed="81"/>
            <rFont val="Segoe UI"/>
            <family val="2"/>
          </rPr>
          <t xml:space="preserve">1 - Caixa
2 - Conjunto Documental da Demanda 
3 - Arquivos da Demanda
</t>
        </r>
      </text>
    </comment>
    <comment ref="D189" authorId="1" shapeId="0" xr:uid="{F0B23921-61C5-4BE0-A5B5-61D4CB8856D5}">
      <text>
        <r>
          <rPr>
            <sz val="9"/>
            <color indexed="81"/>
            <rFont val="Segoe UI"/>
            <family val="2"/>
          </rPr>
          <t xml:space="preserve">1. Arquivo
2. Conjunto documental/Caixa
3. CMD
4. MSG
</t>
        </r>
      </text>
    </comment>
    <comment ref="E189" authorId="1" shapeId="0" xr:uid="{D7E32076-5995-4A25-A3E6-A17CEDD3BFB6}">
      <text>
        <r>
          <rPr>
            <sz val="9"/>
            <color indexed="81"/>
            <rFont val="Segoe UI"/>
            <family val="2"/>
          </rPr>
          <t xml:space="preserve">1 - Caixa
2 - Conjunto Documental da Demanda 
3 - Arquivos da Demanda
</t>
        </r>
      </text>
    </comment>
    <comment ref="D190" authorId="1" shapeId="0" xr:uid="{15223918-E5F5-4341-B04B-1096B4B8E012}">
      <text>
        <r>
          <rPr>
            <sz val="9"/>
            <color indexed="81"/>
            <rFont val="Segoe UI"/>
            <family val="2"/>
          </rPr>
          <t xml:space="preserve">1. Arquivo
2. Conjunto documental/Caixa
3. CMD
4. MSG
</t>
        </r>
      </text>
    </comment>
    <comment ref="E190" authorId="1" shapeId="0" xr:uid="{9FBD07D2-3638-4A8C-B882-AA5F317D41C6}">
      <text>
        <r>
          <rPr>
            <sz val="9"/>
            <color indexed="81"/>
            <rFont val="Segoe UI"/>
            <family val="2"/>
          </rPr>
          <t xml:space="preserve">1 - Caixa
2 - Conjunto Documental da Demanda 
3 - Arquivos da Demanda
</t>
        </r>
      </text>
    </comment>
    <comment ref="D191" authorId="1" shapeId="0" xr:uid="{DED3E2F8-EE24-4001-81BD-37802F6BCC1E}">
      <text>
        <r>
          <rPr>
            <sz val="9"/>
            <color indexed="81"/>
            <rFont val="Segoe UI"/>
            <family val="2"/>
          </rPr>
          <t xml:space="preserve">1. Arquivo
2. Responsável
3. CMD
4. MSG
</t>
        </r>
      </text>
    </comment>
    <comment ref="E191" authorId="1" shapeId="0" xr:uid="{8A60CB1B-E638-479B-8422-3D3EDB94A2BE}">
      <text>
        <r>
          <rPr>
            <sz val="9"/>
            <color indexed="81"/>
            <rFont val="Segoe UI"/>
            <family val="2"/>
          </rPr>
          <t xml:space="preserve">1 - Servidor
2 - Conjunto Documental da Demanda 
3 - Arquivos da Demanda
</t>
        </r>
      </text>
    </comment>
    <comment ref="D192" authorId="1" shapeId="0" xr:uid="{2F7B9BC2-4F3E-4570-BB68-03D01B68CFA8}">
      <text>
        <r>
          <rPr>
            <sz val="9"/>
            <color indexed="81"/>
            <rFont val="Segoe UI"/>
            <family val="2"/>
          </rPr>
          <t xml:space="preserve">1. Arquivo
2. Responsável
3. CMD
4. MSG
</t>
        </r>
      </text>
    </comment>
    <comment ref="E192" authorId="1" shapeId="0" xr:uid="{44692E86-B4F9-4304-9795-17DACB994989}">
      <text>
        <r>
          <rPr>
            <sz val="9"/>
            <color indexed="81"/>
            <rFont val="Segoe UI"/>
            <family val="2"/>
          </rPr>
          <t xml:space="preserve">1 - Servidor
2 - Conjunto Documental da Demanda 
3 - Arquivos da Demanda
</t>
        </r>
      </text>
    </comment>
    <comment ref="D193" authorId="1" shapeId="0" xr:uid="{18A1A758-97B0-4C99-B972-939E953372EB}">
      <text>
        <r>
          <rPr>
            <sz val="9"/>
            <color indexed="81"/>
            <rFont val="Segoe UI"/>
            <family val="2"/>
          </rPr>
          <t xml:space="preserve">1. Arquivo
2. Responsável
3. CMD
4. MSG
</t>
        </r>
      </text>
    </comment>
    <comment ref="E193" authorId="1" shapeId="0" xr:uid="{F4E4DC40-B4E2-4288-8A7B-61E62F272EB3}">
      <text>
        <r>
          <rPr>
            <sz val="9"/>
            <color indexed="81"/>
            <rFont val="Segoe UI"/>
            <family val="2"/>
          </rPr>
          <t xml:space="preserve">1 - Servidor
2 - Conjunto Documental da Demanda 
3 - Arquivos da Demanda
</t>
        </r>
      </text>
    </comment>
    <comment ref="D194" authorId="1" shapeId="0" xr:uid="{7E98A17B-56BE-4EBC-BC8E-57E24C0DFB56}">
      <text>
        <r>
          <rPr>
            <sz val="9"/>
            <color indexed="81"/>
            <rFont val="Segoe UI"/>
            <family val="2"/>
          </rPr>
          <t xml:space="preserve">1 - Arquivo
2 - Caixa 
3 - Deposito fisico
4 - Sala do deposito
5 - Fileira da sala
6 - Divisoria
7 - CMD
8 - MSG
</t>
        </r>
      </text>
    </comment>
    <comment ref="E194" authorId="1" shapeId="0" xr:uid="{DF9F6B99-36A4-40D9-B50D-FDDA08A5EC7C}">
      <text>
        <r>
          <rPr>
            <sz val="9"/>
            <color indexed="81"/>
            <rFont val="Segoe UI"/>
            <family val="2"/>
          </rPr>
          <t xml:space="preserve">1 - Caixa
2 - Conjunto Documental da Demanda 
3 - Arquivos da Demanda
</t>
        </r>
      </text>
    </comment>
    <comment ref="D195" authorId="1" shapeId="0" xr:uid="{3BAD2625-EC4B-477E-BA95-00C2E971957E}">
      <text>
        <r>
          <rPr>
            <sz val="9"/>
            <color indexed="81"/>
            <rFont val="Segoe UI"/>
            <family val="2"/>
          </rPr>
          <t>1 - Código
2 - Descrição
3 - CMD</t>
        </r>
      </text>
    </comment>
    <comment ref="E195" authorId="1" shapeId="0" xr:uid="{3B2D4DED-BEE4-4895-991B-C81BAB8ACB71}">
      <text>
        <r>
          <rPr>
            <sz val="9"/>
            <color indexed="81"/>
            <rFont val="Segoe UI"/>
            <family val="2"/>
          </rPr>
          <t>1 - Deposito Fisico</t>
        </r>
      </text>
    </comment>
    <comment ref="D196" authorId="1" shapeId="0" xr:uid="{D6AF4BE6-C320-4AC5-BC87-3ED99FAA3B2C}">
      <text>
        <r>
          <rPr>
            <sz val="9"/>
            <color indexed="81"/>
            <rFont val="Segoe UI"/>
            <family val="2"/>
          </rPr>
          <t>1 - Código
2 - Código pai
3 - Descrição
4 - CMD</t>
        </r>
      </text>
    </comment>
    <comment ref="E196" authorId="1" shapeId="0" xr:uid="{BE3A0E38-D782-4C8B-8889-E15A920C6D4C}">
      <text>
        <r>
          <rPr>
            <sz val="9"/>
            <color indexed="81"/>
            <rFont val="Segoe UI"/>
            <family val="2"/>
          </rPr>
          <t>1 - Deposito Fisico</t>
        </r>
      </text>
    </comment>
    <comment ref="D197" authorId="1" shapeId="0" xr:uid="{3DB4B50C-5993-42D7-9318-8AE574AFCAF8}">
      <text>
        <r>
          <rPr>
            <sz val="9"/>
            <color indexed="81"/>
            <rFont val="Segoe UI"/>
            <family val="2"/>
          </rPr>
          <t>1 - Código
2 - Código pai
3 - Descrição
4 - CMD</t>
        </r>
      </text>
    </comment>
    <comment ref="E197" authorId="1" shapeId="0" xr:uid="{6265633E-12CD-464A-8EDC-80025636D333}">
      <text>
        <r>
          <rPr>
            <sz val="9"/>
            <color indexed="81"/>
            <rFont val="Segoe UI"/>
            <family val="2"/>
          </rPr>
          <t>1 - Deposito Fisico</t>
        </r>
      </text>
    </comment>
    <comment ref="D198" authorId="1" shapeId="0" xr:uid="{0702426D-0478-48D6-8754-F6FE33676508}">
      <text>
        <r>
          <rPr>
            <sz val="9"/>
            <color indexed="81"/>
            <rFont val="Segoe UI"/>
            <family val="2"/>
          </rPr>
          <t>1 - Código
2 - Código pai
3 - Descrição
4 - CMD</t>
        </r>
      </text>
    </comment>
    <comment ref="E198" authorId="1" shapeId="0" xr:uid="{3DD105BD-DCC3-4B1A-8393-8DFF9FDFCC55}">
      <text>
        <r>
          <rPr>
            <sz val="9"/>
            <color indexed="81"/>
            <rFont val="Segoe UI"/>
            <family val="2"/>
          </rPr>
          <t>1 - Deposito Fisico</t>
        </r>
      </text>
    </comment>
    <comment ref="D199" authorId="1" shapeId="0" xr:uid="{DD702003-AA50-4061-B78A-A7C335AF351A}">
      <text>
        <r>
          <rPr>
            <sz val="9"/>
            <color indexed="81"/>
            <rFont val="Segoe UI"/>
            <family val="2"/>
          </rPr>
          <t xml:space="preserve">1 - Arquivo
2 - Caixa 
3 - Deposito fisico
4 - Sala do deposito
5 - Fileira da sala
6 - Divisoria
7 - CMD
8 - MSG
</t>
        </r>
      </text>
    </comment>
    <comment ref="E199" authorId="1" shapeId="0" xr:uid="{916F8FAE-290C-4E80-94A2-E7180DAE9C23}">
      <text>
        <r>
          <rPr>
            <sz val="9"/>
            <color indexed="81"/>
            <rFont val="Segoe UI"/>
            <family val="2"/>
          </rPr>
          <t xml:space="preserve">1 - Caixa
2 - Conjunto Documental da Demanda 
3 - Arquivos da Demanda
</t>
        </r>
      </text>
    </comment>
    <comment ref="D200" authorId="1" shapeId="0" xr:uid="{84F5ABC0-3949-4528-9A64-959FF1236893}">
      <text>
        <r>
          <rPr>
            <sz val="9"/>
            <color indexed="81"/>
            <rFont val="Segoe UI"/>
            <family val="2"/>
          </rPr>
          <t xml:space="preserve">1 - Arquivo
2 - Caixa 
3 - Deposito fisico
4 - Sala do deposito
5 - Fileira da sala
6 - Divisoria
</t>
        </r>
      </text>
    </comment>
    <comment ref="E200" authorId="1" shapeId="0" xr:uid="{6E36BA13-4261-4081-9268-6C42C923E1D2}">
      <text>
        <r>
          <rPr>
            <sz val="9"/>
            <color indexed="81"/>
            <rFont val="Segoe UI"/>
            <family val="2"/>
          </rPr>
          <t xml:space="preserve">1 - Caixa
2 - Conjunto Documental da Demanda 
3 - Arquivos da Demanda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300-000001000000}">
      <text>
        <r>
          <rPr>
            <b/>
            <sz val="8"/>
            <color indexed="8"/>
            <rFont val="Tahoma"/>
            <family val="2"/>
          </rPr>
          <t xml:space="preserve">Técnica de estimativa do tamanho desenvolvida pela NESMA. Assume que os arquivos lógicos são de complexidade baixa e as transações são de complexidade média. 
</t>
        </r>
      </text>
    </comment>
    <comment ref="B47" authorId="0" shapeId="0" xr:uid="{00000000-0006-0000-0300-000002000000}">
      <text>
        <r>
          <rPr>
            <b/>
            <sz val="8"/>
            <color indexed="8"/>
            <rFont val="Tahoma"/>
            <family val="2"/>
          </rPr>
          <t xml:space="preserve">Técnica de estimativa do tamanho desenvolvida pela NESMA. É baseada apenas nos arquivos lógicos. Assume que cada ALI tem um peso de 35 PF e cada AIE um peso de 15 PF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9" authorId="0" shapeId="0" xr:uid="{00000000-0006-0000-0400-000001000000}">
      <text>
        <r>
          <rPr>
            <b/>
            <sz val="8"/>
            <color indexed="8"/>
            <rFont val="Tahoma"/>
            <family val="2"/>
          </rPr>
          <t xml:space="preserve">Contribuição fixa em PF independentemente do tipo da funcionalidade
</t>
        </r>
      </text>
    </comment>
    <comment ref="H46" authorId="0" shapeId="0" xr:uid="{00000000-0006-0000-0400-000002000000}">
      <text>
        <r>
          <rPr>
            <b/>
            <sz val="8"/>
            <color indexed="8"/>
            <rFont val="Tahoma"/>
            <family val="2"/>
          </rPr>
          <t xml:space="preserve">Contribuição fixa em PF para o item não funcional
</t>
        </r>
      </text>
    </comment>
  </commentList>
</comments>
</file>

<file path=xl/sharedStrings.xml><?xml version="1.0" encoding="utf-8"?>
<sst xmlns="http://schemas.openxmlformats.org/spreadsheetml/2006/main" count="776" uniqueCount="360">
  <si>
    <t>Identificação da Contagem</t>
  </si>
  <si>
    <t>Empresa</t>
  </si>
  <si>
    <t>Secretaria de Estado de Planejamento e Gestão de Mato Grosso</t>
  </si>
  <si>
    <t>PF IFPUG</t>
  </si>
  <si>
    <t>Aplicação</t>
  </si>
  <si>
    <t>PF Local do EM</t>
  </si>
  <si>
    <t>Tipo de Contagem</t>
  </si>
  <si>
    <t>Projeto de Desenvolvimento</t>
  </si>
  <si>
    <t>PF Local da FS</t>
  </si>
  <si>
    <t>Nível de Detalhe</t>
  </si>
  <si>
    <t>Tecnologia</t>
  </si>
  <si>
    <t>Java</t>
  </si>
  <si>
    <t>Projeto</t>
  </si>
  <si>
    <t>Versão do Guia</t>
  </si>
  <si>
    <t>4.3.1</t>
  </si>
  <si>
    <t>Responsável</t>
  </si>
  <si>
    <t>Ana Karyna da Silva Teixeira</t>
  </si>
  <si>
    <t>Criação</t>
  </si>
  <si>
    <t>Revisor</t>
  </si>
  <si>
    <t>Luana Alves de Araújo Passos Aguiar</t>
  </si>
  <si>
    <t>Revisão</t>
  </si>
  <si>
    <t>Propósito da Contagem</t>
  </si>
  <si>
    <t>Escopo da Contagem</t>
  </si>
  <si>
    <t>Documentação Utilizada na Análise</t>
  </si>
  <si>
    <t>Planilha de contagem de ponto de função - Versão 2.4</t>
  </si>
  <si>
    <t>Nome da Função</t>
  </si>
  <si>
    <t>Tipo</t>
  </si>
  <si>
    <t>Manutenção</t>
  </si>
  <si>
    <t>TD</t>
  </si>
  <si>
    <t>AR/TR</t>
  </si>
  <si>
    <t>Complex.</t>
  </si>
  <si>
    <t>ctl</t>
  </si>
  <si>
    <t>C</t>
  </si>
  <si>
    <t>ctl2</t>
  </si>
  <si>
    <t>Pacote</t>
  </si>
  <si>
    <t>Referência</t>
  </si>
  <si>
    <t>Observações</t>
  </si>
  <si>
    <t>Retorno</t>
  </si>
  <si>
    <t>Órgão</t>
  </si>
  <si>
    <t>AIE</t>
  </si>
  <si>
    <t>I</t>
  </si>
  <si>
    <t>CE</t>
  </si>
  <si>
    <t>ALI</t>
  </si>
  <si>
    <t>EE</t>
  </si>
  <si>
    <t>Servidor</t>
  </si>
  <si>
    <t>SE</t>
  </si>
  <si>
    <t>Itens Não Mensuráveis</t>
  </si>
  <si>
    <t>Tipo de Manutenção na Função</t>
  </si>
  <si>
    <t>Sigla</t>
  </si>
  <si>
    <t>Contribuição em PF Local</t>
  </si>
  <si>
    <t>PF Local FS</t>
  </si>
  <si>
    <t>Contrato</t>
  </si>
  <si>
    <t>Descrição</t>
  </si>
  <si>
    <t>Origem</t>
  </si>
  <si>
    <t>Percentual (%)</t>
  </si>
  <si>
    <t>Fixa (PF)</t>
  </si>
  <si>
    <t>Adicionada</t>
  </si>
  <si>
    <t>Inclusão</t>
  </si>
  <si>
    <t>Alterada</t>
  </si>
  <si>
    <t>Alteração (sem conhecimento do Fator de Impacto)</t>
  </si>
  <si>
    <t>SISP – 4.2 Projeto de Melhoria</t>
  </si>
  <si>
    <t>A</t>
  </si>
  <si>
    <t>Excluída</t>
  </si>
  <si>
    <t>Exclusão</t>
  </si>
  <si>
    <t>E</t>
  </si>
  <si>
    <t>Alteração (50%) de função desenvolvida ou já alterada pela empresa atual</t>
  </si>
  <si>
    <t>A50</t>
  </si>
  <si>
    <t>Alteração (75%) de função não desenv. e ainda não alterada pela empresa atual</t>
  </si>
  <si>
    <t>A75</t>
  </si>
  <si>
    <t>Alteração (75%+15%): o mesmo acima + redocumentar a função</t>
  </si>
  <si>
    <t>A90</t>
  </si>
  <si>
    <t>Migração de Dados</t>
  </si>
  <si>
    <t>SISP – 4.3 Projetos de Migração de Dados</t>
  </si>
  <si>
    <t>PMD</t>
  </si>
  <si>
    <t>Corretiva (sem conhecimento do Fator de Impacto)</t>
  </si>
  <si>
    <t>SISP – 4.4 Manutenção Corretiva</t>
  </si>
  <si>
    <t>COR</t>
  </si>
  <si>
    <t>Corretiva (50%) - Fora da garantia (mesma empresa)</t>
  </si>
  <si>
    <t>COR50</t>
  </si>
  <si>
    <t>Corretiva (75%) - Fora da garantia (outra empresa)</t>
  </si>
  <si>
    <t>COR75</t>
  </si>
  <si>
    <t>Corretiva (75%+15%) - Fora da garantia (outra empresa) + Redocumentação</t>
  </si>
  <si>
    <t>COR90</t>
  </si>
  <si>
    <t>Corretiva em Garantia</t>
  </si>
  <si>
    <t>GAR</t>
  </si>
  <si>
    <t>Mudança de Plataforma - Linguagem de Programação</t>
  </si>
  <si>
    <t>SISP – 4.5.1 Mudança de Plataforma – Linguagem de Programação</t>
  </si>
  <si>
    <t>MLP</t>
  </si>
  <si>
    <t>Mudança de Plataforma - Banco de Dados (outro paradigma)</t>
  </si>
  <si>
    <t>SISP – 4.5.2 Mudança de Plataforma – Banco de Dados</t>
  </si>
  <si>
    <t>MBO</t>
  </si>
  <si>
    <t>Mudança de Plataforma - Banco de Dados (mesmo paradigma com alterações)</t>
  </si>
  <si>
    <t>MBM</t>
  </si>
  <si>
    <t>Atualização de Versão – Linguagem de Programação</t>
  </si>
  <si>
    <t>SISP – 4.6.1 Atualização de Versão – Linguagem de Programação</t>
  </si>
  <si>
    <t>ALP</t>
  </si>
  <si>
    <t>Atualização de Versão – Browser</t>
  </si>
  <si>
    <t>SISP – 4.6.2 Atualização de Versão – Browser</t>
  </si>
  <si>
    <t>AVB</t>
  </si>
  <si>
    <t>Atualização de Versão – Banco de Dados</t>
  </si>
  <si>
    <t>SISP – 4.6.3 Atualização de Versão – Banco de Dados</t>
  </si>
  <si>
    <t>ABD</t>
  </si>
  <si>
    <t>Manutenção Cosmética</t>
  </si>
  <si>
    <t>SISP – 4.7 Manutenção Cosmética</t>
  </si>
  <si>
    <t>COS</t>
  </si>
  <si>
    <t>Adaptação em Funcionalidades sem Alteração de Requisitos Funcionais
(sem conhecimento do Fator de Impacto)</t>
  </si>
  <si>
    <t>SISP – 4.8 Adaptação em Funcionalidades sem Alteração de Requisitos Funcionais</t>
  </si>
  <si>
    <t>ARN</t>
  </si>
  <si>
    <t>Adaptação em Funcionalidades sem Alteração de Requisitos Funcionais (50%)
(em função desenvolvida ou já alterada pela empresa atual)</t>
  </si>
  <si>
    <t>ARN50</t>
  </si>
  <si>
    <t>Adaptação em Funcionalidades sem Alteração de Requisitos Funcionais (75%)
(em função não desenvolvida e ainda não alterada pela empresa atual)</t>
  </si>
  <si>
    <t>ARN75</t>
  </si>
  <si>
    <t>Atualização de Dados sem Consulta Prévia</t>
  </si>
  <si>
    <t>SISP – 4.9.1 Apuração Especial – Base de Dados</t>
  </si>
  <si>
    <t>ADS</t>
  </si>
  <si>
    <t>Consulta Prévia sem Atualização</t>
  </si>
  <si>
    <t>CPA</t>
  </si>
  <si>
    <t>Atualização de Dados com Consulta Prévia</t>
  </si>
  <si>
    <t>ADC</t>
  </si>
  <si>
    <t>Apuração Especial – Geração de Relatórios</t>
  </si>
  <si>
    <t>SISP – 4.9.2 Apuração Especial – Geração de Relatórios</t>
  </si>
  <si>
    <t>AGR</t>
  </si>
  <si>
    <t>Apuração Especial – Reexecução</t>
  </si>
  <si>
    <t>SISP – 4.9.3 Apuração Especial – Reexecução</t>
  </si>
  <si>
    <t>AER</t>
  </si>
  <si>
    <t>Atualização de Dados</t>
  </si>
  <si>
    <t>SISP – 4.10 Atualização de Dados</t>
  </si>
  <si>
    <t>ATD</t>
  </si>
  <si>
    <t>Manutenção de Documentação de Sistemas Legados</t>
  </si>
  <si>
    <t>SISP – 4.12 Manutenção de Documentação de Sistemas Legados</t>
  </si>
  <si>
    <t>MSL</t>
  </si>
  <si>
    <t>Verificação de Erros (Sem Documentação de Teste existente)</t>
  </si>
  <si>
    <t>SISP – 4.13 Verificação de Erros</t>
  </si>
  <si>
    <t>VES</t>
  </si>
  <si>
    <t>Verificação de Erros (Com Documentação de Teste existente)</t>
  </si>
  <si>
    <t>VEC</t>
  </si>
  <si>
    <t>Pontos de Função de Teste</t>
  </si>
  <si>
    <t>SISP – 4.14 Pontos de Função de Teste</t>
  </si>
  <si>
    <t>PFT</t>
  </si>
  <si>
    <t>Componente Interno Reusável</t>
  </si>
  <si>
    <t>SISP – 4.15 Componente Interno Reusável</t>
  </si>
  <si>
    <t>CIR</t>
  </si>
  <si>
    <t xml:space="preserve">           .</t>
  </si>
  <si>
    <t>Quantidade</t>
  </si>
  <si>
    <t>Páginas Estáticas</t>
  </si>
  <si>
    <t>SISP – 4.11 Desenvolvimento, Manutenção e Publicação de Paginas Estáticas de Intranet, Internet ou Portal</t>
  </si>
  <si>
    <t>PAG</t>
  </si>
  <si>
    <t>Manutenção Cosmética (atrelada a algo não funcional)</t>
  </si>
  <si>
    <t>COSNF</t>
  </si>
  <si>
    <t>Dados de Código</t>
  </si>
  <si>
    <t>DC</t>
  </si>
  <si>
    <t>Sumário da Contagem</t>
  </si>
  <si>
    <t>Tipo de Função</t>
  </si>
  <si>
    <t>Complexidade Funcional</t>
  </si>
  <si>
    <t>Total PF IFPUG por Complexidade</t>
  </si>
  <si>
    <t>%</t>
  </si>
  <si>
    <t>Total PF Local FS por tipo de manutenção básica</t>
  </si>
  <si>
    <t>Baixa</t>
  </si>
  <si>
    <t>x 3</t>
  </si>
  <si>
    <t>Média</t>
  </si>
  <si>
    <t>x 4</t>
  </si>
  <si>
    <t>Alta</t>
  </si>
  <si>
    <t>x 6</t>
  </si>
  <si>
    <t>Qtd Total</t>
  </si>
  <si>
    <t>Total</t>
  </si>
  <si>
    <t>x 5</t>
  </si>
  <si>
    <t>x 7</t>
  </si>
  <si>
    <t>x 10</t>
  </si>
  <si>
    <t>x 15</t>
  </si>
  <si>
    <t>Total PF não ajustados (contagem detalhada)</t>
  </si>
  <si>
    <t>Total PF não ajustados (contagem estimativa)</t>
  </si>
  <si>
    <t>Total PF não ajustados (contagem indicativa)</t>
  </si>
  <si>
    <t>Sumário por Deflatores e Itens não mensuráveis</t>
  </si>
  <si>
    <t>Deflatores aplicados a Itens Funcionais</t>
  </si>
  <si>
    <t>Deflator</t>
  </si>
  <si>
    <t>Contrib. Fixa</t>
  </si>
  <si>
    <t>% LOCAL</t>
  </si>
  <si>
    <t>Total IFPUG</t>
  </si>
  <si>
    <t>Itens não Funcionais (Tipo de Função)</t>
  </si>
  <si>
    <t>Combobox Situação</t>
  </si>
  <si>
    <t>Detalhada (IFPUG)</t>
  </si>
  <si>
    <t>SEI</t>
  </si>
  <si>
    <t>Contagem de Pontos de Função para subsidiar o planejamento, execução e monitoramento do projeto SIGED - Sistema de Gestão Eletrônica de Documentos e atender os requisitos do CONTRATO Nº 014/2022/SEPLAG e seus anexos. Com destaque:
- Dar suporte à análise de qualidade e produtividade;
- Estimar o custo e recursos requeridos para o desenvolvimento, melhoria e manutenção do software;
- Fornecer um fator de normalização para a comparação de software;
- Determinar o tamanho de um pacote de aplicação adquirido, por meio do dimensionamento funcional de todas as funções incluídas no mesmo;
- Ajudar os usuários a determinar o benefício provido por um pacote de aplicação para a sua organização, por meio do dimensionamento funcional das funções que correspondam especificamente aos seus requisitos.</t>
  </si>
  <si>
    <t>Essa contagem contempla as histórias de usuários especificadas do projeto SIGED - Sistema de Gestão Eletrônica de Documentos</t>
  </si>
  <si>
    <t xml:space="preserve">[US_01] Depósito Físico </t>
  </si>
  <si>
    <t>CEP</t>
  </si>
  <si>
    <t xml:space="preserve">Setor/unidade </t>
  </si>
  <si>
    <t>Municipio</t>
  </si>
  <si>
    <t>Tipo de Logradouro</t>
  </si>
  <si>
    <t>Deposito Fisico</t>
  </si>
  <si>
    <t>Deposito Fisico - Listar</t>
  </si>
  <si>
    <t>Deposito Fisico - Exportar</t>
  </si>
  <si>
    <t>Deposito Fisico - Cadastrar</t>
  </si>
  <si>
    <t>Combobox Órgão</t>
  </si>
  <si>
    <t>Combobox Unidade</t>
  </si>
  <si>
    <t>Combobox Municipio</t>
  </si>
  <si>
    <t>Combobox Tipo de Logradouro</t>
  </si>
  <si>
    <t>Deposito Fisico - Alterar</t>
  </si>
  <si>
    <t>Deposito Fisico - Consulta Implícita</t>
  </si>
  <si>
    <t>Deposito Fisico - Visualizar</t>
  </si>
  <si>
    <t>Deposito Fisico - Excluir</t>
  </si>
  <si>
    <t>[US_02] Sala(s) do Depósito Físico</t>
  </si>
  <si>
    <t>Sala do Depósito Físico - Cadastrar Sala</t>
  </si>
  <si>
    <t>Sala do Depósito Físico - Alterar Sala</t>
  </si>
  <si>
    <t>Sala do Depósito Físico - Consulta Implícita</t>
  </si>
  <si>
    <t>Sala do Depósito Físico - Visualizar Sala</t>
  </si>
  <si>
    <t>Sala do Depósito Físico - Excluir Sala</t>
  </si>
  <si>
    <t>Sala do Depósito Físico - Listar Salas</t>
  </si>
  <si>
    <t>Sala do Depósito Físico - Listar Salas - Expandir Accordion de Sala</t>
  </si>
  <si>
    <t>Sala do Depósito Físico - Adicionar Fileira</t>
  </si>
  <si>
    <t>Sala do Depósito Físico - Adicionar Fileira - Listagem endreço fisico</t>
  </si>
  <si>
    <t>Sala do Depósito Físico - Alterar Fileira</t>
  </si>
  <si>
    <t>Sala do Depósito Físico - Alterar Fileira - Consulta Implícita</t>
  </si>
  <si>
    <t>Sala do Depósito Físico - Alterar Fileira - Visualizar</t>
  </si>
  <si>
    <t>Sala do Depósito Físico - Fileira - Excluir</t>
  </si>
  <si>
    <t xml:space="preserve">Sala do Depósito Físico - Classificação/Divisórias - Cadastrar </t>
  </si>
  <si>
    <t>Sala do Depósito Físico - Classificação/Divisórias - Alterar</t>
  </si>
  <si>
    <t>Sala do Depósito Físico - Classificação/Divisórias - Consulta Implicita</t>
  </si>
  <si>
    <t>Sala do Depósito Físico - Classificação/Divisórias - Visualizar</t>
  </si>
  <si>
    <t>Sala do Depósito Físico - Classificação/Divisórias - Excluir</t>
  </si>
  <si>
    <t>[US_03] Cadastro de Caixas</t>
  </si>
  <si>
    <t>Caixas</t>
  </si>
  <si>
    <t>Caixas - Pesquisar</t>
  </si>
  <si>
    <t xml:space="preserve">Caixas - Cadastrar </t>
  </si>
  <si>
    <t xml:space="preserve">Caixas - Alterar </t>
  </si>
  <si>
    <t>Caixas - Consulta Implícita</t>
  </si>
  <si>
    <t xml:space="preserve">Caixas - Visualizar </t>
  </si>
  <si>
    <t xml:space="preserve">Caixas - Excluir </t>
  </si>
  <si>
    <t>Caixas - Exportar</t>
  </si>
  <si>
    <t>[US_06] Estrutura de Tela_ Demanda de Captura</t>
  </si>
  <si>
    <t>Demanda de Captura  - Consultar</t>
  </si>
  <si>
    <t>[US_07] Demandar Captura/Digitalização</t>
  </si>
  <si>
    <t xml:space="preserve">Demanda de Captura </t>
  </si>
  <si>
    <t>Demanda de Captura  - Pesquisar</t>
  </si>
  <si>
    <t>Servidor autocomplete</t>
  </si>
  <si>
    <t xml:space="preserve">Demanda de Captura  - Cadastrar </t>
  </si>
  <si>
    <t>Combobox Tipo de Demanda</t>
  </si>
  <si>
    <t>Combobox Prioridade</t>
  </si>
  <si>
    <t>Combobox Requisitos Mínimos</t>
  </si>
  <si>
    <t xml:space="preserve">Demanda de Captura  - Alterar </t>
  </si>
  <si>
    <t>Demanda de Captura  - Consulta Implícita</t>
  </si>
  <si>
    <t xml:space="preserve">Demanda de Captura  - Visualizar </t>
  </si>
  <si>
    <t xml:space="preserve">Demanda de Captura  - Excluir </t>
  </si>
  <si>
    <t>Demanda de Captura  - Exportar</t>
  </si>
  <si>
    <t>Demanda de Captura  - Cancelar demanda</t>
  </si>
  <si>
    <t xml:space="preserve">[US_08] Conjunto Documental da Demanda </t>
  </si>
  <si>
    <t xml:space="preserve">Classificação Documental </t>
  </si>
  <si>
    <t>Exercício</t>
  </si>
  <si>
    <t xml:space="preserve">Conjunto Documental da Demanda </t>
  </si>
  <si>
    <t>Conjunto Documental da Demanda  - Listar</t>
  </si>
  <si>
    <t xml:space="preserve">Conjunto Documental da Demanda  - Cadastrar </t>
  </si>
  <si>
    <t>Combobox Caixa</t>
  </si>
  <si>
    <t>Combobox Classificação</t>
  </si>
  <si>
    <t xml:space="preserve">Conjunto Documental da Demanda  - Alterar </t>
  </si>
  <si>
    <t>Conjunto Documental da Demanda  - Consulta Implícita</t>
  </si>
  <si>
    <t xml:space="preserve">Conjunto Documental da Demanda  - Visualizar </t>
  </si>
  <si>
    <t xml:space="preserve">Conjunto Documental da Demanda  - Excluir </t>
  </si>
  <si>
    <t>Conjunto Documental da Demanda  - Exportar</t>
  </si>
  <si>
    <t>Conjunto Documental da Demanda  - Atribuir Responsável</t>
  </si>
  <si>
    <t>Conjunto Documental da Demanda  - Finalizar Demanda</t>
  </si>
  <si>
    <t>[US_09] Requisitos Mínimos da Digitalização</t>
  </si>
  <si>
    <t>Requisitos Mínimos da Digitalização</t>
  </si>
  <si>
    <t>Requisitos Mínimos da Digitalização - Listar</t>
  </si>
  <si>
    <t xml:space="preserve">Requisitos Mínimos da Digitalização - Cadastrar </t>
  </si>
  <si>
    <t>Combobox Cor</t>
  </si>
  <si>
    <t>Combobox Tipo Original</t>
  </si>
  <si>
    <t>Combobox Formato Arquivo</t>
  </si>
  <si>
    <t xml:space="preserve">Requisitos Mínimos da Digitalização - Alterar </t>
  </si>
  <si>
    <t>Requisitos Mínimos da Digitalização - Consulta Implicita</t>
  </si>
  <si>
    <t xml:space="preserve">Requisitos Mínimos da Digitalização - Visualizar </t>
  </si>
  <si>
    <t xml:space="preserve">Requisitos Mínimos da Digitalização - Excluir </t>
  </si>
  <si>
    <t>Requisitos Mínimos da Digitalização - Exportar</t>
  </si>
  <si>
    <t>Requisitos Mínimos da Digitalização - Ativar/Inativar</t>
  </si>
  <si>
    <t xml:space="preserve">[US_10] Responsáveis pela Digitalização </t>
  </si>
  <si>
    <t>Entidade Empresas</t>
  </si>
  <si>
    <t>Responsáveis pela Digitalização</t>
  </si>
  <si>
    <t xml:space="preserve">Responsáveis pela Digitalização - Cadastrar </t>
  </si>
  <si>
    <t>Combobox Empresa</t>
  </si>
  <si>
    <t xml:space="preserve">Responsáveis pela Digitalização - Alterar </t>
  </si>
  <si>
    <t>Responsáveis pela Digitalização - Consulta Implícita</t>
  </si>
  <si>
    <t xml:space="preserve">Responsáveis pela Digitalização - Visualizar </t>
  </si>
  <si>
    <t>Responsáveis pela Digitalização -  Equipe de digitalização - Listar</t>
  </si>
  <si>
    <t>Responsáveis pela Digitalização -  Equipe de digitalização - Cadastrar</t>
  </si>
  <si>
    <t>Responsáveis pela Digitalização -  Equipe de digitalização - Alterar</t>
  </si>
  <si>
    <t>Responsáveis pela Digitalização -  Equipe de digitalização - Consulta Implícita</t>
  </si>
  <si>
    <t>Responsáveis pela Digitalização -  Equipe de digitalização - Visualizar</t>
  </si>
  <si>
    <t xml:space="preserve">Responsáveis pela Digitalização - Equipe de digitalização - Excluir </t>
  </si>
  <si>
    <t>Responsáveis pela Digitalização - Equipe de digitalização - Exportar</t>
  </si>
  <si>
    <t>Responsáveis pela Digitalização - Equipe de digitalização - Ativar/Inativar</t>
  </si>
  <si>
    <t xml:space="preserve">[US_14] Notificar Responsáveis </t>
  </si>
  <si>
    <t>Notificação Responsáveis</t>
  </si>
  <si>
    <t xml:space="preserve">Notificar Responsáveis </t>
  </si>
  <si>
    <t xml:space="preserve">Notificar Responsáveis - Visualizar </t>
  </si>
  <si>
    <t>[US_11] Capturar Arquivos da Demanda [v1.00]</t>
  </si>
  <si>
    <t>Arquivos da Demanda</t>
  </si>
  <si>
    <t>Etiqueta de Identificação</t>
  </si>
  <si>
    <t>Capturar Arquivos da Demanda - Pesquisar</t>
  </si>
  <si>
    <t>Combobox Ano</t>
  </si>
  <si>
    <t>Capturar Arquivos da Demanda - Pesquisar - Expandir</t>
  </si>
  <si>
    <t>Capturar Arquivos da Demanda - Exportar</t>
  </si>
  <si>
    <t>Capturar Arquivos da Demanda - Pesquisar - Expandir - Exportar</t>
  </si>
  <si>
    <t>Capturar (sincronizar automático pela pasta)</t>
  </si>
  <si>
    <t>Excluir</t>
  </si>
  <si>
    <t>Envio de documentos - Listar</t>
  </si>
  <si>
    <t>Capturar Manual</t>
  </si>
  <si>
    <t>Seleção Arquivos e preparação upload</t>
  </si>
  <si>
    <t>Remover Arquivos da seleção</t>
  </si>
  <si>
    <t>Alterar Conjunto/Caixa</t>
  </si>
  <si>
    <t>Atribuir Responsável Pela digitalização</t>
  </si>
  <si>
    <t>Guarda/Arquivamento - Alterar</t>
  </si>
  <si>
    <t>Guarda/Arquivamento - Alterar - Consulta Implicita</t>
  </si>
  <si>
    <t>[US_12] Visualiza Conferir Representante Digital [v1.00]</t>
  </si>
  <si>
    <t>Visualizador Documento</t>
  </si>
  <si>
    <t>[US_13] Etiqueta de Identificação_ Conferência [v1.00]</t>
  </si>
  <si>
    <t>Etiqueta de identificação - Incluir</t>
  </si>
  <si>
    <t>Etiqueta de identificação - Alterar</t>
  </si>
  <si>
    <t>Etiqueta de identificação - Visualizar</t>
  </si>
  <si>
    <t>Etiqueta de identificação - Consulta Implícita</t>
  </si>
  <si>
    <t>Finalizar Etapa 01</t>
  </si>
  <si>
    <t>[US_16] Conferência de Qualidade [v1.00]</t>
  </si>
  <si>
    <t>Conferência de Qualidade - Incluir</t>
  </si>
  <si>
    <t>Conferência de Qualidade - Alterar</t>
  </si>
  <si>
    <t>Conferência de Qualidade - Consulta Implícita</t>
  </si>
  <si>
    <t>Conferência de Qualidade - Visualizar</t>
  </si>
  <si>
    <t>Finalizar Etapa 02</t>
  </si>
  <si>
    <t>Visualizar Historico de Conferencia de qualidade</t>
  </si>
  <si>
    <t>[US_17] Consultar Autenticidade de Assinatura [v1.00]</t>
  </si>
  <si>
    <t>Consultar Autenticidade de Assinatura</t>
  </si>
  <si>
    <t>[US_18] Assinatura Eletrônica [v1.00]</t>
  </si>
  <si>
    <t>Assinar documento</t>
  </si>
  <si>
    <t>Assinatura do documento - Visualizar</t>
  </si>
  <si>
    <t>[US_19] Gestão de Volume [v1.00]</t>
  </si>
  <si>
    <t>Volume</t>
  </si>
  <si>
    <t>Gestão do Volume - Visualizar</t>
  </si>
  <si>
    <t>Volume - Agrupar</t>
  </si>
  <si>
    <t>Volume - Excluir</t>
  </si>
  <si>
    <t>Volume - Ordenar</t>
  </si>
  <si>
    <t>Arquivos Capturados - Listar</t>
  </si>
  <si>
    <t>Combobox Situação Arquivo</t>
  </si>
  <si>
    <t>[US_26] Capturar Avulsa [v1.00]</t>
  </si>
  <si>
    <t>Captura Avulsa</t>
  </si>
  <si>
    <t>Combo Responsável  (servidor)</t>
  </si>
  <si>
    <t>Arquivos Capturados - Exportar</t>
  </si>
  <si>
    <t>Alterar Caixa - Incluir</t>
  </si>
  <si>
    <t>Alterar Caixa - Alterar</t>
  </si>
  <si>
    <t>Alterar Caixa - Consulta Implicita</t>
  </si>
  <si>
    <t>Atribuir Responsável Pela digitalização - Incluir</t>
  </si>
  <si>
    <t>Atribuir Responsável Pela digitalização - Alterar</t>
  </si>
  <si>
    <t>Atribuir Responsável Pela digitalização - Alterar - Consulta Implicita</t>
  </si>
  <si>
    <t>Guarda/Arquivamento - Incluir</t>
  </si>
  <si>
    <t xml:space="preserve">Combo Deposito Fisico </t>
  </si>
  <si>
    <t>Combo Sala do Deposito</t>
  </si>
  <si>
    <t>Combo Fileira</t>
  </si>
  <si>
    <t>Combo Divisoria</t>
  </si>
  <si>
    <t>Calculo total de salas</t>
  </si>
  <si>
    <t>Calculo total de salas, é CE pois somente exporta o que está na tela de listagem que já faz o cálculo.</t>
  </si>
  <si>
    <t>Calculo total de caixas</t>
  </si>
  <si>
    <t>Loading de uso das fileiras</t>
  </si>
  <si>
    <t>Calculo caixas disponiveis e em uso</t>
  </si>
  <si>
    <t>SE pelo controle de cores da linha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</si>
</sst>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0.00\ ;* \(#,##0.00\);* \-#\ ;@\ "/>
    <numFmt numFmtId="165" formatCode="dd/mm/yy"/>
    <numFmt numFmtId="166" formatCode="0.0000"/>
    <numFmt numFmtId="167" formatCode="0.0%"/>
  </numFmts>
  <fonts count="26" x14ac:knownFonts="1">
    <font>
      <sz val="10"/>
      <name val="Arial"/>
      <family val="2"/>
    </font>
    <font>
      <b/>
      <sz val="15"/>
      <color indexed="56"/>
      <name val="Calibri"/>
      <family val="2"/>
    </font>
    <font>
      <sz val="10"/>
      <name val="Franklin Gothic Medium"/>
      <family val="2"/>
    </font>
    <font>
      <b/>
      <sz val="12"/>
      <name val="Franklin Gothic Medium"/>
      <family val="2"/>
    </font>
    <font>
      <sz val="9"/>
      <color indexed="12"/>
      <name val="Franklin Gothic Medium"/>
      <family val="2"/>
    </font>
    <font>
      <sz val="9"/>
      <name val="Franklin Gothic Medium"/>
      <family val="2"/>
    </font>
    <font>
      <b/>
      <sz val="10"/>
      <name val="Franklin Gothic Medium"/>
      <family val="2"/>
    </font>
    <font>
      <b/>
      <sz val="8.5"/>
      <color indexed="63"/>
      <name val="Times New Roman"/>
      <family val="1"/>
    </font>
    <font>
      <sz val="8.5"/>
      <color indexed="63"/>
      <name val="Times New Roman"/>
      <family val="1"/>
    </font>
    <font>
      <b/>
      <sz val="8.5"/>
      <name val="Times New Roman"/>
      <family val="1"/>
    </font>
    <font>
      <sz val="8"/>
      <name val="Franklin Gothic Medium"/>
      <family val="2"/>
    </font>
    <font>
      <b/>
      <sz val="8"/>
      <color indexed="8"/>
      <name val="Tahoma"/>
      <family val="2"/>
    </font>
    <font>
      <sz val="8"/>
      <color indexed="8"/>
      <name val="Tahoma"/>
      <family val="2"/>
    </font>
    <font>
      <sz val="9"/>
      <color indexed="63"/>
      <name val="Franklin Gothic Medium"/>
      <family val="2"/>
    </font>
    <font>
      <b/>
      <sz val="9"/>
      <name val="Franklin Gothic Medium"/>
      <family val="2"/>
    </font>
    <font>
      <sz val="10"/>
      <name val="Arial"/>
      <family val="2"/>
    </font>
    <font>
      <sz val="8.5"/>
      <color indexed="81"/>
      <name val="Times New Roman"/>
      <family val="1"/>
    </font>
    <font>
      <sz val="9"/>
      <color theme="0"/>
      <name val="Franklin Gothic Medium"/>
      <family val="2"/>
    </font>
    <font>
      <sz val="8"/>
      <color theme="0"/>
      <name val="Franklin Gothic Medium"/>
      <family val="2"/>
    </font>
    <font>
      <b/>
      <sz val="8"/>
      <name val="Franklin Gothic Medium"/>
      <family val="2"/>
    </font>
    <font>
      <b/>
      <u/>
      <sz val="8"/>
      <name val="Franklin Gothic Medium"/>
      <family val="2"/>
    </font>
    <font>
      <sz val="8"/>
      <color theme="1"/>
      <name val="Franklin Gothic Medium"/>
      <family val="2"/>
    </font>
    <font>
      <sz val="9"/>
      <color indexed="81"/>
      <name val="Segoe UI"/>
      <family val="2"/>
    </font>
    <font>
      <sz val="8"/>
      <color rgb="FFFF0000"/>
      <name val="Franklin Gothic Medium"/>
      <family val="2"/>
    </font>
    <font>
      <b/>
      <sz val="9"/>
      <color indexed="81"/>
      <name val="Segoe UI"/>
      <family val="2"/>
    </font>
    <font>
      <sz val="8"/>
      <color rgb="FFFF0066"/>
      <name val="Franklin Gothic Medium"/>
      <family val="2"/>
    </font>
  </fonts>
  <fills count="5">
    <fill>
      <patternFill patternType="none"/>
    </fill>
    <fill>
      <patternFill patternType="gray125"/>
    </fill>
    <fill>
      <patternFill patternType="solid">
        <fgColor indexed="22"/>
        <bgColor indexed="31"/>
      </patternFill>
    </fill>
    <fill>
      <patternFill patternType="solid">
        <fgColor indexed="13"/>
        <bgColor indexed="34"/>
      </patternFill>
    </fill>
    <fill>
      <patternFill patternType="solid">
        <fgColor indexed="23"/>
        <bgColor indexed="55"/>
      </patternFill>
    </fill>
  </fills>
  <borders count="49">
    <border>
      <left/>
      <right/>
      <top/>
      <bottom/>
      <diagonal/>
    </border>
    <border>
      <left/>
      <right/>
      <top/>
      <bottom style="thick">
        <color indexed="62"/>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hair">
        <color indexed="8"/>
      </left>
      <right style="hair">
        <color indexed="8"/>
      </right>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bottom style="hair">
        <color indexed="8"/>
      </bottom>
      <diagonal/>
    </border>
    <border>
      <left style="hair">
        <color indexed="8"/>
      </left>
      <right style="hair">
        <color indexed="8"/>
      </right>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medium">
        <color indexed="8"/>
      </right>
      <top/>
      <bottom/>
      <diagonal/>
    </border>
    <border>
      <left style="thin">
        <color indexed="8"/>
      </left>
      <right style="thin">
        <color indexed="8"/>
      </right>
      <top style="thin">
        <color indexed="8"/>
      </top>
      <bottom/>
      <diagonal/>
    </border>
    <border>
      <left/>
      <right/>
      <top/>
      <bottom style="thin">
        <color indexed="8"/>
      </bottom>
      <diagonal/>
    </border>
    <border>
      <left/>
      <right/>
      <top style="thin">
        <color indexed="8"/>
      </top>
      <bottom style="thin">
        <color indexed="8"/>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hair">
        <color indexed="8"/>
      </right>
      <top style="thin">
        <color indexed="8"/>
      </top>
      <bottom style="hair">
        <color indexed="8"/>
      </bottom>
      <diagonal/>
    </border>
    <border>
      <left style="thin">
        <color indexed="8"/>
      </left>
      <right style="medium">
        <color indexed="8"/>
      </right>
      <top style="thin">
        <color indexed="8"/>
      </top>
      <bottom style="hair">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thin">
        <color indexed="8"/>
      </right>
      <top style="thin">
        <color indexed="8"/>
      </top>
      <bottom style="hair">
        <color indexed="8"/>
      </bottom>
      <diagonal/>
    </border>
    <border>
      <left style="medium">
        <color indexed="8"/>
      </left>
      <right/>
      <top style="hair">
        <color indexed="8"/>
      </top>
      <bottom style="hair">
        <color indexed="8"/>
      </bottom>
      <diagonal/>
    </border>
    <border>
      <left style="medium">
        <color indexed="8"/>
      </left>
      <right/>
      <top style="hair">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8"/>
      </left>
      <right style="medium">
        <color indexed="8"/>
      </right>
      <top style="medium">
        <color indexed="8"/>
      </top>
      <bottom style="hair">
        <color indexed="8"/>
      </bottom>
      <diagonal/>
    </border>
    <border>
      <left style="medium">
        <color indexed="8"/>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bottom style="thin">
        <color indexed="8"/>
      </bottom>
      <diagonal/>
    </border>
    <border>
      <left style="thin">
        <color indexed="8"/>
      </left>
      <right/>
      <top/>
      <bottom/>
      <diagonal/>
    </border>
    <border>
      <left style="medium">
        <color indexed="64"/>
      </left>
      <right/>
      <top style="hair">
        <color indexed="8"/>
      </top>
      <bottom style="hair">
        <color indexed="8"/>
      </bottom>
      <diagonal/>
    </border>
    <border>
      <left style="hair">
        <color indexed="8"/>
      </left>
      <right style="hair">
        <color indexed="8"/>
      </right>
      <top/>
      <bottom/>
      <diagonal/>
    </border>
  </borders>
  <cellStyleXfs count="4">
    <xf numFmtId="0" fontId="0" fillId="0" borderId="0"/>
    <xf numFmtId="9" fontId="15" fillId="0" borderId="0" applyBorder="0" applyAlignment="0" applyProtection="0"/>
    <xf numFmtId="0" fontId="1" fillId="0" borderId="1" applyAlignment="0" applyProtection="0"/>
    <xf numFmtId="164" fontId="15" fillId="0" borderId="0" applyBorder="0" applyAlignment="0" applyProtection="0"/>
  </cellStyleXfs>
  <cellXfs count="185">
    <xf numFmtId="0" fontId="0" fillId="0" borderId="0" xfId="0"/>
    <xf numFmtId="0" fontId="2" fillId="0" borderId="0" xfId="0" applyFont="1"/>
    <xf numFmtId="0" fontId="4" fillId="0" borderId="2" xfId="0" applyFont="1" applyBorder="1" applyAlignment="1">
      <alignment horizontal="left" vertical="center"/>
    </xf>
    <xf numFmtId="0" fontId="5" fillId="2" borderId="3" xfId="0" applyFont="1" applyFill="1" applyBorder="1" applyAlignment="1">
      <alignment horizontal="left" vertical="center"/>
    </xf>
    <xf numFmtId="0" fontId="10" fillId="0" borderId="4" xfId="0" applyFont="1" applyBorder="1" applyAlignment="1">
      <alignment horizontal="center" vertical="center"/>
    </xf>
    <xf numFmtId="0" fontId="10" fillId="2" borderId="5" xfId="0" applyFont="1" applyFill="1" applyBorder="1" applyAlignment="1">
      <alignment horizontal="center" vertical="center"/>
    </xf>
    <xf numFmtId="0" fontId="10" fillId="0" borderId="6" xfId="0" applyFont="1" applyBorder="1" applyAlignment="1">
      <alignment horizontal="left" vertical="center" wrapText="1"/>
    </xf>
    <xf numFmtId="0" fontId="10" fillId="0" borderId="5" xfId="0" applyFont="1" applyBorder="1" applyAlignment="1">
      <alignment horizontal="center" vertical="center"/>
    </xf>
    <xf numFmtId="0" fontId="10" fillId="2" borderId="5" xfId="0" applyFont="1" applyFill="1" applyBorder="1" applyAlignment="1">
      <alignment horizontal="center" vertical="center" wrapText="1"/>
    </xf>
    <xf numFmtId="4" fontId="10" fillId="2" borderId="5" xfId="0" applyNumberFormat="1" applyFont="1" applyFill="1" applyBorder="1" applyAlignment="1">
      <alignment horizontal="center" vertical="center"/>
    </xf>
    <xf numFmtId="0" fontId="10" fillId="0" borderId="5" xfId="0" applyFont="1" applyBorder="1" applyAlignment="1">
      <alignment horizontal="left" vertical="center" wrapText="1"/>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2" borderId="8" xfId="0" applyFont="1" applyFill="1" applyBorder="1" applyAlignment="1">
      <alignment horizontal="center" vertical="center" wrapText="1"/>
    </xf>
    <xf numFmtId="0" fontId="10" fillId="3" borderId="8" xfId="0" applyFont="1" applyFill="1" applyBorder="1" applyAlignment="1">
      <alignment horizontal="center" vertical="center"/>
    </xf>
    <xf numFmtId="0" fontId="10" fillId="2" borderId="8" xfId="0" applyFont="1" applyFill="1" applyBorder="1" applyAlignment="1">
      <alignment horizontal="center" vertical="center"/>
    </xf>
    <xf numFmtId="4" fontId="10" fillId="2" borderId="8" xfId="0" applyNumberFormat="1" applyFont="1" applyFill="1" applyBorder="1" applyAlignment="1">
      <alignment horizontal="center" vertical="center"/>
    </xf>
    <xf numFmtId="0" fontId="10" fillId="0" borderId="8" xfId="0" applyFont="1" applyBorder="1" applyAlignment="1">
      <alignment horizontal="left" vertical="center" wrapText="1"/>
    </xf>
    <xf numFmtId="0" fontId="10" fillId="0" borderId="9" xfId="0" applyFont="1" applyBorder="1" applyAlignment="1">
      <alignment horizontal="left" vertical="center" wrapText="1"/>
    </xf>
    <xf numFmtId="0" fontId="0" fillId="0" borderId="0" xfId="0" applyAlignment="1">
      <alignment horizontal="center"/>
    </xf>
    <xf numFmtId="0" fontId="0" fillId="0" borderId="0" xfId="0" applyAlignment="1">
      <alignment horizontal="right"/>
    </xf>
    <xf numFmtId="0" fontId="2" fillId="0" borderId="0" xfId="0" applyFont="1" applyAlignment="1">
      <alignment horizont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0" borderId="2" xfId="0" applyFont="1" applyBorder="1" applyAlignment="1">
      <alignment horizontal="center" vertical="center"/>
    </xf>
    <xf numFmtId="4" fontId="5" fillId="2" borderId="10" xfId="3" applyNumberFormat="1" applyFont="1" applyFill="1" applyBorder="1" applyAlignment="1" applyProtection="1">
      <alignment horizontal="center"/>
    </xf>
    <xf numFmtId="0" fontId="13" fillId="2" borderId="3" xfId="0" applyFont="1" applyFill="1" applyBorder="1" applyAlignment="1">
      <alignment horizontal="left" vertical="center"/>
    </xf>
    <xf numFmtId="3" fontId="5" fillId="2" borderId="2" xfId="3" applyNumberFormat="1" applyFont="1" applyFill="1" applyBorder="1" applyAlignment="1" applyProtection="1">
      <alignment horizontal="center"/>
    </xf>
    <xf numFmtId="0" fontId="13" fillId="2" borderId="11" xfId="0" applyFont="1" applyFill="1" applyBorder="1" applyAlignment="1">
      <alignment horizontal="center"/>
    </xf>
    <xf numFmtId="0" fontId="4" fillId="0" borderId="12" xfId="0" applyFont="1" applyBorder="1" applyAlignment="1">
      <alignment horizontal="left" vertical="center"/>
    </xf>
    <xf numFmtId="0" fontId="4" fillId="0" borderId="12" xfId="0" applyFont="1" applyBorder="1" applyAlignment="1">
      <alignment horizontal="center" vertical="center"/>
    </xf>
    <xf numFmtId="3" fontId="5" fillId="2" borderId="12" xfId="3" applyNumberFormat="1" applyFont="1" applyFill="1" applyBorder="1" applyAlignment="1" applyProtection="1">
      <alignment horizontal="center"/>
    </xf>
    <xf numFmtId="4" fontId="5" fillId="2" borderId="13" xfId="3" applyNumberFormat="1" applyFont="1" applyFill="1" applyBorder="1" applyAlignment="1" applyProtection="1">
      <alignment horizontal="center"/>
    </xf>
    <xf numFmtId="167" fontId="5" fillId="0" borderId="0" xfId="1" applyNumberFormat="1" applyFont="1" applyBorder="1" applyAlignment="1" applyProtection="1"/>
    <xf numFmtId="167" fontId="5" fillId="0" borderId="14" xfId="1" applyNumberFormat="1" applyFont="1" applyBorder="1" applyAlignment="1" applyProtection="1"/>
    <xf numFmtId="0" fontId="5" fillId="0" borderId="15" xfId="0" applyFont="1" applyBorder="1" applyAlignment="1">
      <alignment horizontal="center"/>
    </xf>
    <xf numFmtId="0" fontId="4" fillId="0" borderId="2" xfId="0" applyFont="1" applyBorder="1" applyAlignment="1">
      <alignment horizontal="center"/>
    </xf>
    <xf numFmtId="1" fontId="5" fillId="2" borderId="2" xfId="0" applyNumberFormat="1" applyFont="1" applyFill="1" applyBorder="1" applyAlignment="1">
      <alignment horizontal="center"/>
    </xf>
    <xf numFmtId="2" fontId="5" fillId="2" borderId="2" xfId="0" applyNumberFormat="1" applyFont="1" applyFill="1" applyBorder="1" applyAlignment="1">
      <alignment horizontal="center"/>
    </xf>
    <xf numFmtId="10" fontId="5" fillId="2" borderId="2" xfId="1" applyNumberFormat="1" applyFont="1" applyFill="1" applyBorder="1" applyAlignment="1" applyProtection="1">
      <alignment horizontal="center"/>
    </xf>
    <xf numFmtId="2" fontId="5" fillId="0" borderId="2" xfId="1" applyNumberFormat="1" applyFont="1" applyBorder="1" applyAlignment="1" applyProtection="1">
      <alignment horizontal="center"/>
    </xf>
    <xf numFmtId="2" fontId="14" fillId="3" borderId="2" xfId="1" applyNumberFormat="1" applyFont="1" applyFill="1" applyBorder="1" applyAlignment="1" applyProtection="1">
      <alignment horizontal="center"/>
    </xf>
    <xf numFmtId="0" fontId="0" fillId="0" borderId="16" xfId="0" applyBorder="1"/>
    <xf numFmtId="0" fontId="5" fillId="0" borderId="2" xfId="0" applyFont="1" applyBorder="1" applyAlignment="1">
      <alignment horizontal="center"/>
    </xf>
    <xf numFmtId="0" fontId="0" fillId="0" borderId="17" xfId="0" applyBorder="1"/>
    <xf numFmtId="0" fontId="5" fillId="0" borderId="18" xfId="0" applyFont="1" applyBorder="1"/>
    <xf numFmtId="0" fontId="5" fillId="0" borderId="19" xfId="0" applyFont="1" applyBorder="1"/>
    <xf numFmtId="0" fontId="5" fillId="0" borderId="20" xfId="0" applyFont="1" applyBorder="1"/>
    <xf numFmtId="0" fontId="14" fillId="0" borderId="21" xfId="0" applyFont="1" applyBorder="1" applyAlignment="1">
      <alignment horizontal="center"/>
    </xf>
    <xf numFmtId="0" fontId="5" fillId="0" borderId="0" xfId="0" applyFont="1"/>
    <xf numFmtId="0" fontId="5" fillId="0" borderId="16" xfId="0" applyFont="1" applyBorder="1" applyAlignment="1">
      <alignment vertical="center"/>
    </xf>
    <xf numFmtId="0" fontId="5" fillId="0" borderId="0" xfId="0" applyFont="1" applyAlignment="1">
      <alignment vertical="center"/>
    </xf>
    <xf numFmtId="0" fontId="5" fillId="0" borderId="16" xfId="0" applyFont="1" applyBorder="1"/>
    <xf numFmtId="2" fontId="5" fillId="0" borderId="16" xfId="0" applyNumberFormat="1" applyFont="1" applyBorder="1" applyAlignment="1">
      <alignment vertical="center"/>
    </xf>
    <xf numFmtId="0" fontId="5" fillId="0" borderId="14" xfId="0" applyFont="1" applyBorder="1"/>
    <xf numFmtId="0" fontId="5" fillId="0" borderId="21" xfId="0" applyFont="1" applyBorder="1"/>
    <xf numFmtId="10" fontId="5" fillId="0" borderId="14" xfId="0" applyNumberFormat="1" applyFont="1" applyBorder="1"/>
    <xf numFmtId="2" fontId="5" fillId="0" borderId="0" xfId="0" applyNumberFormat="1" applyFont="1"/>
    <xf numFmtId="0" fontId="14" fillId="0" borderId="0" xfId="0" applyFont="1"/>
    <xf numFmtId="0" fontId="5" fillId="0" borderId="22" xfId="0" applyFont="1" applyBorder="1"/>
    <xf numFmtId="0" fontId="5" fillId="0" borderId="23" xfId="0" applyFont="1" applyBorder="1"/>
    <xf numFmtId="2" fontId="5" fillId="0" borderId="16" xfId="0" applyNumberFormat="1" applyFont="1" applyBorder="1"/>
    <xf numFmtId="0" fontId="5" fillId="0" borderId="24" xfId="0" applyFont="1" applyBorder="1"/>
    <xf numFmtId="0" fontId="5" fillId="0" borderId="25" xfId="0" applyFont="1" applyBorder="1"/>
    <xf numFmtId="0" fontId="5" fillId="0" borderId="26" xfId="0" applyFont="1" applyBorder="1"/>
    <xf numFmtId="0" fontId="17" fillId="4" borderId="19" xfId="0" applyFont="1" applyFill="1" applyBorder="1" applyAlignment="1">
      <alignment horizontal="left" vertical="center" wrapText="1"/>
    </xf>
    <xf numFmtId="0" fontId="17" fillId="4" borderId="16" xfId="0" applyFont="1" applyFill="1" applyBorder="1" applyAlignment="1">
      <alignment horizontal="left" vertical="center" wrapText="1"/>
    </xf>
    <xf numFmtId="0" fontId="18" fillId="4" borderId="27" xfId="0" applyFont="1" applyFill="1" applyBorder="1" applyAlignment="1">
      <alignment horizontal="left" vertical="center"/>
    </xf>
    <xf numFmtId="0" fontId="18" fillId="4" borderId="28" xfId="0" applyFont="1" applyFill="1" applyBorder="1" applyAlignment="1">
      <alignment horizontal="left" vertical="center"/>
    </xf>
    <xf numFmtId="0" fontId="18" fillId="4" borderId="27" xfId="0" applyFont="1" applyFill="1" applyBorder="1" applyAlignment="1">
      <alignment horizontal="left"/>
    </xf>
    <xf numFmtId="0" fontId="18" fillId="4" borderId="27" xfId="0" applyFont="1" applyFill="1" applyBorder="1" applyAlignment="1">
      <alignment horizontal="center"/>
    </xf>
    <xf numFmtId="0" fontId="18" fillId="4" borderId="29" xfId="0" applyFont="1" applyFill="1" applyBorder="1" applyAlignment="1">
      <alignment horizontal="center"/>
    </xf>
    <xf numFmtId="0" fontId="18" fillId="4" borderId="28" xfId="0" applyFont="1" applyFill="1" applyBorder="1" applyAlignment="1">
      <alignment horizontal="center"/>
    </xf>
    <xf numFmtId="0" fontId="18" fillId="4" borderId="30" xfId="0" applyFont="1" applyFill="1" applyBorder="1" applyAlignment="1">
      <alignment horizontal="center"/>
    </xf>
    <xf numFmtId="0" fontId="5" fillId="0" borderId="21" xfId="0" applyFont="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center"/>
    </xf>
    <xf numFmtId="164" fontId="5" fillId="0" borderId="0" xfId="3" applyFont="1" applyBorder="1" applyAlignment="1" applyProtection="1">
      <alignment horizontal="right"/>
    </xf>
    <xf numFmtId="2" fontId="5" fillId="0" borderId="0" xfId="0" applyNumberFormat="1" applyFont="1" applyAlignment="1">
      <alignment horizontal="center"/>
    </xf>
    <xf numFmtId="2" fontId="5" fillId="0" borderId="14" xfId="0" applyNumberFormat="1" applyFont="1" applyBorder="1"/>
    <xf numFmtId="0" fontId="0" fillId="0" borderId="21" xfId="0" applyBorder="1"/>
    <xf numFmtId="0" fontId="0" fillId="0" borderId="14" xfId="0" applyBorder="1"/>
    <xf numFmtId="0" fontId="14" fillId="0" borderId="0" xfId="0" applyFont="1" applyAlignment="1">
      <alignment horizontal="center"/>
    </xf>
    <xf numFmtId="0" fontId="0" fillId="0" borderId="24" xfId="0" applyBorder="1"/>
    <xf numFmtId="0" fontId="4" fillId="0" borderId="25" xfId="0" applyFont="1" applyBorder="1" applyAlignment="1">
      <alignment horizontal="center" vertical="center"/>
    </xf>
    <xf numFmtId="0" fontId="0" fillId="0" borderId="25" xfId="0" applyBorder="1"/>
    <xf numFmtId="0" fontId="4" fillId="0" borderId="25" xfId="0" applyFont="1" applyBorder="1" applyAlignment="1">
      <alignment horizontal="center"/>
    </xf>
    <xf numFmtId="1" fontId="5" fillId="0" borderId="25" xfId="0" applyNumberFormat="1" applyFont="1" applyBorder="1" applyAlignment="1">
      <alignment horizontal="center"/>
    </xf>
    <xf numFmtId="2" fontId="5" fillId="0" borderId="25" xfId="0" applyNumberFormat="1" applyFont="1" applyBorder="1" applyAlignment="1">
      <alignment horizontal="center"/>
    </xf>
    <xf numFmtId="2" fontId="5" fillId="0" borderId="25" xfId="1" applyNumberFormat="1" applyFont="1" applyBorder="1" applyAlignment="1" applyProtection="1">
      <alignment horizontal="center"/>
    </xf>
    <xf numFmtId="10" fontId="5" fillId="0" borderId="25" xfId="1" applyNumberFormat="1" applyFont="1" applyBorder="1" applyAlignment="1" applyProtection="1"/>
    <xf numFmtId="0" fontId="0" fillId="0" borderId="26" xfId="0" applyBorder="1"/>
    <xf numFmtId="10" fontId="0" fillId="0" borderId="0" xfId="0" applyNumberFormat="1"/>
    <xf numFmtId="2" fontId="5" fillId="0" borderId="0" xfId="1" applyNumberFormat="1" applyFont="1" applyBorder="1" applyAlignment="1" applyProtection="1"/>
    <xf numFmtId="0" fontId="5" fillId="0" borderId="0" xfId="0" applyFont="1" applyAlignment="1">
      <alignment horizontal="center" vertical="center"/>
    </xf>
    <xf numFmtId="2" fontId="5" fillId="0" borderId="0" xfId="1" applyNumberFormat="1" applyFont="1" applyBorder="1" applyAlignment="1" applyProtection="1">
      <alignment horizontal="center"/>
    </xf>
    <xf numFmtId="10" fontId="5" fillId="0" borderId="0" xfId="1" applyNumberFormat="1" applyFont="1" applyBorder="1" applyAlignment="1" applyProtection="1"/>
    <xf numFmtId="0" fontId="4" fillId="0" borderId="2" xfId="0" applyFont="1" applyBorder="1" applyAlignment="1">
      <alignment horizontal="left" vertical="center" wrapText="1"/>
    </xf>
    <xf numFmtId="167" fontId="5" fillId="0" borderId="2" xfId="0" applyNumberFormat="1" applyFont="1" applyBorder="1" applyAlignment="1">
      <alignment horizontal="center" vertical="center"/>
    </xf>
    <xf numFmtId="2" fontId="5" fillId="0" borderId="2" xfId="0" applyNumberFormat="1" applyFont="1" applyBorder="1" applyAlignment="1">
      <alignment horizontal="center" vertical="center"/>
    </xf>
    <xf numFmtId="4" fontId="5" fillId="2" borderId="2" xfId="3" applyNumberFormat="1" applyFont="1" applyFill="1" applyBorder="1" applyAlignment="1" applyProtection="1">
      <alignment horizontal="center" vertical="center"/>
    </xf>
    <xf numFmtId="4" fontId="5" fillId="2" borderId="10" xfId="3" applyNumberFormat="1" applyFont="1" applyFill="1" applyBorder="1" applyAlignment="1" applyProtection="1">
      <alignment horizontal="center" vertical="center"/>
    </xf>
    <xf numFmtId="1" fontId="5" fillId="2" borderId="2" xfId="0" applyNumberFormat="1" applyFont="1" applyFill="1" applyBorder="1" applyAlignment="1">
      <alignment horizontal="center" vertical="center"/>
    </xf>
    <xf numFmtId="2" fontId="5" fillId="2" borderId="2" xfId="0" applyNumberFormat="1" applyFont="1" applyFill="1" applyBorder="1" applyAlignment="1">
      <alignment horizontal="center" vertical="center"/>
    </xf>
    <xf numFmtId="167" fontId="5" fillId="2" borderId="2" xfId="0" applyNumberFormat="1" applyFont="1" applyFill="1" applyBorder="1" applyAlignment="1">
      <alignment horizontal="center" vertical="center"/>
    </xf>
    <xf numFmtId="2" fontId="5" fillId="2" borderId="2" xfId="1" applyNumberFormat="1" applyFont="1" applyFill="1" applyBorder="1" applyAlignment="1" applyProtection="1">
      <alignment horizontal="center" vertical="center"/>
    </xf>
    <xf numFmtId="10" fontId="5" fillId="2" borderId="2" xfId="1" applyNumberFormat="1" applyFont="1" applyFill="1" applyBorder="1" applyAlignment="1" applyProtection="1">
      <alignment horizontal="center" vertical="center"/>
    </xf>
    <xf numFmtId="0" fontId="5" fillId="2" borderId="31" xfId="0" applyFont="1" applyFill="1" applyBorder="1" applyAlignment="1">
      <alignment vertical="center"/>
    </xf>
    <xf numFmtId="166" fontId="5" fillId="2" borderId="31" xfId="0" applyNumberFormat="1" applyFont="1" applyFill="1" applyBorder="1" applyAlignment="1">
      <alignment vertical="center"/>
    </xf>
    <xf numFmtId="2" fontId="5" fillId="2" borderId="31" xfId="0" applyNumberFormat="1" applyFont="1" applyFill="1" applyBorder="1" applyAlignment="1">
      <alignment vertical="center"/>
    </xf>
    <xf numFmtId="2" fontId="5" fillId="2" borderId="32" xfId="0" applyNumberFormat="1" applyFont="1" applyFill="1" applyBorder="1" applyAlignment="1">
      <alignment vertical="center"/>
    </xf>
    <xf numFmtId="0" fontId="4" fillId="0" borderId="31" xfId="0" applyFont="1" applyBorder="1" applyAlignment="1">
      <alignment horizontal="left" vertical="center"/>
    </xf>
    <xf numFmtId="0" fontId="4" fillId="0" borderId="17" xfId="0" applyFont="1" applyBorder="1" applyAlignment="1">
      <alignment horizontal="left" vertical="center"/>
    </xf>
    <xf numFmtId="0" fontId="4" fillId="0" borderId="32" xfId="0" applyFont="1" applyBorder="1" applyAlignment="1">
      <alignment horizontal="left" vertical="center"/>
    </xf>
    <xf numFmtId="0" fontId="18" fillId="4" borderId="33" xfId="0" applyFont="1" applyFill="1" applyBorder="1" applyAlignment="1">
      <alignment horizontal="center" vertical="center" wrapText="1"/>
    </xf>
    <xf numFmtId="0" fontId="5" fillId="2" borderId="3" xfId="0" applyFont="1" applyFill="1" applyBorder="1" applyAlignment="1">
      <alignment vertical="center"/>
    </xf>
    <xf numFmtId="0" fontId="10" fillId="0" borderId="5" xfId="0" applyFont="1" applyBorder="1" applyAlignment="1">
      <alignment horizontal="center" vertical="center" wrapText="1"/>
    </xf>
    <xf numFmtId="0" fontId="10" fillId="0" borderId="8" xfId="0" applyFont="1" applyBorder="1" applyAlignment="1">
      <alignment horizontal="center" vertical="center" wrapText="1"/>
    </xf>
    <xf numFmtId="0" fontId="18" fillId="4" borderId="2" xfId="0" applyFont="1" applyFill="1" applyBorder="1" applyAlignment="1">
      <alignment horizontal="center"/>
    </xf>
    <xf numFmtId="0" fontId="10" fillId="0" borderId="34" xfId="0" applyFont="1" applyBorder="1" applyAlignment="1">
      <alignment horizontal="left" vertical="center" wrapText="1"/>
    </xf>
    <xf numFmtId="0" fontId="10" fillId="0" borderId="35" xfId="0" applyFont="1" applyBorder="1" applyAlignment="1">
      <alignment horizontal="left" vertical="center" wrapText="1"/>
    </xf>
    <xf numFmtId="0" fontId="19" fillId="0" borderId="34" xfId="0" applyFont="1" applyBorder="1" applyAlignment="1">
      <alignment horizontal="left" vertical="center" wrapText="1"/>
    </xf>
    <xf numFmtId="0" fontId="20" fillId="0" borderId="34" xfId="0" applyFont="1" applyBorder="1" applyAlignment="1">
      <alignment horizontal="left" vertical="center" wrapText="1"/>
    </xf>
    <xf numFmtId="0" fontId="18" fillId="4" borderId="28" xfId="0" applyFont="1" applyFill="1" applyBorder="1" applyAlignment="1">
      <alignment horizontal="center" vertical="center"/>
    </xf>
    <xf numFmtId="0" fontId="0" fillId="0" borderId="0" xfId="0" applyAlignment="1">
      <alignment vertical="center"/>
    </xf>
    <xf numFmtId="0" fontId="21" fillId="0" borderId="4" xfId="0" applyFont="1" applyBorder="1" applyAlignment="1">
      <alignment horizontal="center" vertical="center"/>
    </xf>
    <xf numFmtId="0" fontId="18" fillId="4" borderId="46" xfId="0" applyFont="1" applyFill="1" applyBorder="1" applyAlignment="1">
      <alignment horizontal="center"/>
    </xf>
    <xf numFmtId="4" fontId="10" fillId="0" borderId="5" xfId="0" applyNumberFormat="1" applyFont="1" applyBorder="1" applyAlignment="1">
      <alignment horizontal="center" vertical="center"/>
    </xf>
    <xf numFmtId="0" fontId="10" fillId="0" borderId="5" xfId="0" applyFont="1" applyBorder="1" applyAlignment="1">
      <alignment horizontal="left" vertical="center" wrapText="1" indent="1"/>
    </xf>
    <xf numFmtId="0" fontId="0" fillId="0" borderId="0" xfId="0" applyAlignment="1">
      <alignment horizontal="left" indent="1"/>
    </xf>
    <xf numFmtId="0" fontId="19" fillId="0" borderId="47" xfId="0" applyFont="1" applyBorder="1" applyAlignment="1">
      <alignment horizontal="left" vertical="center" wrapText="1"/>
    </xf>
    <xf numFmtId="0" fontId="10" fillId="0" borderId="47" xfId="0" applyFont="1" applyBorder="1" applyAlignment="1">
      <alignment horizontal="left" vertical="center" wrapText="1" indent="1"/>
    </xf>
    <xf numFmtId="0" fontId="10" fillId="0" borderId="47" xfId="0" applyFont="1" applyBorder="1" applyAlignment="1">
      <alignment horizontal="left" vertical="center" wrapText="1" indent="2"/>
    </xf>
    <xf numFmtId="0" fontId="10" fillId="0" borderId="48" xfId="0" applyFont="1" applyBorder="1" applyAlignment="1">
      <alignment horizontal="center" vertical="center"/>
    </xf>
    <xf numFmtId="0" fontId="21" fillId="0" borderId="47" xfId="0" applyFont="1" applyBorder="1" applyAlignment="1">
      <alignment horizontal="left" vertical="center" wrapText="1" indent="1"/>
    </xf>
    <xf numFmtId="0" fontId="21" fillId="0" borderId="5" xfId="0" applyFont="1" applyBorder="1" applyAlignment="1">
      <alignment horizontal="center" vertical="center"/>
    </xf>
    <xf numFmtId="4" fontId="10" fillId="0" borderId="5" xfId="0" applyNumberFormat="1" applyFont="1" applyBorder="1" applyAlignment="1">
      <alignment horizontal="left" vertical="center"/>
    </xf>
    <xf numFmtId="4" fontId="10" fillId="0" borderId="5" xfId="0" applyNumberFormat="1" applyFont="1" applyBorder="1" applyAlignment="1">
      <alignment horizontal="left" vertical="center" wrapText="1"/>
    </xf>
    <xf numFmtId="4" fontId="23" fillId="0" borderId="5" xfId="0" applyNumberFormat="1" applyFont="1" applyBorder="1" applyAlignment="1">
      <alignment horizontal="left" vertical="center" wrapText="1"/>
    </xf>
    <xf numFmtId="4" fontId="25" fillId="0" borderId="5" xfId="0" applyNumberFormat="1" applyFont="1" applyBorder="1" applyAlignment="1">
      <alignment horizontal="center" vertical="center"/>
    </xf>
    <xf numFmtId="4" fontId="10" fillId="0" borderId="5" xfId="0" applyNumberFormat="1" applyFont="1" applyBorder="1" applyAlignment="1">
      <alignment horizontal="left" vertical="center" indent="1"/>
    </xf>
    <xf numFmtId="0" fontId="4" fillId="0" borderId="3" xfId="0" applyFont="1" applyBorder="1" applyAlignment="1">
      <alignment horizontal="left" vertical="center"/>
    </xf>
    <xf numFmtId="0" fontId="5" fillId="0" borderId="31" xfId="0" applyFont="1" applyBorder="1" applyAlignment="1" applyProtection="1">
      <alignment horizontal="left" vertical="center"/>
      <protection locked="0"/>
    </xf>
    <xf numFmtId="0" fontId="4" fillId="0" borderId="2" xfId="0" applyFont="1" applyBorder="1" applyAlignment="1">
      <alignment horizontal="left" vertical="center"/>
    </xf>
    <xf numFmtId="164" fontId="5" fillId="2" borderId="10" xfId="3" applyFont="1" applyFill="1" applyBorder="1" applyAlignment="1" applyProtection="1">
      <alignment horizontal="right" indent="1"/>
    </xf>
    <xf numFmtId="0" fontId="3" fillId="0" borderId="39" xfId="0" applyFont="1" applyBorder="1" applyAlignment="1">
      <alignment horizontal="center" vertical="center"/>
    </xf>
    <xf numFmtId="0" fontId="4" fillId="0" borderId="31" xfId="0" applyFont="1" applyBorder="1" applyAlignment="1" applyProtection="1">
      <alignment horizontal="left" vertical="center"/>
      <protection locked="0"/>
    </xf>
    <xf numFmtId="0" fontId="5" fillId="0" borderId="2" xfId="0" applyFont="1" applyBorder="1" applyAlignment="1" applyProtection="1">
      <alignment horizontal="left"/>
      <protection locked="0"/>
    </xf>
    <xf numFmtId="0" fontId="5" fillId="0" borderId="10" xfId="0" applyFont="1" applyBorder="1" applyAlignment="1" applyProtection="1">
      <alignment horizontal="left" vertical="center"/>
      <protection locked="0"/>
    </xf>
    <xf numFmtId="0" fontId="4" fillId="0" borderId="2" xfId="0" applyFont="1" applyBorder="1" applyAlignment="1">
      <alignment horizontal="left"/>
    </xf>
    <xf numFmtId="165" fontId="5" fillId="0" borderId="10" xfId="0" applyNumberFormat="1" applyFont="1" applyBorder="1" applyAlignment="1" applyProtection="1">
      <alignment horizontal="center"/>
      <protection locked="0"/>
    </xf>
    <xf numFmtId="0" fontId="6" fillId="2" borderId="36" xfId="0" applyFont="1" applyFill="1" applyBorder="1" applyAlignment="1">
      <alignment horizontal="center" vertical="center"/>
    </xf>
    <xf numFmtId="0" fontId="2" fillId="0" borderId="37" xfId="0" quotePrefix="1" applyFont="1" applyBorder="1" applyAlignment="1" applyProtection="1">
      <alignment horizontal="justify" vertical="top" wrapText="1"/>
      <protection locked="0"/>
    </xf>
    <xf numFmtId="0" fontId="2" fillId="0" borderId="37" xfId="0" applyFont="1" applyBorder="1" applyAlignment="1" applyProtection="1">
      <alignment horizontal="justify" vertical="top" wrapText="1"/>
      <protection locked="0"/>
    </xf>
    <xf numFmtId="0" fontId="2" fillId="0" borderId="38" xfId="0" quotePrefix="1" applyFont="1" applyBorder="1" applyAlignment="1" applyProtection="1">
      <alignment horizontal="justify" vertical="top" wrapText="1"/>
      <protection locked="0"/>
    </xf>
    <xf numFmtId="0" fontId="2" fillId="0" borderId="38" xfId="0" applyFont="1" applyBorder="1" applyAlignment="1" applyProtection="1">
      <alignment horizontal="justify" vertical="top" wrapText="1"/>
      <protection locked="0"/>
    </xf>
    <xf numFmtId="0" fontId="5" fillId="2" borderId="40" xfId="0" applyFont="1" applyFill="1" applyBorder="1" applyAlignment="1">
      <alignment horizontal="left" vertical="center"/>
    </xf>
    <xf numFmtId="0" fontId="5" fillId="2" borderId="19" xfId="0" applyFont="1" applyFill="1" applyBorder="1" applyAlignment="1">
      <alignment horizontal="left" vertical="center"/>
    </xf>
    <xf numFmtId="0" fontId="5" fillId="2" borderId="41" xfId="0" applyFont="1" applyFill="1" applyBorder="1" applyAlignment="1">
      <alignment horizontal="left" vertical="center"/>
    </xf>
    <xf numFmtId="0" fontId="5" fillId="2" borderId="10" xfId="0" applyFont="1" applyFill="1" applyBorder="1" applyAlignment="1">
      <alignment horizontal="left" vertical="center"/>
    </xf>
    <xf numFmtId="0" fontId="3" fillId="0" borderId="42" xfId="0" applyFont="1" applyBorder="1" applyAlignment="1">
      <alignment horizontal="center" vertical="center"/>
    </xf>
    <xf numFmtId="2" fontId="5" fillId="2" borderId="10" xfId="0" applyNumberFormat="1" applyFont="1" applyFill="1" applyBorder="1" applyAlignment="1">
      <alignment horizontal="left" vertical="center"/>
    </xf>
    <xf numFmtId="0" fontId="5" fillId="2" borderId="31" xfId="0" applyFont="1" applyFill="1" applyBorder="1" applyAlignment="1">
      <alignment horizontal="left" vertical="center"/>
    </xf>
    <xf numFmtId="0" fontId="5" fillId="2" borderId="17" xfId="0" applyFont="1" applyFill="1" applyBorder="1" applyAlignment="1">
      <alignment horizontal="left" vertical="center"/>
    </xf>
    <xf numFmtId="0" fontId="5" fillId="2" borderId="32" xfId="0" applyFont="1" applyFill="1" applyBorder="1" applyAlignment="1">
      <alignment horizontal="left" vertic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31" xfId="0" applyFont="1" applyBorder="1" applyAlignment="1">
      <alignment horizontal="left" vertical="center" wrapText="1"/>
    </xf>
    <xf numFmtId="0" fontId="4" fillId="0" borderId="17" xfId="0" applyFont="1" applyBorder="1" applyAlignment="1">
      <alignment horizontal="left" vertical="center" wrapText="1"/>
    </xf>
    <xf numFmtId="0" fontId="4" fillId="0" borderId="32" xfId="0" applyFont="1" applyBorder="1" applyAlignment="1">
      <alignment horizontal="left" vertical="center" wrapText="1"/>
    </xf>
    <xf numFmtId="0" fontId="4" fillId="0" borderId="2" xfId="0" applyFont="1" applyBorder="1" applyAlignment="1">
      <alignment horizontal="left" vertical="center" wrapText="1"/>
    </xf>
    <xf numFmtId="2" fontId="13" fillId="0" borderId="2" xfId="0" applyNumberFormat="1" applyFont="1" applyBorder="1" applyAlignment="1">
      <alignment horizontal="center" vertical="center"/>
    </xf>
    <xf numFmtId="0" fontId="4" fillId="0" borderId="12" xfId="0" applyFont="1" applyBorder="1" applyAlignment="1">
      <alignment horizontal="left" vertical="center"/>
    </xf>
    <xf numFmtId="2" fontId="13" fillId="0" borderId="12" xfId="0" applyNumberFormat="1" applyFont="1" applyBorder="1" applyAlignment="1">
      <alignment horizontal="center" vertical="center"/>
    </xf>
    <xf numFmtId="0" fontId="17" fillId="4" borderId="17" xfId="0" applyFont="1" applyFill="1" applyBorder="1" applyAlignment="1">
      <alignment horizontal="center" vertical="center" wrapText="1"/>
    </xf>
    <xf numFmtId="0" fontId="17" fillId="4" borderId="44" xfId="0" applyFont="1" applyFill="1" applyBorder="1" applyAlignment="1">
      <alignment horizontal="center" vertical="center" wrapText="1"/>
    </xf>
    <xf numFmtId="0" fontId="5" fillId="2" borderId="3" xfId="0" applyFont="1" applyFill="1" applyBorder="1" applyAlignment="1">
      <alignment horizontal="left" vertical="center"/>
    </xf>
    <xf numFmtId="0" fontId="5" fillId="0" borderId="0" xfId="0" applyFont="1" applyAlignment="1">
      <alignment horizontal="left"/>
    </xf>
    <xf numFmtId="0" fontId="17" fillId="4" borderId="43" xfId="0" applyFont="1" applyFill="1" applyBorder="1" applyAlignment="1">
      <alignment horizontal="center" vertical="center" wrapText="1"/>
    </xf>
    <xf numFmtId="0" fontId="17" fillId="4" borderId="17" xfId="0" applyFont="1" applyFill="1" applyBorder="1" applyAlignment="1">
      <alignment horizontal="center" vertical="center"/>
    </xf>
    <xf numFmtId="0" fontId="5" fillId="2" borderId="43" xfId="0" applyFont="1" applyFill="1" applyBorder="1" applyAlignment="1">
      <alignment horizontal="left" vertical="center"/>
    </xf>
    <xf numFmtId="0" fontId="14" fillId="0" borderId="0" xfId="0" applyFont="1" applyAlignment="1">
      <alignment horizontal="center"/>
    </xf>
    <xf numFmtId="0" fontId="14" fillId="0" borderId="0" xfId="0" applyFont="1" applyAlignment="1">
      <alignment horizontal="center" vertical="center"/>
    </xf>
    <xf numFmtId="0" fontId="14" fillId="0" borderId="45" xfId="0" applyFont="1" applyBorder="1" applyAlignment="1">
      <alignment horizontal="center"/>
    </xf>
  </cellXfs>
  <cellStyles count="4">
    <cellStyle name="Normal" xfId="0" builtinId="0"/>
    <cellStyle name="Porcentagem" xfId="1" builtinId="5"/>
    <cellStyle name="TableStyleLight1" xfId="2" xr:uid="{00000000-0005-0000-0000-000002000000}"/>
    <cellStyle name="Vírgula" xfId="3" builtinId="3"/>
  </cellStyles>
  <dxfs count="3">
    <dxf>
      <font>
        <b val="0"/>
        <condense val="0"/>
        <extend val="0"/>
        <sz val="10"/>
        <color indexed="53"/>
      </font>
      <fill>
        <patternFill patternType="solid">
          <fgColor indexed="22"/>
          <bgColor indexed="47"/>
        </patternFill>
      </fill>
    </dxf>
    <dxf>
      <font>
        <b val="0"/>
        <condense val="0"/>
        <extend val="0"/>
        <sz val="10"/>
        <color indexed="53"/>
      </font>
      <fill>
        <patternFill patternType="solid">
          <fgColor indexed="26"/>
          <bgColor indexed="43"/>
        </patternFill>
      </fill>
    </dxf>
    <dxf>
      <font>
        <b val="0"/>
        <i/>
        <condense val="0"/>
        <extend val="0"/>
        <sz val="10"/>
        <color indexed="17"/>
      </font>
      <fill>
        <patternFill patternType="solid">
          <fgColor indexed="41"/>
          <bgColor indexed="2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C0504D"/>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4BACC6"/>
      <rgbColor rgb="009BBB59"/>
      <rgbColor rgb="00FFCC00"/>
      <rgbColor rgb="00FF9900"/>
      <rgbColor rgb="00FF6600"/>
      <rgbColor rgb="008064A2"/>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333333"/>
                </a:solidFill>
                <a:latin typeface="Arial"/>
                <a:ea typeface="Arial"/>
                <a:cs typeface="Arial"/>
              </a:defRPr>
            </a:pPr>
            <a:r>
              <a:rPr lang="pt-BR"/>
              <a:t>% por Tipo de Função</a:t>
            </a:r>
          </a:p>
        </c:rich>
      </c:tx>
      <c:layout>
        <c:manualLayout>
          <c:xMode val="edge"/>
          <c:yMode val="edge"/>
          <c:x val="0.25274802188188017"/>
          <c:y val="0.7734375"/>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31868245865691769"/>
          <c:y val="0.125"/>
          <c:w val="0.27472625746286011"/>
          <c:h val="0.59375"/>
        </c:manualLayout>
      </c:layout>
      <c:pie3DChart>
        <c:varyColors val="1"/>
        <c:ser>
          <c:idx val="0"/>
          <c:order val="0"/>
          <c:spPr>
            <a:solidFill>
              <a:srgbClr val="4F81BD"/>
            </a:solidFill>
            <a:ln w="3175">
              <a:solidFill>
                <a:srgbClr val="333333"/>
              </a:solidFill>
              <a:prstDash val="solid"/>
            </a:ln>
          </c:spPr>
          <c:dPt>
            <c:idx val="0"/>
            <c:bubble3D val="0"/>
            <c:extLst>
              <c:ext xmlns:c16="http://schemas.microsoft.com/office/drawing/2014/chart" uri="{C3380CC4-5D6E-409C-BE32-E72D297353CC}">
                <c16:uniqueId val="{00000000-548B-44C7-BB9C-9A4018A68789}"/>
              </c:ext>
            </c:extLst>
          </c:dPt>
          <c:dPt>
            <c:idx val="1"/>
            <c:bubble3D val="0"/>
            <c:spPr>
              <a:solidFill>
                <a:srgbClr val="C0504D"/>
              </a:solidFill>
              <a:ln w="3175">
                <a:solidFill>
                  <a:srgbClr val="333333"/>
                </a:solidFill>
                <a:prstDash val="solid"/>
              </a:ln>
            </c:spPr>
            <c:extLst>
              <c:ext xmlns:c16="http://schemas.microsoft.com/office/drawing/2014/chart" uri="{C3380CC4-5D6E-409C-BE32-E72D297353CC}">
                <c16:uniqueId val="{00000002-548B-44C7-BB9C-9A4018A68789}"/>
              </c:ext>
            </c:extLst>
          </c:dPt>
          <c:dPt>
            <c:idx val="2"/>
            <c:bubble3D val="0"/>
            <c:spPr>
              <a:solidFill>
                <a:srgbClr val="9BBB59"/>
              </a:solidFill>
              <a:ln w="3175">
                <a:solidFill>
                  <a:srgbClr val="333333"/>
                </a:solidFill>
                <a:prstDash val="solid"/>
              </a:ln>
            </c:spPr>
            <c:extLst>
              <c:ext xmlns:c16="http://schemas.microsoft.com/office/drawing/2014/chart" uri="{C3380CC4-5D6E-409C-BE32-E72D297353CC}">
                <c16:uniqueId val="{00000004-548B-44C7-BB9C-9A4018A68789}"/>
              </c:ext>
            </c:extLst>
          </c:dPt>
          <c:dPt>
            <c:idx val="3"/>
            <c:bubble3D val="0"/>
            <c:spPr>
              <a:solidFill>
                <a:srgbClr val="8064A2"/>
              </a:solidFill>
              <a:ln w="3175">
                <a:solidFill>
                  <a:srgbClr val="333333"/>
                </a:solidFill>
                <a:prstDash val="solid"/>
              </a:ln>
            </c:spPr>
            <c:extLst>
              <c:ext xmlns:c16="http://schemas.microsoft.com/office/drawing/2014/chart" uri="{C3380CC4-5D6E-409C-BE32-E72D297353CC}">
                <c16:uniqueId val="{00000006-548B-44C7-BB9C-9A4018A68789}"/>
              </c:ext>
            </c:extLst>
          </c:dPt>
          <c:dPt>
            <c:idx val="4"/>
            <c:bubble3D val="0"/>
            <c:spPr>
              <a:solidFill>
                <a:srgbClr val="4BACC6"/>
              </a:solidFill>
              <a:ln w="3175">
                <a:solidFill>
                  <a:srgbClr val="333333"/>
                </a:solidFill>
                <a:prstDash val="solid"/>
              </a:ln>
            </c:spPr>
            <c:extLst>
              <c:ext xmlns:c16="http://schemas.microsoft.com/office/drawing/2014/chart" uri="{C3380CC4-5D6E-409C-BE32-E72D297353CC}">
                <c16:uniqueId val="{00000008-548B-44C7-BB9C-9A4018A68789}"/>
              </c:ext>
            </c:extLst>
          </c:dPt>
          <c:dLbls>
            <c:dLbl>
              <c:idx val="0"/>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0-548B-44C7-BB9C-9A4018A68789}"/>
                </c:ext>
              </c:extLst>
            </c:dLbl>
            <c:dLbl>
              <c:idx val="1"/>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2-548B-44C7-BB9C-9A4018A68789}"/>
                </c:ext>
              </c:extLst>
            </c:dLbl>
            <c:dLbl>
              <c:idx val="2"/>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4-548B-44C7-BB9C-9A4018A68789}"/>
                </c:ext>
              </c:extLst>
            </c:dLbl>
            <c:dLbl>
              <c:idx val="3"/>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6-548B-44C7-BB9C-9A4018A68789}"/>
                </c:ext>
              </c:extLst>
            </c:dLbl>
            <c:dLbl>
              <c:idx val="4"/>
              <c:spPr>
                <a:noFill/>
                <a:ln w="25400">
                  <a:noFill/>
                </a:ln>
              </c:spPr>
              <c:txPr>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extLst>
                <c:ext xmlns:c16="http://schemas.microsoft.com/office/drawing/2014/chart" uri="{C3380CC4-5D6E-409C-BE32-E72D297353CC}">
                  <c16:uniqueId val="{00000008-548B-44C7-BB9C-9A4018A68789}"/>
                </c:ext>
              </c:extLst>
            </c:dLbl>
            <c:spPr>
              <a:noFill/>
              <a:ln w="25400">
                <a:noFill/>
              </a:ln>
            </c:spPr>
            <c:txPr>
              <a:bodyPr wrap="square" lIns="38100" tIns="19050" rIns="38100" bIns="19050" anchor="ctr">
                <a:spAutoFit/>
              </a:bodyPr>
              <a:lstStyle/>
              <a:p>
                <a:pPr>
                  <a:defRPr sz="1000" b="0" i="0" u="none" strike="noStrike" baseline="0">
                    <a:solidFill>
                      <a:srgbClr val="333333"/>
                    </a:solidFill>
                    <a:latin typeface="Calibri"/>
                    <a:ea typeface="Calibri"/>
                    <a:cs typeface="Calibri"/>
                  </a:defRPr>
                </a:pPr>
                <a:endParaRPr lang="pt-BR"/>
              </a:p>
            </c:txPr>
            <c:showLegendKey val="0"/>
            <c:showVal val="1"/>
            <c:showCatName val="0"/>
            <c:showSerName val="0"/>
            <c:showPercent val="0"/>
            <c:showBubbleSize val="0"/>
            <c:showLeaderLines val="0"/>
            <c:extLst>
              <c:ext xmlns:c15="http://schemas.microsoft.com/office/drawing/2012/chart" uri="{CE6537A1-D6FC-4f65-9D91-7224C49458BB}"/>
            </c:extLst>
          </c:dLbls>
          <c:cat>
            <c:strRef>
              <c:f>('Sumário 1'!$B$10,'Sumário 1'!$B$17,'Sumário 1'!$B$24,'Sumário 1'!$B$31,'Sumário 1'!$B$38)</c:f>
              <c:strCache>
                <c:ptCount val="5"/>
                <c:pt idx="0">
                  <c:v>EE</c:v>
                </c:pt>
                <c:pt idx="1">
                  <c:v>SE</c:v>
                </c:pt>
                <c:pt idx="2">
                  <c:v>CE</c:v>
                </c:pt>
                <c:pt idx="3">
                  <c:v>ALI</c:v>
                </c:pt>
                <c:pt idx="4">
                  <c:v>AIE</c:v>
                </c:pt>
              </c:strCache>
            </c:strRef>
          </c:cat>
          <c:val>
            <c:numRef>
              <c:f>('Sumário 1'!$H$14,'Sumário 1'!$H$21,'Sumário 1'!$H$28,'Sumário 1'!$H$35,'Sumário 1'!$H$42)</c:f>
              <c:numCache>
                <c:formatCode>0.0%</c:formatCode>
                <c:ptCount val="5"/>
                <c:pt idx="0">
                  <c:v>0.34674063800277394</c:v>
                </c:pt>
                <c:pt idx="1">
                  <c:v>6.1026352288488211E-2</c:v>
                </c:pt>
                <c:pt idx="2">
                  <c:v>0.4133148404993065</c:v>
                </c:pt>
                <c:pt idx="3">
                  <c:v>0.11650485436893204</c:v>
                </c:pt>
                <c:pt idx="4">
                  <c:v>6.2413314840499307E-2</c:v>
                </c:pt>
              </c:numCache>
            </c:numRef>
          </c:val>
          <c:extLst>
            <c:ext xmlns:c16="http://schemas.microsoft.com/office/drawing/2014/chart" uri="{C3380CC4-5D6E-409C-BE32-E72D297353CC}">
              <c16:uniqueId val="{00000009-548B-44C7-BB9C-9A4018A68789}"/>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x val="0.67399498139655623"/>
          <c:y val="6.25E-2"/>
          <c:w val="0.14652053108746022"/>
          <c:h val="0.9140625"/>
        </c:manualLayout>
      </c:layout>
      <c:overlay val="0"/>
      <c:spPr>
        <a:solidFill>
          <a:srgbClr val="FFFFFF"/>
        </a:solidFill>
        <a:ln w="3175">
          <a:solidFill>
            <a:srgbClr val="333333"/>
          </a:solidFill>
          <a:prstDash val="solid"/>
        </a:ln>
      </c:spPr>
      <c:txPr>
        <a:bodyPr/>
        <a:lstStyle/>
        <a:p>
          <a:pPr>
            <a:defRPr sz="845" b="0" i="0" u="none" strike="noStrike" baseline="0">
              <a:solidFill>
                <a:srgbClr val="333333"/>
              </a:solidFill>
              <a:latin typeface="Calibri"/>
              <a:ea typeface="Calibri"/>
              <a:cs typeface="Calibri"/>
            </a:defRPr>
          </a:pPr>
          <a:endParaRPr lang="pt-BR"/>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25400</xdr:colOff>
      <xdr:row>0</xdr:row>
      <xdr:rowOff>133935</xdr:rowOff>
    </xdr:from>
    <xdr:to>
      <xdr:col>2</xdr:col>
      <xdr:colOff>324763</xdr:colOff>
      <xdr:row>2</xdr:row>
      <xdr:rowOff>107949</xdr:rowOff>
    </xdr:to>
    <xdr:pic>
      <xdr:nvPicPr>
        <xdr:cNvPr id="1296" name="Figura 1">
          <a:extLst>
            <a:ext uri="{FF2B5EF4-FFF2-40B4-BE49-F238E27FC236}">
              <a16:creationId xmlns:a16="http://schemas.microsoft.com/office/drawing/2014/main" id="{00000000-0008-0000-0000-000010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0</xdr:col>
      <xdr:colOff>0</xdr:colOff>
      <xdr:row>0</xdr:row>
      <xdr:rowOff>0</xdr:rowOff>
    </xdr:from>
    <xdr:to>
      <xdr:col>22</xdr:col>
      <xdr:colOff>0</xdr:colOff>
      <xdr:row>44</xdr:row>
      <xdr:rowOff>161925</xdr:rowOff>
    </xdr:to>
    <xdr:sp macro="" textlink="">
      <xdr:nvSpPr>
        <xdr:cNvPr id="1297" name="shapetype_202" hidden="1">
          <a:extLst>
            <a:ext uri="{FF2B5EF4-FFF2-40B4-BE49-F238E27FC236}">
              <a16:creationId xmlns:a16="http://schemas.microsoft.com/office/drawing/2014/main" id="{00000000-0008-0000-0000-000011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8" name="shapetype_202" hidden="1">
          <a:extLst>
            <a:ext uri="{FF2B5EF4-FFF2-40B4-BE49-F238E27FC236}">
              <a16:creationId xmlns:a16="http://schemas.microsoft.com/office/drawing/2014/main" id="{00000000-0008-0000-0000-000012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0</xdr:row>
      <xdr:rowOff>0</xdr:rowOff>
    </xdr:from>
    <xdr:to>
      <xdr:col>22</xdr:col>
      <xdr:colOff>0</xdr:colOff>
      <xdr:row>44</xdr:row>
      <xdr:rowOff>161925</xdr:rowOff>
    </xdr:to>
    <xdr:sp macro="" textlink="">
      <xdr:nvSpPr>
        <xdr:cNvPr id="1299" name="shapetype_202" hidden="1">
          <a:extLst>
            <a:ext uri="{FF2B5EF4-FFF2-40B4-BE49-F238E27FC236}">
              <a16:creationId xmlns:a16="http://schemas.microsoft.com/office/drawing/2014/main" id="{00000000-0008-0000-0000-000013050000}"/>
            </a:ext>
          </a:extLst>
        </xdr:cNvPr>
        <xdr:cNvSpPr txBox="1">
          <a:spLocks noChangeArrowheads="1"/>
        </xdr:cNvSpPr>
      </xdr:nvSpPr>
      <xdr:spPr bwMode="auto">
        <a:xfrm>
          <a:off x="0" y="0"/>
          <a:ext cx="9105900" cy="7362825"/>
        </a:xfrm>
        <a:prstGeom prst="rect">
          <a:avLst/>
        </a:prstGeom>
        <a:solidFill>
          <a:srgbClr val="FFFFFF"/>
        </a:solidFill>
        <a:ln w="9360" cap="sq">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26670</xdr:colOff>
      <xdr:row>0</xdr:row>
      <xdr:rowOff>123775</xdr:rowOff>
    </xdr:from>
    <xdr:to>
      <xdr:col>0</xdr:col>
      <xdr:colOff>1197253</xdr:colOff>
      <xdr:row>2</xdr:row>
      <xdr:rowOff>87629</xdr:rowOff>
    </xdr:to>
    <xdr:pic>
      <xdr:nvPicPr>
        <xdr:cNvPr id="66585" name="Figura 1">
          <a:extLst>
            <a:ext uri="{FF2B5EF4-FFF2-40B4-BE49-F238E27FC236}">
              <a16:creationId xmlns:a16="http://schemas.microsoft.com/office/drawing/2014/main" id="{00000000-0008-0000-0100-00001904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13393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0</xdr:colOff>
      <xdr:row>7</xdr:row>
      <xdr:rowOff>0</xdr:rowOff>
    </xdr:from>
    <xdr:to>
      <xdr:col>1</xdr:col>
      <xdr:colOff>304800</xdr:colOff>
      <xdr:row>8</xdr:row>
      <xdr:rowOff>153035</xdr:rowOff>
    </xdr:to>
    <xdr:sp macro="" textlink="">
      <xdr:nvSpPr>
        <xdr:cNvPr id="2" name="avatar">
          <a:extLst>
            <a:ext uri="{FF2B5EF4-FFF2-40B4-BE49-F238E27FC236}">
              <a16:creationId xmlns:a16="http://schemas.microsoft.com/office/drawing/2014/main" id="{354C70A2-69CA-4045-AB23-F28FB73CBC72}"/>
            </a:ext>
          </a:extLst>
        </xdr:cNvPr>
        <xdr:cNvSpPr>
          <a:spLocks noChangeAspect="1" noChangeArrowheads="1"/>
        </xdr:cNvSpPr>
      </xdr:nvSpPr>
      <xdr:spPr bwMode="auto">
        <a:xfrm>
          <a:off x="4600575" y="120015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3" name="avatar">
          <a:extLst>
            <a:ext uri="{FF2B5EF4-FFF2-40B4-BE49-F238E27FC236}">
              <a16:creationId xmlns:a16="http://schemas.microsoft.com/office/drawing/2014/main" id="{D403F2CB-9221-41BD-880E-55C8738DA5C8}"/>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4" name="avatar">
          <a:extLst>
            <a:ext uri="{FF2B5EF4-FFF2-40B4-BE49-F238E27FC236}">
              <a16:creationId xmlns:a16="http://schemas.microsoft.com/office/drawing/2014/main" id="{B2CB5332-A1A7-45B1-BD6B-FC121216A28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150494</xdr:rowOff>
    </xdr:to>
    <xdr:sp macro="" textlink="">
      <xdr:nvSpPr>
        <xdr:cNvPr id="5" name="avatar">
          <a:extLst>
            <a:ext uri="{FF2B5EF4-FFF2-40B4-BE49-F238E27FC236}">
              <a16:creationId xmlns:a16="http://schemas.microsoft.com/office/drawing/2014/main" id="{5BE10FAA-008B-4E46-8667-E78F3BCB387C}"/>
            </a:ext>
          </a:extLst>
        </xdr:cNvPr>
        <xdr:cNvSpPr>
          <a:spLocks noChangeAspect="1" noChangeArrowheads="1"/>
        </xdr:cNvSpPr>
      </xdr:nvSpPr>
      <xdr:spPr bwMode="auto">
        <a:xfrm>
          <a:off x="4600575" y="1200150"/>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150494</xdr:rowOff>
    </xdr:to>
    <xdr:sp macro="" textlink="">
      <xdr:nvSpPr>
        <xdr:cNvPr id="6" name="avatar">
          <a:extLst>
            <a:ext uri="{FF2B5EF4-FFF2-40B4-BE49-F238E27FC236}">
              <a16:creationId xmlns:a16="http://schemas.microsoft.com/office/drawing/2014/main" id="{6CC14EF8-800E-40BD-A4EE-9DBD95F865C6}"/>
            </a:ext>
          </a:extLst>
        </xdr:cNvPr>
        <xdr:cNvSpPr>
          <a:spLocks noChangeAspect="1" noChangeArrowheads="1"/>
        </xdr:cNvSpPr>
      </xdr:nvSpPr>
      <xdr:spPr bwMode="auto">
        <a:xfrm>
          <a:off x="0" y="1200150"/>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7" name="avatar">
          <a:extLst>
            <a:ext uri="{FF2B5EF4-FFF2-40B4-BE49-F238E27FC236}">
              <a16:creationId xmlns:a16="http://schemas.microsoft.com/office/drawing/2014/main" id="{67D3F217-B9E8-42C9-B85E-C2D4FC854FA9}"/>
            </a:ext>
          </a:extLst>
        </xdr:cNvPr>
        <xdr:cNvSpPr>
          <a:spLocks noChangeAspect="1" noChangeArrowheads="1"/>
        </xdr:cNvSpPr>
      </xdr:nvSpPr>
      <xdr:spPr bwMode="auto">
        <a:xfrm>
          <a:off x="4600575"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8" name="avatar">
          <a:extLst>
            <a:ext uri="{FF2B5EF4-FFF2-40B4-BE49-F238E27FC236}">
              <a16:creationId xmlns:a16="http://schemas.microsoft.com/office/drawing/2014/main" id="{EE3F3643-7308-40DE-89AA-C6FD2F61C9E7}"/>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155603</xdr:rowOff>
    </xdr:to>
    <xdr:sp macro="" textlink="">
      <xdr:nvSpPr>
        <xdr:cNvPr id="9" name="avatar">
          <a:extLst>
            <a:ext uri="{FF2B5EF4-FFF2-40B4-BE49-F238E27FC236}">
              <a16:creationId xmlns:a16="http://schemas.microsoft.com/office/drawing/2014/main" id="{63616861-5608-45A7-9CF0-ED9B16959A32}"/>
            </a:ext>
          </a:extLst>
        </xdr:cNvPr>
        <xdr:cNvSpPr>
          <a:spLocks noChangeAspect="1" noChangeArrowheads="1"/>
        </xdr:cNvSpPr>
      </xdr:nvSpPr>
      <xdr:spPr bwMode="auto">
        <a:xfrm>
          <a:off x="4600575" y="120015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10" name="avatar">
          <a:extLst>
            <a:ext uri="{FF2B5EF4-FFF2-40B4-BE49-F238E27FC236}">
              <a16:creationId xmlns:a16="http://schemas.microsoft.com/office/drawing/2014/main" id="{1BDF10B2-120A-41ED-A0C8-2C945C3E0356}"/>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1" name="avatar">
          <a:extLst>
            <a:ext uri="{FF2B5EF4-FFF2-40B4-BE49-F238E27FC236}">
              <a16:creationId xmlns:a16="http://schemas.microsoft.com/office/drawing/2014/main" id="{24E83A25-F87D-4BF6-AC0E-63249C5CF4F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9</xdr:row>
      <xdr:rowOff>7620</xdr:rowOff>
    </xdr:to>
    <xdr:sp macro="" textlink="">
      <xdr:nvSpPr>
        <xdr:cNvPr id="12" name="avatar">
          <a:extLst>
            <a:ext uri="{FF2B5EF4-FFF2-40B4-BE49-F238E27FC236}">
              <a16:creationId xmlns:a16="http://schemas.microsoft.com/office/drawing/2014/main" id="{1A61945E-9001-4BD3-A813-1741E39DBEF5}"/>
            </a:ext>
          </a:extLst>
        </xdr:cNvPr>
        <xdr:cNvSpPr>
          <a:spLocks noChangeAspect="1" noChangeArrowheads="1"/>
        </xdr:cNvSpPr>
      </xdr:nvSpPr>
      <xdr:spPr bwMode="auto">
        <a:xfrm>
          <a:off x="4600575" y="1200150"/>
          <a:ext cx="304800" cy="34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13" name="avatar">
          <a:extLst>
            <a:ext uri="{FF2B5EF4-FFF2-40B4-BE49-F238E27FC236}">
              <a16:creationId xmlns:a16="http://schemas.microsoft.com/office/drawing/2014/main" id="{608C2809-2429-47D4-BCC3-2E76DFB94F14}"/>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14" name="avatar">
          <a:extLst>
            <a:ext uri="{FF2B5EF4-FFF2-40B4-BE49-F238E27FC236}">
              <a16:creationId xmlns:a16="http://schemas.microsoft.com/office/drawing/2014/main" id="{86CCFB98-477A-4720-8B0A-FEBDD4E68E7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5" name="avatar">
          <a:extLst>
            <a:ext uri="{FF2B5EF4-FFF2-40B4-BE49-F238E27FC236}">
              <a16:creationId xmlns:a16="http://schemas.microsoft.com/office/drawing/2014/main" id="{11F8029C-4E94-4953-B4F6-A7659E4D731F}"/>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16" name="avatar">
          <a:extLst>
            <a:ext uri="{FF2B5EF4-FFF2-40B4-BE49-F238E27FC236}">
              <a16:creationId xmlns:a16="http://schemas.microsoft.com/office/drawing/2014/main" id="{7F23CB86-6AF3-4928-AFFC-7C93D6992FE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17" name="avatar">
          <a:extLst>
            <a:ext uri="{FF2B5EF4-FFF2-40B4-BE49-F238E27FC236}">
              <a16:creationId xmlns:a16="http://schemas.microsoft.com/office/drawing/2014/main" id="{90E0C51E-D55A-421E-9DFE-586CE97C79B2}"/>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18" name="avatar">
          <a:extLst>
            <a:ext uri="{FF2B5EF4-FFF2-40B4-BE49-F238E27FC236}">
              <a16:creationId xmlns:a16="http://schemas.microsoft.com/office/drawing/2014/main" id="{E1D2F1BF-97D4-48C8-8EA5-167919BAA600}"/>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19" name="avatar">
          <a:extLst>
            <a:ext uri="{FF2B5EF4-FFF2-40B4-BE49-F238E27FC236}">
              <a16:creationId xmlns:a16="http://schemas.microsoft.com/office/drawing/2014/main" id="{51249028-E56D-4054-9ACA-A17E8B12C97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20" name="avatar">
          <a:extLst>
            <a:ext uri="{FF2B5EF4-FFF2-40B4-BE49-F238E27FC236}">
              <a16:creationId xmlns:a16="http://schemas.microsoft.com/office/drawing/2014/main" id="{0E169DB1-0C00-4D06-96C5-18A9BC4F3C1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21" name="avatar">
          <a:extLst>
            <a:ext uri="{FF2B5EF4-FFF2-40B4-BE49-F238E27FC236}">
              <a16:creationId xmlns:a16="http://schemas.microsoft.com/office/drawing/2014/main" id="{4888EFE1-FAA4-46B2-9420-47CBD86BB5C0}"/>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22" name="avatar">
          <a:extLst>
            <a:ext uri="{FF2B5EF4-FFF2-40B4-BE49-F238E27FC236}">
              <a16:creationId xmlns:a16="http://schemas.microsoft.com/office/drawing/2014/main" id="{73FE9D68-4778-4313-B4AA-453A15633FD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23" name="avatar">
          <a:extLst>
            <a:ext uri="{FF2B5EF4-FFF2-40B4-BE49-F238E27FC236}">
              <a16:creationId xmlns:a16="http://schemas.microsoft.com/office/drawing/2014/main" id="{89C5E7FD-3A9A-41E7-B478-EA8EC6ACEA9F}"/>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24" name="avatar">
          <a:extLst>
            <a:ext uri="{FF2B5EF4-FFF2-40B4-BE49-F238E27FC236}">
              <a16:creationId xmlns:a16="http://schemas.microsoft.com/office/drawing/2014/main" id="{867CF8A2-77B5-43A7-9DCE-339F12540C4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25" name="avatar">
          <a:extLst>
            <a:ext uri="{FF2B5EF4-FFF2-40B4-BE49-F238E27FC236}">
              <a16:creationId xmlns:a16="http://schemas.microsoft.com/office/drawing/2014/main" id="{5DC9E18E-8087-45BC-9D47-E276E11641A4}"/>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26" name="avatar">
          <a:extLst>
            <a:ext uri="{FF2B5EF4-FFF2-40B4-BE49-F238E27FC236}">
              <a16:creationId xmlns:a16="http://schemas.microsoft.com/office/drawing/2014/main" id="{829F3EEC-A995-4BA2-B3FF-36FA43D780FD}"/>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27" name="avatar">
          <a:extLst>
            <a:ext uri="{FF2B5EF4-FFF2-40B4-BE49-F238E27FC236}">
              <a16:creationId xmlns:a16="http://schemas.microsoft.com/office/drawing/2014/main" id="{E9E6FE03-2364-4C4D-A659-9F7A9D2EE9C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28" name="avatar">
          <a:extLst>
            <a:ext uri="{FF2B5EF4-FFF2-40B4-BE49-F238E27FC236}">
              <a16:creationId xmlns:a16="http://schemas.microsoft.com/office/drawing/2014/main" id="{62CEE656-9580-4D13-A5AD-81020DBE70A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29" name="avatar">
          <a:extLst>
            <a:ext uri="{FF2B5EF4-FFF2-40B4-BE49-F238E27FC236}">
              <a16:creationId xmlns:a16="http://schemas.microsoft.com/office/drawing/2014/main" id="{4DEFBCA9-FC1A-4FEF-89FF-37CAD720F00D}"/>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30" name="avatar">
          <a:extLst>
            <a:ext uri="{FF2B5EF4-FFF2-40B4-BE49-F238E27FC236}">
              <a16:creationId xmlns:a16="http://schemas.microsoft.com/office/drawing/2014/main" id="{04E7C4F9-456F-470A-97F2-6A88B80F421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31" name="avatar">
          <a:extLst>
            <a:ext uri="{FF2B5EF4-FFF2-40B4-BE49-F238E27FC236}">
              <a16:creationId xmlns:a16="http://schemas.microsoft.com/office/drawing/2014/main" id="{3D43E135-6A13-4196-B540-9742E68F14E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32" name="avatar">
          <a:extLst>
            <a:ext uri="{FF2B5EF4-FFF2-40B4-BE49-F238E27FC236}">
              <a16:creationId xmlns:a16="http://schemas.microsoft.com/office/drawing/2014/main" id="{F8770714-C5B1-4657-87E2-83D1F63852F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33" name="avatar">
          <a:extLst>
            <a:ext uri="{FF2B5EF4-FFF2-40B4-BE49-F238E27FC236}">
              <a16:creationId xmlns:a16="http://schemas.microsoft.com/office/drawing/2014/main" id="{6F2767B4-46F5-4131-8BCD-C6C01A0D7AB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34" name="avatar">
          <a:extLst>
            <a:ext uri="{FF2B5EF4-FFF2-40B4-BE49-F238E27FC236}">
              <a16:creationId xmlns:a16="http://schemas.microsoft.com/office/drawing/2014/main" id="{F572062E-0398-46CF-9E3A-F8C216BD67D3}"/>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35" name="avatar">
          <a:extLst>
            <a:ext uri="{FF2B5EF4-FFF2-40B4-BE49-F238E27FC236}">
              <a16:creationId xmlns:a16="http://schemas.microsoft.com/office/drawing/2014/main" id="{432D18C7-95DB-4F6D-A764-33BAFB5DCB2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36" name="avatar">
          <a:extLst>
            <a:ext uri="{FF2B5EF4-FFF2-40B4-BE49-F238E27FC236}">
              <a16:creationId xmlns:a16="http://schemas.microsoft.com/office/drawing/2014/main" id="{C5038CB4-26B6-4064-8398-D76099E9EAB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37" name="avatar">
          <a:extLst>
            <a:ext uri="{FF2B5EF4-FFF2-40B4-BE49-F238E27FC236}">
              <a16:creationId xmlns:a16="http://schemas.microsoft.com/office/drawing/2014/main" id="{E27BDD5D-FAEB-4FE6-97EE-C9597A50E303}"/>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38" name="avatar">
          <a:extLst>
            <a:ext uri="{FF2B5EF4-FFF2-40B4-BE49-F238E27FC236}">
              <a16:creationId xmlns:a16="http://schemas.microsoft.com/office/drawing/2014/main" id="{FEF22E65-2663-4A17-98B2-1F78A6442CA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39" name="avatar">
          <a:extLst>
            <a:ext uri="{FF2B5EF4-FFF2-40B4-BE49-F238E27FC236}">
              <a16:creationId xmlns:a16="http://schemas.microsoft.com/office/drawing/2014/main" id="{DCF7C2FC-BEFC-40C0-89DC-E324C219F21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40" name="avatar">
          <a:extLst>
            <a:ext uri="{FF2B5EF4-FFF2-40B4-BE49-F238E27FC236}">
              <a16:creationId xmlns:a16="http://schemas.microsoft.com/office/drawing/2014/main" id="{2F413537-FE28-4C97-BEC0-54906EA45DF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41" name="avatar">
          <a:extLst>
            <a:ext uri="{FF2B5EF4-FFF2-40B4-BE49-F238E27FC236}">
              <a16:creationId xmlns:a16="http://schemas.microsoft.com/office/drawing/2014/main" id="{EF16D027-1730-473C-85C0-99507B6C84B7}"/>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42" name="avatar">
          <a:extLst>
            <a:ext uri="{FF2B5EF4-FFF2-40B4-BE49-F238E27FC236}">
              <a16:creationId xmlns:a16="http://schemas.microsoft.com/office/drawing/2014/main" id="{F620F7FF-C4E7-4834-BA8F-15A0AB2A8E5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43" name="avatar">
          <a:extLst>
            <a:ext uri="{FF2B5EF4-FFF2-40B4-BE49-F238E27FC236}">
              <a16:creationId xmlns:a16="http://schemas.microsoft.com/office/drawing/2014/main" id="{2F95E9E8-1196-4E4E-A602-00A807101A7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44" name="avatar">
          <a:extLst>
            <a:ext uri="{FF2B5EF4-FFF2-40B4-BE49-F238E27FC236}">
              <a16:creationId xmlns:a16="http://schemas.microsoft.com/office/drawing/2014/main" id="{B0794DC1-EF28-4221-B52E-1581143C6E0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45" name="avatar">
          <a:extLst>
            <a:ext uri="{FF2B5EF4-FFF2-40B4-BE49-F238E27FC236}">
              <a16:creationId xmlns:a16="http://schemas.microsoft.com/office/drawing/2014/main" id="{E102DF4B-E4C5-4994-8842-6810D347ED17}"/>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46" name="avatar">
          <a:extLst>
            <a:ext uri="{FF2B5EF4-FFF2-40B4-BE49-F238E27FC236}">
              <a16:creationId xmlns:a16="http://schemas.microsoft.com/office/drawing/2014/main" id="{394D3B9F-70EB-42F4-8B0F-92BB3EABF30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47" name="avatar">
          <a:extLst>
            <a:ext uri="{FF2B5EF4-FFF2-40B4-BE49-F238E27FC236}">
              <a16:creationId xmlns:a16="http://schemas.microsoft.com/office/drawing/2014/main" id="{F13DA3A7-0A5B-4BC9-B4C3-480AB9E2C70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48" name="avatar">
          <a:extLst>
            <a:ext uri="{FF2B5EF4-FFF2-40B4-BE49-F238E27FC236}">
              <a16:creationId xmlns:a16="http://schemas.microsoft.com/office/drawing/2014/main" id="{A912AEC3-444B-47CC-80BA-B6E01D2C486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49" name="avatar">
          <a:extLst>
            <a:ext uri="{FF2B5EF4-FFF2-40B4-BE49-F238E27FC236}">
              <a16:creationId xmlns:a16="http://schemas.microsoft.com/office/drawing/2014/main" id="{8C42E29E-2678-49DB-88DA-1F1D24E8BF5B}"/>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50" name="avatar">
          <a:extLst>
            <a:ext uri="{FF2B5EF4-FFF2-40B4-BE49-F238E27FC236}">
              <a16:creationId xmlns:a16="http://schemas.microsoft.com/office/drawing/2014/main" id="{3279FC7C-D703-4CA8-BC2F-BC23A78F0BD7}"/>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51" name="avatar">
          <a:extLst>
            <a:ext uri="{FF2B5EF4-FFF2-40B4-BE49-F238E27FC236}">
              <a16:creationId xmlns:a16="http://schemas.microsoft.com/office/drawing/2014/main" id="{97C84313-58DC-442E-9BCC-F5E603C5561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52" name="avatar">
          <a:extLst>
            <a:ext uri="{FF2B5EF4-FFF2-40B4-BE49-F238E27FC236}">
              <a16:creationId xmlns:a16="http://schemas.microsoft.com/office/drawing/2014/main" id="{128DAED4-B5FB-4389-82CD-47394A9651B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53" name="avatar">
          <a:extLst>
            <a:ext uri="{FF2B5EF4-FFF2-40B4-BE49-F238E27FC236}">
              <a16:creationId xmlns:a16="http://schemas.microsoft.com/office/drawing/2014/main" id="{DCC326BB-BB48-456C-904B-CD6D14EF0551}"/>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54" name="avatar">
          <a:extLst>
            <a:ext uri="{FF2B5EF4-FFF2-40B4-BE49-F238E27FC236}">
              <a16:creationId xmlns:a16="http://schemas.microsoft.com/office/drawing/2014/main" id="{C6FCFDD7-6BDC-4630-A2D6-F8B80A24FD8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55" name="avatar">
          <a:extLst>
            <a:ext uri="{FF2B5EF4-FFF2-40B4-BE49-F238E27FC236}">
              <a16:creationId xmlns:a16="http://schemas.microsoft.com/office/drawing/2014/main" id="{102D52D2-A16E-46DF-9264-59266347648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56" name="avatar">
          <a:extLst>
            <a:ext uri="{FF2B5EF4-FFF2-40B4-BE49-F238E27FC236}">
              <a16:creationId xmlns:a16="http://schemas.microsoft.com/office/drawing/2014/main" id="{3EE1441F-8C80-475F-8A7A-C3D0DD22082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57" name="avatar">
          <a:extLst>
            <a:ext uri="{FF2B5EF4-FFF2-40B4-BE49-F238E27FC236}">
              <a16:creationId xmlns:a16="http://schemas.microsoft.com/office/drawing/2014/main" id="{B28D0E81-959E-4BC3-8768-80C74ABFAF29}"/>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58" name="avatar">
          <a:extLst>
            <a:ext uri="{FF2B5EF4-FFF2-40B4-BE49-F238E27FC236}">
              <a16:creationId xmlns:a16="http://schemas.microsoft.com/office/drawing/2014/main" id="{056C7D9B-D57A-4C17-9EE8-8339EF98E328}"/>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59" name="avatar">
          <a:extLst>
            <a:ext uri="{FF2B5EF4-FFF2-40B4-BE49-F238E27FC236}">
              <a16:creationId xmlns:a16="http://schemas.microsoft.com/office/drawing/2014/main" id="{CC578C68-78AF-4270-B64A-724FCA9E0B2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0" name="avatar">
          <a:extLst>
            <a:ext uri="{FF2B5EF4-FFF2-40B4-BE49-F238E27FC236}">
              <a16:creationId xmlns:a16="http://schemas.microsoft.com/office/drawing/2014/main" id="{4FA50549-66B3-49DA-8099-364DF250283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1" name="avatar">
          <a:extLst>
            <a:ext uri="{FF2B5EF4-FFF2-40B4-BE49-F238E27FC236}">
              <a16:creationId xmlns:a16="http://schemas.microsoft.com/office/drawing/2014/main" id="{EFAA284C-92D6-4FE8-A63E-09AC1D5C2141}"/>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2" name="avatar">
          <a:extLst>
            <a:ext uri="{FF2B5EF4-FFF2-40B4-BE49-F238E27FC236}">
              <a16:creationId xmlns:a16="http://schemas.microsoft.com/office/drawing/2014/main" id="{E666078A-E637-4C4F-94DE-5269AF779F7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3" name="avatar">
          <a:extLst>
            <a:ext uri="{FF2B5EF4-FFF2-40B4-BE49-F238E27FC236}">
              <a16:creationId xmlns:a16="http://schemas.microsoft.com/office/drawing/2014/main" id="{EF53387F-4F0F-4597-80AA-630583CB5ACB}"/>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60" name="avatar">
          <a:extLst>
            <a:ext uri="{FF2B5EF4-FFF2-40B4-BE49-F238E27FC236}">
              <a16:creationId xmlns:a16="http://schemas.microsoft.com/office/drawing/2014/main" id="{72C84A3C-CEAA-4C55-8329-CBF2EA1DF1E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61" name="avatar">
          <a:extLst>
            <a:ext uri="{FF2B5EF4-FFF2-40B4-BE49-F238E27FC236}">
              <a16:creationId xmlns:a16="http://schemas.microsoft.com/office/drawing/2014/main" id="{982E7FAD-58DB-40CE-B790-7ADCEF640D14}"/>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62" name="avatar">
          <a:extLst>
            <a:ext uri="{FF2B5EF4-FFF2-40B4-BE49-F238E27FC236}">
              <a16:creationId xmlns:a16="http://schemas.microsoft.com/office/drawing/2014/main" id="{67175A0E-67CD-4A41-9B3C-CAA991B047A6}"/>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63" name="avatar">
          <a:extLst>
            <a:ext uri="{FF2B5EF4-FFF2-40B4-BE49-F238E27FC236}">
              <a16:creationId xmlns:a16="http://schemas.microsoft.com/office/drawing/2014/main" id="{243B1294-39C2-49CA-9F6C-F51786BB722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64" name="avatar">
          <a:extLst>
            <a:ext uri="{FF2B5EF4-FFF2-40B4-BE49-F238E27FC236}">
              <a16:creationId xmlns:a16="http://schemas.microsoft.com/office/drawing/2014/main" id="{44634043-987E-4F12-A274-BCA643A9DCB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565" name="avatar">
          <a:extLst>
            <a:ext uri="{FF2B5EF4-FFF2-40B4-BE49-F238E27FC236}">
              <a16:creationId xmlns:a16="http://schemas.microsoft.com/office/drawing/2014/main" id="{5B2FDFD5-7044-4C1C-8234-6D7545B0955A}"/>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66" name="avatar">
          <a:extLst>
            <a:ext uri="{FF2B5EF4-FFF2-40B4-BE49-F238E27FC236}">
              <a16:creationId xmlns:a16="http://schemas.microsoft.com/office/drawing/2014/main" id="{27A6CB3E-A241-4EEF-BE90-A628D88E805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67" name="avatar">
          <a:extLst>
            <a:ext uri="{FF2B5EF4-FFF2-40B4-BE49-F238E27FC236}">
              <a16:creationId xmlns:a16="http://schemas.microsoft.com/office/drawing/2014/main" id="{442BF8E8-94C4-4E2B-971D-19135D65B89A}"/>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68" name="avatar">
          <a:extLst>
            <a:ext uri="{FF2B5EF4-FFF2-40B4-BE49-F238E27FC236}">
              <a16:creationId xmlns:a16="http://schemas.microsoft.com/office/drawing/2014/main" id="{3A29CFD4-A4AA-4220-B73E-7884C86251F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69" name="avatar">
          <a:extLst>
            <a:ext uri="{FF2B5EF4-FFF2-40B4-BE49-F238E27FC236}">
              <a16:creationId xmlns:a16="http://schemas.microsoft.com/office/drawing/2014/main" id="{4CB89AF5-8362-4DF4-9936-C742E02104F7}"/>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70" name="avatar">
          <a:extLst>
            <a:ext uri="{FF2B5EF4-FFF2-40B4-BE49-F238E27FC236}">
              <a16:creationId xmlns:a16="http://schemas.microsoft.com/office/drawing/2014/main" id="{24CCE8E9-80F6-4ED1-AE25-1CF51BE6A2EB}"/>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71" name="avatar">
          <a:extLst>
            <a:ext uri="{FF2B5EF4-FFF2-40B4-BE49-F238E27FC236}">
              <a16:creationId xmlns:a16="http://schemas.microsoft.com/office/drawing/2014/main" id="{ACEA2AFD-709E-41A3-9D74-98462AFF43E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72" name="avatar">
          <a:extLst>
            <a:ext uri="{FF2B5EF4-FFF2-40B4-BE49-F238E27FC236}">
              <a16:creationId xmlns:a16="http://schemas.microsoft.com/office/drawing/2014/main" id="{E07DFDC6-0482-47E7-A461-2BE82FCE1B0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573" name="avatar">
          <a:extLst>
            <a:ext uri="{FF2B5EF4-FFF2-40B4-BE49-F238E27FC236}">
              <a16:creationId xmlns:a16="http://schemas.microsoft.com/office/drawing/2014/main" id="{0A6DC804-7DD8-4971-BCE6-03CDB10D78FC}"/>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74" name="avatar">
          <a:extLst>
            <a:ext uri="{FF2B5EF4-FFF2-40B4-BE49-F238E27FC236}">
              <a16:creationId xmlns:a16="http://schemas.microsoft.com/office/drawing/2014/main" id="{38FD4793-8107-4774-BFB2-6E9EEE0CEEB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75" name="avatar">
          <a:extLst>
            <a:ext uri="{FF2B5EF4-FFF2-40B4-BE49-F238E27FC236}">
              <a16:creationId xmlns:a16="http://schemas.microsoft.com/office/drawing/2014/main" id="{98240173-67D5-40EF-8B81-CF0C0BE6A50C}"/>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76" name="avatar">
          <a:extLst>
            <a:ext uri="{FF2B5EF4-FFF2-40B4-BE49-F238E27FC236}">
              <a16:creationId xmlns:a16="http://schemas.microsoft.com/office/drawing/2014/main" id="{C2DAFA0E-1F4B-4681-B1D5-0CBC63AA99E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77" name="avatar">
          <a:extLst>
            <a:ext uri="{FF2B5EF4-FFF2-40B4-BE49-F238E27FC236}">
              <a16:creationId xmlns:a16="http://schemas.microsoft.com/office/drawing/2014/main" id="{A19DC6E8-8CB3-4D71-90C5-47F6E946054C}"/>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78" name="avatar">
          <a:extLst>
            <a:ext uri="{FF2B5EF4-FFF2-40B4-BE49-F238E27FC236}">
              <a16:creationId xmlns:a16="http://schemas.microsoft.com/office/drawing/2014/main" id="{BB7DCF32-C30A-4457-B6D3-4BEEAA324331}"/>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79" name="avatar">
          <a:extLst>
            <a:ext uri="{FF2B5EF4-FFF2-40B4-BE49-F238E27FC236}">
              <a16:creationId xmlns:a16="http://schemas.microsoft.com/office/drawing/2014/main" id="{3C265E36-3B67-4EB4-8C05-E2B318A14B9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80" name="avatar">
          <a:extLst>
            <a:ext uri="{FF2B5EF4-FFF2-40B4-BE49-F238E27FC236}">
              <a16:creationId xmlns:a16="http://schemas.microsoft.com/office/drawing/2014/main" id="{3E5A450E-41E8-451F-B8B2-87590C0C427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581" name="avatar">
          <a:extLst>
            <a:ext uri="{FF2B5EF4-FFF2-40B4-BE49-F238E27FC236}">
              <a16:creationId xmlns:a16="http://schemas.microsoft.com/office/drawing/2014/main" id="{C5EB073D-9C75-43D7-B049-74FD55B9C5E8}"/>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82" name="avatar">
          <a:extLst>
            <a:ext uri="{FF2B5EF4-FFF2-40B4-BE49-F238E27FC236}">
              <a16:creationId xmlns:a16="http://schemas.microsoft.com/office/drawing/2014/main" id="{48B29F3A-86A4-4E96-8673-DC2F0C098A4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83" name="avatar">
          <a:extLst>
            <a:ext uri="{FF2B5EF4-FFF2-40B4-BE49-F238E27FC236}">
              <a16:creationId xmlns:a16="http://schemas.microsoft.com/office/drawing/2014/main" id="{5889C611-321A-414A-A401-075E49D8998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84" name="avatar">
          <a:extLst>
            <a:ext uri="{FF2B5EF4-FFF2-40B4-BE49-F238E27FC236}">
              <a16:creationId xmlns:a16="http://schemas.microsoft.com/office/drawing/2014/main" id="{425515E2-B4EB-458B-AD64-1164A34F00E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86" name="avatar">
          <a:extLst>
            <a:ext uri="{FF2B5EF4-FFF2-40B4-BE49-F238E27FC236}">
              <a16:creationId xmlns:a16="http://schemas.microsoft.com/office/drawing/2014/main" id="{CC34BF7E-008C-43C6-AE00-947F4B2A9589}"/>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87" name="avatar">
          <a:extLst>
            <a:ext uri="{FF2B5EF4-FFF2-40B4-BE49-F238E27FC236}">
              <a16:creationId xmlns:a16="http://schemas.microsoft.com/office/drawing/2014/main" id="{06DD941C-732C-4256-B4BB-37DA47774627}"/>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88" name="avatar">
          <a:extLst>
            <a:ext uri="{FF2B5EF4-FFF2-40B4-BE49-F238E27FC236}">
              <a16:creationId xmlns:a16="http://schemas.microsoft.com/office/drawing/2014/main" id="{D9E349EE-3A87-4351-8C5A-2181375DF8A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89" name="avatar">
          <a:extLst>
            <a:ext uri="{FF2B5EF4-FFF2-40B4-BE49-F238E27FC236}">
              <a16:creationId xmlns:a16="http://schemas.microsoft.com/office/drawing/2014/main" id="{338F91C0-DE64-499C-B373-70BD6C5495E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590" name="avatar">
          <a:extLst>
            <a:ext uri="{FF2B5EF4-FFF2-40B4-BE49-F238E27FC236}">
              <a16:creationId xmlns:a16="http://schemas.microsoft.com/office/drawing/2014/main" id="{2039C65D-FC80-45DE-9EB7-8A0CECDCF36E}"/>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91" name="avatar">
          <a:extLst>
            <a:ext uri="{FF2B5EF4-FFF2-40B4-BE49-F238E27FC236}">
              <a16:creationId xmlns:a16="http://schemas.microsoft.com/office/drawing/2014/main" id="{FD7CBF2D-03FB-4D90-9C5B-B8310B38B5F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92" name="avatar">
          <a:extLst>
            <a:ext uri="{FF2B5EF4-FFF2-40B4-BE49-F238E27FC236}">
              <a16:creationId xmlns:a16="http://schemas.microsoft.com/office/drawing/2014/main" id="{E8E825EE-248A-4C3D-88DD-43E51A27C8C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93" name="avatar">
          <a:extLst>
            <a:ext uri="{FF2B5EF4-FFF2-40B4-BE49-F238E27FC236}">
              <a16:creationId xmlns:a16="http://schemas.microsoft.com/office/drawing/2014/main" id="{DBCCFE25-3F4A-4913-B0AD-89CC544086A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594" name="avatar">
          <a:extLst>
            <a:ext uri="{FF2B5EF4-FFF2-40B4-BE49-F238E27FC236}">
              <a16:creationId xmlns:a16="http://schemas.microsoft.com/office/drawing/2014/main" id="{1698465D-411C-4087-918C-5B315DED4B30}"/>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595" name="avatar">
          <a:extLst>
            <a:ext uri="{FF2B5EF4-FFF2-40B4-BE49-F238E27FC236}">
              <a16:creationId xmlns:a16="http://schemas.microsoft.com/office/drawing/2014/main" id="{415F2322-A7A8-4F8D-A474-69327745EFE4}"/>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596" name="avatar">
          <a:extLst>
            <a:ext uri="{FF2B5EF4-FFF2-40B4-BE49-F238E27FC236}">
              <a16:creationId xmlns:a16="http://schemas.microsoft.com/office/drawing/2014/main" id="{ACA6166A-05CB-45E7-AC61-2BDB257347B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97" name="avatar">
          <a:extLst>
            <a:ext uri="{FF2B5EF4-FFF2-40B4-BE49-F238E27FC236}">
              <a16:creationId xmlns:a16="http://schemas.microsoft.com/office/drawing/2014/main" id="{41F99919-CB05-4A55-9255-CF25805BD9F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598" name="avatar">
          <a:extLst>
            <a:ext uri="{FF2B5EF4-FFF2-40B4-BE49-F238E27FC236}">
              <a16:creationId xmlns:a16="http://schemas.microsoft.com/office/drawing/2014/main" id="{FDD7CEF3-CA92-452D-9EE6-B094C3E75752}"/>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599" name="avatar">
          <a:extLst>
            <a:ext uri="{FF2B5EF4-FFF2-40B4-BE49-F238E27FC236}">
              <a16:creationId xmlns:a16="http://schemas.microsoft.com/office/drawing/2014/main" id="{7A6701E7-49C5-4BFE-8D40-2E4C3B88646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00" name="avatar">
          <a:extLst>
            <a:ext uri="{FF2B5EF4-FFF2-40B4-BE49-F238E27FC236}">
              <a16:creationId xmlns:a16="http://schemas.microsoft.com/office/drawing/2014/main" id="{7FBA905A-4AFC-4B5F-BA2F-F59FA7AB5C1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01" name="avatar">
          <a:extLst>
            <a:ext uri="{FF2B5EF4-FFF2-40B4-BE49-F238E27FC236}">
              <a16:creationId xmlns:a16="http://schemas.microsoft.com/office/drawing/2014/main" id="{AE230E98-5347-4B84-84E9-ABFAA259020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02" name="avatar">
          <a:extLst>
            <a:ext uri="{FF2B5EF4-FFF2-40B4-BE49-F238E27FC236}">
              <a16:creationId xmlns:a16="http://schemas.microsoft.com/office/drawing/2014/main" id="{E71A97F8-CB34-4799-8790-AC763CBA83DC}"/>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03" name="avatar">
          <a:extLst>
            <a:ext uri="{FF2B5EF4-FFF2-40B4-BE49-F238E27FC236}">
              <a16:creationId xmlns:a16="http://schemas.microsoft.com/office/drawing/2014/main" id="{4FFD2A06-420E-4DF4-BA23-43669D483ABD}"/>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04" name="avatar">
          <a:extLst>
            <a:ext uri="{FF2B5EF4-FFF2-40B4-BE49-F238E27FC236}">
              <a16:creationId xmlns:a16="http://schemas.microsoft.com/office/drawing/2014/main" id="{8CEBBB73-D662-4CCB-B612-0B54F3DED6B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05" name="avatar">
          <a:extLst>
            <a:ext uri="{FF2B5EF4-FFF2-40B4-BE49-F238E27FC236}">
              <a16:creationId xmlns:a16="http://schemas.microsoft.com/office/drawing/2014/main" id="{12306A50-E348-4217-A6CA-42193001C01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06" name="avatar">
          <a:extLst>
            <a:ext uri="{FF2B5EF4-FFF2-40B4-BE49-F238E27FC236}">
              <a16:creationId xmlns:a16="http://schemas.microsoft.com/office/drawing/2014/main" id="{6C72A145-C1DB-4079-B569-79065EF4FDC1}"/>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07" name="avatar">
          <a:extLst>
            <a:ext uri="{FF2B5EF4-FFF2-40B4-BE49-F238E27FC236}">
              <a16:creationId xmlns:a16="http://schemas.microsoft.com/office/drawing/2014/main" id="{857C756E-972E-4B9D-A304-87EE09F2A57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08" name="avatar">
          <a:extLst>
            <a:ext uri="{FF2B5EF4-FFF2-40B4-BE49-F238E27FC236}">
              <a16:creationId xmlns:a16="http://schemas.microsoft.com/office/drawing/2014/main" id="{1C7ADA52-F12E-41FD-A998-1F7554ABC79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09" name="avatar">
          <a:extLst>
            <a:ext uri="{FF2B5EF4-FFF2-40B4-BE49-F238E27FC236}">
              <a16:creationId xmlns:a16="http://schemas.microsoft.com/office/drawing/2014/main" id="{54FF24B0-99C0-411A-81AD-7051F4E3AB4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10" name="avatar">
          <a:extLst>
            <a:ext uri="{FF2B5EF4-FFF2-40B4-BE49-F238E27FC236}">
              <a16:creationId xmlns:a16="http://schemas.microsoft.com/office/drawing/2014/main" id="{57E17036-697D-4D38-9567-0053C8E59B6A}"/>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11" name="avatar">
          <a:extLst>
            <a:ext uri="{FF2B5EF4-FFF2-40B4-BE49-F238E27FC236}">
              <a16:creationId xmlns:a16="http://schemas.microsoft.com/office/drawing/2014/main" id="{F0598D8A-A8F3-4BED-BD4F-351773E8A1D7}"/>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12" name="avatar">
          <a:extLst>
            <a:ext uri="{FF2B5EF4-FFF2-40B4-BE49-F238E27FC236}">
              <a16:creationId xmlns:a16="http://schemas.microsoft.com/office/drawing/2014/main" id="{3C37258C-65A3-4123-8C66-A314174CA3E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13" name="avatar">
          <a:extLst>
            <a:ext uri="{FF2B5EF4-FFF2-40B4-BE49-F238E27FC236}">
              <a16:creationId xmlns:a16="http://schemas.microsoft.com/office/drawing/2014/main" id="{82FE5819-3858-495C-AD69-62C05B4A278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14" name="avatar">
          <a:extLst>
            <a:ext uri="{FF2B5EF4-FFF2-40B4-BE49-F238E27FC236}">
              <a16:creationId xmlns:a16="http://schemas.microsoft.com/office/drawing/2014/main" id="{1B56FB5A-CE0F-4F13-9927-F9A3ECC77B9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15" name="avatar">
          <a:extLst>
            <a:ext uri="{FF2B5EF4-FFF2-40B4-BE49-F238E27FC236}">
              <a16:creationId xmlns:a16="http://schemas.microsoft.com/office/drawing/2014/main" id="{C26547FA-9B5A-4726-A62E-4427AA20CE1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16" name="avatar">
          <a:extLst>
            <a:ext uri="{FF2B5EF4-FFF2-40B4-BE49-F238E27FC236}">
              <a16:creationId xmlns:a16="http://schemas.microsoft.com/office/drawing/2014/main" id="{D87397E4-3EF6-4884-9538-B75DD6BAD9B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17" name="avatar">
          <a:extLst>
            <a:ext uri="{FF2B5EF4-FFF2-40B4-BE49-F238E27FC236}">
              <a16:creationId xmlns:a16="http://schemas.microsoft.com/office/drawing/2014/main" id="{3D0C3F81-FCED-4477-A197-8ACCDBEE080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18" name="avatar">
          <a:extLst>
            <a:ext uri="{FF2B5EF4-FFF2-40B4-BE49-F238E27FC236}">
              <a16:creationId xmlns:a16="http://schemas.microsoft.com/office/drawing/2014/main" id="{F823BD2E-A259-412E-897A-DE3FE9C285E4}"/>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19" name="avatar">
          <a:extLst>
            <a:ext uri="{FF2B5EF4-FFF2-40B4-BE49-F238E27FC236}">
              <a16:creationId xmlns:a16="http://schemas.microsoft.com/office/drawing/2014/main" id="{67742C98-3184-4B2A-A1B0-DC18820D652F}"/>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20" name="avatar">
          <a:extLst>
            <a:ext uri="{FF2B5EF4-FFF2-40B4-BE49-F238E27FC236}">
              <a16:creationId xmlns:a16="http://schemas.microsoft.com/office/drawing/2014/main" id="{5E4F08AB-95E0-4C19-9441-EA5C6BC7BAB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21" name="avatar">
          <a:extLst>
            <a:ext uri="{FF2B5EF4-FFF2-40B4-BE49-F238E27FC236}">
              <a16:creationId xmlns:a16="http://schemas.microsoft.com/office/drawing/2014/main" id="{EA7FE3DA-532A-40F0-8A2C-EAF5FB154E4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22" name="avatar">
          <a:extLst>
            <a:ext uri="{FF2B5EF4-FFF2-40B4-BE49-F238E27FC236}">
              <a16:creationId xmlns:a16="http://schemas.microsoft.com/office/drawing/2014/main" id="{3E34FEE3-B1EF-4B91-88EA-B028F6077606}"/>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23" name="avatar">
          <a:extLst>
            <a:ext uri="{FF2B5EF4-FFF2-40B4-BE49-F238E27FC236}">
              <a16:creationId xmlns:a16="http://schemas.microsoft.com/office/drawing/2014/main" id="{F2745BB9-8097-495F-A3AB-03930F16889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24" name="avatar">
          <a:extLst>
            <a:ext uri="{FF2B5EF4-FFF2-40B4-BE49-F238E27FC236}">
              <a16:creationId xmlns:a16="http://schemas.microsoft.com/office/drawing/2014/main" id="{F920DD89-798F-4AF6-8C1C-88FFDAADB6F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25" name="avatar">
          <a:extLst>
            <a:ext uri="{FF2B5EF4-FFF2-40B4-BE49-F238E27FC236}">
              <a16:creationId xmlns:a16="http://schemas.microsoft.com/office/drawing/2014/main" id="{C1DD9F6F-1B18-4F71-823E-CD25063EE3A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26" name="avatar">
          <a:extLst>
            <a:ext uri="{FF2B5EF4-FFF2-40B4-BE49-F238E27FC236}">
              <a16:creationId xmlns:a16="http://schemas.microsoft.com/office/drawing/2014/main" id="{806C003F-04E6-4C9B-B766-4C2C4B35A408}"/>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27" name="avatar">
          <a:extLst>
            <a:ext uri="{FF2B5EF4-FFF2-40B4-BE49-F238E27FC236}">
              <a16:creationId xmlns:a16="http://schemas.microsoft.com/office/drawing/2014/main" id="{53354F5D-8E0E-4016-87B9-DDEEC7F207C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28" name="avatar">
          <a:extLst>
            <a:ext uri="{FF2B5EF4-FFF2-40B4-BE49-F238E27FC236}">
              <a16:creationId xmlns:a16="http://schemas.microsoft.com/office/drawing/2014/main" id="{7569F178-8B76-4B2A-99DF-6F06236BBEF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29" name="avatar">
          <a:extLst>
            <a:ext uri="{FF2B5EF4-FFF2-40B4-BE49-F238E27FC236}">
              <a16:creationId xmlns:a16="http://schemas.microsoft.com/office/drawing/2014/main" id="{E63B2683-BD08-426F-B214-7CDA2A718B5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30" name="avatar">
          <a:extLst>
            <a:ext uri="{FF2B5EF4-FFF2-40B4-BE49-F238E27FC236}">
              <a16:creationId xmlns:a16="http://schemas.microsoft.com/office/drawing/2014/main" id="{153083A7-1025-4A89-A14F-744797912897}"/>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31" name="avatar">
          <a:extLst>
            <a:ext uri="{FF2B5EF4-FFF2-40B4-BE49-F238E27FC236}">
              <a16:creationId xmlns:a16="http://schemas.microsoft.com/office/drawing/2014/main" id="{B88DF21E-C3C8-422A-816B-B8BE54090C2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32" name="avatar">
          <a:extLst>
            <a:ext uri="{FF2B5EF4-FFF2-40B4-BE49-F238E27FC236}">
              <a16:creationId xmlns:a16="http://schemas.microsoft.com/office/drawing/2014/main" id="{7438112C-23E2-4458-BF2A-BF339AFC537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33" name="avatar">
          <a:extLst>
            <a:ext uri="{FF2B5EF4-FFF2-40B4-BE49-F238E27FC236}">
              <a16:creationId xmlns:a16="http://schemas.microsoft.com/office/drawing/2014/main" id="{7319FAED-9D25-4035-89EA-EC71FDB72EB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34" name="avatar">
          <a:extLst>
            <a:ext uri="{FF2B5EF4-FFF2-40B4-BE49-F238E27FC236}">
              <a16:creationId xmlns:a16="http://schemas.microsoft.com/office/drawing/2014/main" id="{94041CF8-9E52-471C-B520-94D1176E533B}"/>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35" name="avatar">
          <a:extLst>
            <a:ext uri="{FF2B5EF4-FFF2-40B4-BE49-F238E27FC236}">
              <a16:creationId xmlns:a16="http://schemas.microsoft.com/office/drawing/2014/main" id="{852C0873-090F-4663-9813-782F42064AF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36" name="avatar">
          <a:extLst>
            <a:ext uri="{FF2B5EF4-FFF2-40B4-BE49-F238E27FC236}">
              <a16:creationId xmlns:a16="http://schemas.microsoft.com/office/drawing/2014/main" id="{153CFF83-6A7D-48F7-AAA1-282570C9846B}"/>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37" name="avatar">
          <a:extLst>
            <a:ext uri="{FF2B5EF4-FFF2-40B4-BE49-F238E27FC236}">
              <a16:creationId xmlns:a16="http://schemas.microsoft.com/office/drawing/2014/main" id="{51BB57E1-96D1-4926-94F0-0E112D63254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38" name="avatar">
          <a:extLst>
            <a:ext uri="{FF2B5EF4-FFF2-40B4-BE49-F238E27FC236}">
              <a16:creationId xmlns:a16="http://schemas.microsoft.com/office/drawing/2014/main" id="{718B5411-99BD-46E1-8269-F601998D68F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39" name="avatar">
          <a:extLst>
            <a:ext uri="{FF2B5EF4-FFF2-40B4-BE49-F238E27FC236}">
              <a16:creationId xmlns:a16="http://schemas.microsoft.com/office/drawing/2014/main" id="{00519824-0CA1-48E2-98A2-8A3270A66BF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40" name="avatar">
          <a:extLst>
            <a:ext uri="{FF2B5EF4-FFF2-40B4-BE49-F238E27FC236}">
              <a16:creationId xmlns:a16="http://schemas.microsoft.com/office/drawing/2014/main" id="{F761A26D-8843-4A5B-A32F-1E91F9053C6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41" name="avatar">
          <a:extLst>
            <a:ext uri="{FF2B5EF4-FFF2-40B4-BE49-F238E27FC236}">
              <a16:creationId xmlns:a16="http://schemas.microsoft.com/office/drawing/2014/main" id="{1E2C74C8-97DC-4E1B-A44C-C8D27153D8A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42" name="avatar">
          <a:extLst>
            <a:ext uri="{FF2B5EF4-FFF2-40B4-BE49-F238E27FC236}">
              <a16:creationId xmlns:a16="http://schemas.microsoft.com/office/drawing/2014/main" id="{D9F44DC5-5EEB-4639-BB31-BB0F4D943B7A}"/>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43" name="avatar">
          <a:extLst>
            <a:ext uri="{FF2B5EF4-FFF2-40B4-BE49-F238E27FC236}">
              <a16:creationId xmlns:a16="http://schemas.microsoft.com/office/drawing/2014/main" id="{D351FF64-334D-41E1-90C2-8A203B3D93AB}"/>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44" name="avatar">
          <a:extLst>
            <a:ext uri="{FF2B5EF4-FFF2-40B4-BE49-F238E27FC236}">
              <a16:creationId xmlns:a16="http://schemas.microsoft.com/office/drawing/2014/main" id="{9C9A74B3-7EE5-4C43-A323-CF83AC36C66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45" name="avatar">
          <a:extLst>
            <a:ext uri="{FF2B5EF4-FFF2-40B4-BE49-F238E27FC236}">
              <a16:creationId xmlns:a16="http://schemas.microsoft.com/office/drawing/2014/main" id="{AF584795-EEC8-4829-AEF7-F5531DAF74D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46" name="avatar">
          <a:extLst>
            <a:ext uri="{FF2B5EF4-FFF2-40B4-BE49-F238E27FC236}">
              <a16:creationId xmlns:a16="http://schemas.microsoft.com/office/drawing/2014/main" id="{1B6A0EF1-76F9-45CB-AB73-2FFC43AA4A57}"/>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47" name="avatar">
          <a:extLst>
            <a:ext uri="{FF2B5EF4-FFF2-40B4-BE49-F238E27FC236}">
              <a16:creationId xmlns:a16="http://schemas.microsoft.com/office/drawing/2014/main" id="{EE1C3E38-4F42-4425-BB57-22620CF6BE3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48" name="avatar">
          <a:extLst>
            <a:ext uri="{FF2B5EF4-FFF2-40B4-BE49-F238E27FC236}">
              <a16:creationId xmlns:a16="http://schemas.microsoft.com/office/drawing/2014/main" id="{BED53074-045C-48FD-AE56-AC06B9B3743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49" name="avatar">
          <a:extLst>
            <a:ext uri="{FF2B5EF4-FFF2-40B4-BE49-F238E27FC236}">
              <a16:creationId xmlns:a16="http://schemas.microsoft.com/office/drawing/2014/main" id="{E038C1B5-5C24-45F4-8690-F663BB17472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50" name="avatar">
          <a:extLst>
            <a:ext uri="{FF2B5EF4-FFF2-40B4-BE49-F238E27FC236}">
              <a16:creationId xmlns:a16="http://schemas.microsoft.com/office/drawing/2014/main" id="{1BBACBE4-08C9-4D06-B37C-D9F19F9BDBBB}"/>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51" name="avatar">
          <a:extLst>
            <a:ext uri="{FF2B5EF4-FFF2-40B4-BE49-F238E27FC236}">
              <a16:creationId xmlns:a16="http://schemas.microsoft.com/office/drawing/2014/main" id="{91129FF2-358C-4E37-8806-C1173E0149B1}"/>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52" name="avatar">
          <a:extLst>
            <a:ext uri="{FF2B5EF4-FFF2-40B4-BE49-F238E27FC236}">
              <a16:creationId xmlns:a16="http://schemas.microsoft.com/office/drawing/2014/main" id="{FF66623C-6490-4AFD-9EEA-0413F4EDCE94}"/>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53" name="avatar">
          <a:extLst>
            <a:ext uri="{FF2B5EF4-FFF2-40B4-BE49-F238E27FC236}">
              <a16:creationId xmlns:a16="http://schemas.microsoft.com/office/drawing/2014/main" id="{B3360058-45CD-4757-9F7F-0C87F5868E8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54" name="avatar">
          <a:extLst>
            <a:ext uri="{FF2B5EF4-FFF2-40B4-BE49-F238E27FC236}">
              <a16:creationId xmlns:a16="http://schemas.microsoft.com/office/drawing/2014/main" id="{D36B5867-F8C2-4DC3-9DDE-75E131A16B96}"/>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55" name="avatar">
          <a:extLst>
            <a:ext uri="{FF2B5EF4-FFF2-40B4-BE49-F238E27FC236}">
              <a16:creationId xmlns:a16="http://schemas.microsoft.com/office/drawing/2014/main" id="{D1B36D6A-99B8-4A98-B3AE-B15CDDEA4BC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120968</xdr:rowOff>
    </xdr:to>
    <xdr:sp macro="" textlink="">
      <xdr:nvSpPr>
        <xdr:cNvPr id="66656" name="avatar">
          <a:extLst>
            <a:ext uri="{FF2B5EF4-FFF2-40B4-BE49-F238E27FC236}">
              <a16:creationId xmlns:a16="http://schemas.microsoft.com/office/drawing/2014/main" id="{061EA73E-1806-40F0-8C6A-F6C412AC2699}"/>
            </a:ext>
          </a:extLst>
        </xdr:cNvPr>
        <xdr:cNvSpPr>
          <a:spLocks noChangeAspect="1" noChangeArrowheads="1"/>
        </xdr:cNvSpPr>
      </xdr:nvSpPr>
      <xdr:spPr bwMode="auto">
        <a:xfrm>
          <a:off x="4600575" y="1200150"/>
          <a:ext cx="304800" cy="28860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124142</xdr:rowOff>
    </xdr:to>
    <xdr:sp macro="" textlink="">
      <xdr:nvSpPr>
        <xdr:cNvPr id="66657" name="avatar">
          <a:extLst>
            <a:ext uri="{FF2B5EF4-FFF2-40B4-BE49-F238E27FC236}">
              <a16:creationId xmlns:a16="http://schemas.microsoft.com/office/drawing/2014/main" id="{CC9A5EB5-55E7-437B-8F27-7E34856B6577}"/>
            </a:ext>
          </a:extLst>
        </xdr:cNvPr>
        <xdr:cNvSpPr>
          <a:spLocks noChangeAspect="1" noChangeArrowheads="1"/>
        </xdr:cNvSpPr>
      </xdr:nvSpPr>
      <xdr:spPr bwMode="auto">
        <a:xfrm>
          <a:off x="0" y="1200150"/>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658" name="avatar">
          <a:extLst>
            <a:ext uri="{FF2B5EF4-FFF2-40B4-BE49-F238E27FC236}">
              <a16:creationId xmlns:a16="http://schemas.microsoft.com/office/drawing/2014/main" id="{1F648F36-2DDF-45F6-8AA1-3C5C9EF7B1A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124142</xdr:rowOff>
    </xdr:to>
    <xdr:sp macro="" textlink="">
      <xdr:nvSpPr>
        <xdr:cNvPr id="66659" name="avatar">
          <a:extLst>
            <a:ext uri="{FF2B5EF4-FFF2-40B4-BE49-F238E27FC236}">
              <a16:creationId xmlns:a16="http://schemas.microsoft.com/office/drawing/2014/main" id="{2CC9182B-1D52-48FF-9B13-B7B9C408C566}"/>
            </a:ext>
          </a:extLst>
        </xdr:cNvPr>
        <xdr:cNvSpPr>
          <a:spLocks noChangeAspect="1" noChangeArrowheads="1"/>
        </xdr:cNvSpPr>
      </xdr:nvSpPr>
      <xdr:spPr bwMode="auto">
        <a:xfrm>
          <a:off x="4600575" y="1200150"/>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124142</xdr:rowOff>
    </xdr:to>
    <xdr:sp macro="" textlink="">
      <xdr:nvSpPr>
        <xdr:cNvPr id="66660" name="avatar">
          <a:extLst>
            <a:ext uri="{FF2B5EF4-FFF2-40B4-BE49-F238E27FC236}">
              <a16:creationId xmlns:a16="http://schemas.microsoft.com/office/drawing/2014/main" id="{983A5550-4B02-4045-B3EC-887AC0B189E1}"/>
            </a:ext>
          </a:extLst>
        </xdr:cNvPr>
        <xdr:cNvSpPr>
          <a:spLocks noChangeAspect="1" noChangeArrowheads="1"/>
        </xdr:cNvSpPr>
      </xdr:nvSpPr>
      <xdr:spPr bwMode="auto">
        <a:xfrm>
          <a:off x="0" y="1200150"/>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6661" name="avatar">
          <a:extLst>
            <a:ext uri="{FF2B5EF4-FFF2-40B4-BE49-F238E27FC236}">
              <a16:creationId xmlns:a16="http://schemas.microsoft.com/office/drawing/2014/main" id="{9D0FB6D2-0C3E-46F6-AB4D-2028FC8FA604}"/>
            </a:ext>
          </a:extLst>
        </xdr:cNvPr>
        <xdr:cNvSpPr>
          <a:spLocks noChangeAspect="1" noChangeArrowheads="1"/>
        </xdr:cNvSpPr>
      </xdr:nvSpPr>
      <xdr:spPr bwMode="auto">
        <a:xfrm>
          <a:off x="4600575"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62" name="avatar">
          <a:extLst>
            <a:ext uri="{FF2B5EF4-FFF2-40B4-BE49-F238E27FC236}">
              <a16:creationId xmlns:a16="http://schemas.microsoft.com/office/drawing/2014/main" id="{35818789-A177-4BFB-8AA2-E8C96DF67B9C}"/>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120996</xdr:rowOff>
    </xdr:to>
    <xdr:sp macro="" textlink="">
      <xdr:nvSpPr>
        <xdr:cNvPr id="66663" name="avatar">
          <a:extLst>
            <a:ext uri="{FF2B5EF4-FFF2-40B4-BE49-F238E27FC236}">
              <a16:creationId xmlns:a16="http://schemas.microsoft.com/office/drawing/2014/main" id="{D36790B9-FFCC-4D60-BB0A-D871531D2C92}"/>
            </a:ext>
          </a:extLst>
        </xdr:cNvPr>
        <xdr:cNvSpPr>
          <a:spLocks noChangeAspect="1" noChangeArrowheads="1"/>
        </xdr:cNvSpPr>
      </xdr:nvSpPr>
      <xdr:spPr bwMode="auto">
        <a:xfrm>
          <a:off x="4600575" y="1200150"/>
          <a:ext cx="304800" cy="28863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124142</xdr:rowOff>
    </xdr:to>
    <xdr:sp macro="" textlink="">
      <xdr:nvSpPr>
        <xdr:cNvPr id="66664" name="avatar">
          <a:extLst>
            <a:ext uri="{FF2B5EF4-FFF2-40B4-BE49-F238E27FC236}">
              <a16:creationId xmlns:a16="http://schemas.microsoft.com/office/drawing/2014/main" id="{CF1274C9-F212-4D1D-81B0-C1F8CD479E1A}"/>
            </a:ext>
          </a:extLst>
        </xdr:cNvPr>
        <xdr:cNvSpPr>
          <a:spLocks noChangeAspect="1" noChangeArrowheads="1"/>
        </xdr:cNvSpPr>
      </xdr:nvSpPr>
      <xdr:spPr bwMode="auto">
        <a:xfrm>
          <a:off x="0" y="1200150"/>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665" name="avatar">
          <a:extLst>
            <a:ext uri="{FF2B5EF4-FFF2-40B4-BE49-F238E27FC236}">
              <a16:creationId xmlns:a16="http://schemas.microsoft.com/office/drawing/2014/main" id="{19898F5C-0EEC-4BE4-AFDD-93F8A28D27B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149571</xdr:rowOff>
    </xdr:to>
    <xdr:sp macro="" textlink="">
      <xdr:nvSpPr>
        <xdr:cNvPr id="66666" name="avatar">
          <a:extLst>
            <a:ext uri="{FF2B5EF4-FFF2-40B4-BE49-F238E27FC236}">
              <a16:creationId xmlns:a16="http://schemas.microsoft.com/office/drawing/2014/main" id="{05D50CD4-2842-4E9D-90C8-CFEB2811598C}"/>
            </a:ext>
          </a:extLst>
        </xdr:cNvPr>
        <xdr:cNvSpPr>
          <a:spLocks noChangeAspect="1" noChangeArrowheads="1"/>
        </xdr:cNvSpPr>
      </xdr:nvSpPr>
      <xdr:spPr bwMode="auto">
        <a:xfrm>
          <a:off x="4600575" y="1200150"/>
          <a:ext cx="304800" cy="3172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121602</xdr:rowOff>
    </xdr:to>
    <xdr:sp macro="" textlink="">
      <xdr:nvSpPr>
        <xdr:cNvPr id="66667" name="avatar">
          <a:extLst>
            <a:ext uri="{FF2B5EF4-FFF2-40B4-BE49-F238E27FC236}">
              <a16:creationId xmlns:a16="http://schemas.microsoft.com/office/drawing/2014/main" id="{454C2EB4-E23B-4221-9E12-A9689D415603}"/>
            </a:ext>
          </a:extLst>
        </xdr:cNvPr>
        <xdr:cNvSpPr>
          <a:spLocks noChangeAspect="1" noChangeArrowheads="1"/>
        </xdr:cNvSpPr>
      </xdr:nvSpPr>
      <xdr:spPr bwMode="auto">
        <a:xfrm>
          <a:off x="0" y="1200150"/>
          <a:ext cx="304800" cy="28924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668" name="avatar">
          <a:extLst>
            <a:ext uri="{FF2B5EF4-FFF2-40B4-BE49-F238E27FC236}">
              <a16:creationId xmlns:a16="http://schemas.microsoft.com/office/drawing/2014/main" id="{4235A861-68D4-4808-BD26-5AA6C5C74BD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153035</xdr:rowOff>
    </xdr:to>
    <xdr:sp macro="" textlink="">
      <xdr:nvSpPr>
        <xdr:cNvPr id="66669" name="avatar">
          <a:extLst>
            <a:ext uri="{FF2B5EF4-FFF2-40B4-BE49-F238E27FC236}">
              <a16:creationId xmlns:a16="http://schemas.microsoft.com/office/drawing/2014/main" id="{B7B618B1-E58C-4668-8690-E85C20320CE5}"/>
            </a:ext>
          </a:extLst>
        </xdr:cNvPr>
        <xdr:cNvSpPr>
          <a:spLocks noChangeAspect="1" noChangeArrowheads="1"/>
        </xdr:cNvSpPr>
      </xdr:nvSpPr>
      <xdr:spPr bwMode="auto">
        <a:xfrm>
          <a:off x="4600575" y="120015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66670" name="avatar">
          <a:extLst>
            <a:ext uri="{FF2B5EF4-FFF2-40B4-BE49-F238E27FC236}">
              <a16:creationId xmlns:a16="http://schemas.microsoft.com/office/drawing/2014/main" id="{92F09B70-651E-4741-B4AF-B9791992486B}"/>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671" name="avatar">
          <a:extLst>
            <a:ext uri="{FF2B5EF4-FFF2-40B4-BE49-F238E27FC236}">
              <a16:creationId xmlns:a16="http://schemas.microsoft.com/office/drawing/2014/main" id="{32A9AC8C-2053-4677-99A0-9C350B12631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150494</xdr:rowOff>
    </xdr:to>
    <xdr:sp macro="" textlink="">
      <xdr:nvSpPr>
        <xdr:cNvPr id="66672" name="avatar">
          <a:extLst>
            <a:ext uri="{FF2B5EF4-FFF2-40B4-BE49-F238E27FC236}">
              <a16:creationId xmlns:a16="http://schemas.microsoft.com/office/drawing/2014/main" id="{29093EBD-0CF7-4A6E-BB74-E3C1636CF636}"/>
            </a:ext>
          </a:extLst>
        </xdr:cNvPr>
        <xdr:cNvSpPr>
          <a:spLocks noChangeAspect="1" noChangeArrowheads="1"/>
        </xdr:cNvSpPr>
      </xdr:nvSpPr>
      <xdr:spPr bwMode="auto">
        <a:xfrm>
          <a:off x="4600575" y="1200150"/>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150494</xdr:rowOff>
    </xdr:to>
    <xdr:sp macro="" textlink="">
      <xdr:nvSpPr>
        <xdr:cNvPr id="66673" name="avatar">
          <a:extLst>
            <a:ext uri="{FF2B5EF4-FFF2-40B4-BE49-F238E27FC236}">
              <a16:creationId xmlns:a16="http://schemas.microsoft.com/office/drawing/2014/main" id="{50E998F6-5E1A-4057-AB32-7552F1685232}"/>
            </a:ext>
          </a:extLst>
        </xdr:cNvPr>
        <xdr:cNvSpPr>
          <a:spLocks noChangeAspect="1" noChangeArrowheads="1"/>
        </xdr:cNvSpPr>
      </xdr:nvSpPr>
      <xdr:spPr bwMode="auto">
        <a:xfrm>
          <a:off x="0" y="1200150"/>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6674" name="avatar">
          <a:extLst>
            <a:ext uri="{FF2B5EF4-FFF2-40B4-BE49-F238E27FC236}">
              <a16:creationId xmlns:a16="http://schemas.microsoft.com/office/drawing/2014/main" id="{2613FA39-E5BB-4671-8DDB-E960BBC1DF4E}"/>
            </a:ext>
          </a:extLst>
        </xdr:cNvPr>
        <xdr:cNvSpPr>
          <a:spLocks noChangeAspect="1" noChangeArrowheads="1"/>
        </xdr:cNvSpPr>
      </xdr:nvSpPr>
      <xdr:spPr bwMode="auto">
        <a:xfrm>
          <a:off x="4600575"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75" name="avatar">
          <a:extLst>
            <a:ext uri="{FF2B5EF4-FFF2-40B4-BE49-F238E27FC236}">
              <a16:creationId xmlns:a16="http://schemas.microsoft.com/office/drawing/2014/main" id="{88E658E9-5C18-4F41-B8E4-0C4F76CEB92C}"/>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155603</xdr:rowOff>
    </xdr:to>
    <xdr:sp macro="" textlink="">
      <xdr:nvSpPr>
        <xdr:cNvPr id="66676" name="avatar">
          <a:extLst>
            <a:ext uri="{FF2B5EF4-FFF2-40B4-BE49-F238E27FC236}">
              <a16:creationId xmlns:a16="http://schemas.microsoft.com/office/drawing/2014/main" id="{4CD20155-A64C-4119-A407-DE156811B9D2}"/>
            </a:ext>
          </a:extLst>
        </xdr:cNvPr>
        <xdr:cNvSpPr>
          <a:spLocks noChangeAspect="1" noChangeArrowheads="1"/>
        </xdr:cNvSpPr>
      </xdr:nvSpPr>
      <xdr:spPr bwMode="auto">
        <a:xfrm>
          <a:off x="4600575" y="1200150"/>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66677" name="avatar">
          <a:extLst>
            <a:ext uri="{FF2B5EF4-FFF2-40B4-BE49-F238E27FC236}">
              <a16:creationId xmlns:a16="http://schemas.microsoft.com/office/drawing/2014/main" id="{D36D9B3C-E8B5-4782-A463-BE84FC33ED85}"/>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678" name="avatar">
          <a:extLst>
            <a:ext uri="{FF2B5EF4-FFF2-40B4-BE49-F238E27FC236}">
              <a16:creationId xmlns:a16="http://schemas.microsoft.com/office/drawing/2014/main" id="{282DC6F1-610D-403A-AAC2-9F52167E0C0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9</xdr:row>
      <xdr:rowOff>7620</xdr:rowOff>
    </xdr:to>
    <xdr:sp macro="" textlink="">
      <xdr:nvSpPr>
        <xdr:cNvPr id="66679" name="avatar">
          <a:extLst>
            <a:ext uri="{FF2B5EF4-FFF2-40B4-BE49-F238E27FC236}">
              <a16:creationId xmlns:a16="http://schemas.microsoft.com/office/drawing/2014/main" id="{9B9068CA-EFCB-44F3-8B2D-63FC9AB10B03}"/>
            </a:ext>
          </a:extLst>
        </xdr:cNvPr>
        <xdr:cNvSpPr>
          <a:spLocks noChangeAspect="1" noChangeArrowheads="1"/>
        </xdr:cNvSpPr>
      </xdr:nvSpPr>
      <xdr:spPr bwMode="auto">
        <a:xfrm>
          <a:off x="4600575" y="1200150"/>
          <a:ext cx="304800" cy="34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66680" name="avatar">
          <a:extLst>
            <a:ext uri="{FF2B5EF4-FFF2-40B4-BE49-F238E27FC236}">
              <a16:creationId xmlns:a16="http://schemas.microsoft.com/office/drawing/2014/main" id="{E36CF84F-8E6A-4BED-B29D-21D7C2AFCEB5}"/>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681" name="avatar">
          <a:extLst>
            <a:ext uri="{FF2B5EF4-FFF2-40B4-BE49-F238E27FC236}">
              <a16:creationId xmlns:a16="http://schemas.microsoft.com/office/drawing/2014/main" id="{570F0527-4DE6-4602-881F-FC8793C4993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82" name="avatar">
          <a:extLst>
            <a:ext uri="{FF2B5EF4-FFF2-40B4-BE49-F238E27FC236}">
              <a16:creationId xmlns:a16="http://schemas.microsoft.com/office/drawing/2014/main" id="{CAE8C0E5-6A65-42D5-9A99-D6ACAC17ECE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83" name="avatar">
          <a:extLst>
            <a:ext uri="{FF2B5EF4-FFF2-40B4-BE49-F238E27FC236}">
              <a16:creationId xmlns:a16="http://schemas.microsoft.com/office/drawing/2014/main" id="{CE99939D-F052-484F-BAAC-CEBB878621B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84" name="avatar">
          <a:extLst>
            <a:ext uri="{FF2B5EF4-FFF2-40B4-BE49-F238E27FC236}">
              <a16:creationId xmlns:a16="http://schemas.microsoft.com/office/drawing/2014/main" id="{BE9F3FD4-CDDD-4B8D-95DD-AF755A885106}"/>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85" name="avatar">
          <a:extLst>
            <a:ext uri="{FF2B5EF4-FFF2-40B4-BE49-F238E27FC236}">
              <a16:creationId xmlns:a16="http://schemas.microsoft.com/office/drawing/2014/main" id="{D028E91F-61B2-492A-A95F-A59ABE412239}"/>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86" name="avatar">
          <a:extLst>
            <a:ext uri="{FF2B5EF4-FFF2-40B4-BE49-F238E27FC236}">
              <a16:creationId xmlns:a16="http://schemas.microsoft.com/office/drawing/2014/main" id="{8C4123E7-954B-44E7-88FA-1BC8DDF4C60B}"/>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87" name="avatar">
          <a:extLst>
            <a:ext uri="{FF2B5EF4-FFF2-40B4-BE49-F238E27FC236}">
              <a16:creationId xmlns:a16="http://schemas.microsoft.com/office/drawing/2014/main" id="{1750D827-4E18-47B3-ACAC-6AE31261F9D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88" name="avatar">
          <a:extLst>
            <a:ext uri="{FF2B5EF4-FFF2-40B4-BE49-F238E27FC236}">
              <a16:creationId xmlns:a16="http://schemas.microsoft.com/office/drawing/2014/main" id="{89F75C2A-EF53-4A5B-A193-38AAE276A9B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89" name="avatar">
          <a:extLst>
            <a:ext uri="{FF2B5EF4-FFF2-40B4-BE49-F238E27FC236}">
              <a16:creationId xmlns:a16="http://schemas.microsoft.com/office/drawing/2014/main" id="{28E8F53C-42E7-4944-A7C5-395C5F9646F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90" name="avatar">
          <a:extLst>
            <a:ext uri="{FF2B5EF4-FFF2-40B4-BE49-F238E27FC236}">
              <a16:creationId xmlns:a16="http://schemas.microsoft.com/office/drawing/2014/main" id="{8458AFF5-EC5E-414F-82BD-CE43BF888984}"/>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91" name="avatar">
          <a:extLst>
            <a:ext uri="{FF2B5EF4-FFF2-40B4-BE49-F238E27FC236}">
              <a16:creationId xmlns:a16="http://schemas.microsoft.com/office/drawing/2014/main" id="{3B776336-0170-4AF0-B066-3A5829AFD41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692" name="avatar">
          <a:extLst>
            <a:ext uri="{FF2B5EF4-FFF2-40B4-BE49-F238E27FC236}">
              <a16:creationId xmlns:a16="http://schemas.microsoft.com/office/drawing/2014/main" id="{6B0DDB5D-41BD-4360-BA9A-5D7F1522497E}"/>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693" name="avatar">
          <a:extLst>
            <a:ext uri="{FF2B5EF4-FFF2-40B4-BE49-F238E27FC236}">
              <a16:creationId xmlns:a16="http://schemas.microsoft.com/office/drawing/2014/main" id="{E4461256-74C1-4E38-80D8-E4AC81173F5F}"/>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94" name="avatar">
          <a:extLst>
            <a:ext uri="{FF2B5EF4-FFF2-40B4-BE49-F238E27FC236}">
              <a16:creationId xmlns:a16="http://schemas.microsoft.com/office/drawing/2014/main" id="{DC67236F-6E64-4C0D-A576-F000CDAD3EA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95" name="avatar">
          <a:extLst>
            <a:ext uri="{FF2B5EF4-FFF2-40B4-BE49-F238E27FC236}">
              <a16:creationId xmlns:a16="http://schemas.microsoft.com/office/drawing/2014/main" id="{4BE4614F-9D0C-4F09-8534-BCC34B104E4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696" name="avatar">
          <a:extLst>
            <a:ext uri="{FF2B5EF4-FFF2-40B4-BE49-F238E27FC236}">
              <a16:creationId xmlns:a16="http://schemas.microsoft.com/office/drawing/2014/main" id="{4F6B3148-4057-4E45-90B2-80B9FCE3C074}"/>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97" name="avatar">
          <a:extLst>
            <a:ext uri="{FF2B5EF4-FFF2-40B4-BE49-F238E27FC236}">
              <a16:creationId xmlns:a16="http://schemas.microsoft.com/office/drawing/2014/main" id="{8E894CA0-46BF-4FD2-A207-D927D60832C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698" name="avatar">
          <a:extLst>
            <a:ext uri="{FF2B5EF4-FFF2-40B4-BE49-F238E27FC236}">
              <a16:creationId xmlns:a16="http://schemas.microsoft.com/office/drawing/2014/main" id="{6555EC0A-5826-4623-9A36-17805F51722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699" name="avatar">
          <a:extLst>
            <a:ext uri="{FF2B5EF4-FFF2-40B4-BE49-F238E27FC236}">
              <a16:creationId xmlns:a16="http://schemas.microsoft.com/office/drawing/2014/main" id="{CD4B7D32-5D31-4A48-8907-9D8FAEE91AC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00" name="avatar">
          <a:extLst>
            <a:ext uri="{FF2B5EF4-FFF2-40B4-BE49-F238E27FC236}">
              <a16:creationId xmlns:a16="http://schemas.microsoft.com/office/drawing/2014/main" id="{50007D10-B779-4A86-ADDE-016B22D35B2F}"/>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01" name="avatar">
          <a:extLst>
            <a:ext uri="{FF2B5EF4-FFF2-40B4-BE49-F238E27FC236}">
              <a16:creationId xmlns:a16="http://schemas.microsoft.com/office/drawing/2014/main" id="{18896944-FDBA-486B-A001-886503899DC7}"/>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02" name="avatar">
          <a:extLst>
            <a:ext uri="{FF2B5EF4-FFF2-40B4-BE49-F238E27FC236}">
              <a16:creationId xmlns:a16="http://schemas.microsoft.com/office/drawing/2014/main" id="{5FEE845E-846B-4F11-8D34-5010E810CD2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03" name="avatar">
          <a:extLst>
            <a:ext uri="{FF2B5EF4-FFF2-40B4-BE49-F238E27FC236}">
              <a16:creationId xmlns:a16="http://schemas.microsoft.com/office/drawing/2014/main" id="{7382231B-0D3A-46B0-89E7-57D14CF2CCE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04" name="avatar">
          <a:extLst>
            <a:ext uri="{FF2B5EF4-FFF2-40B4-BE49-F238E27FC236}">
              <a16:creationId xmlns:a16="http://schemas.microsoft.com/office/drawing/2014/main" id="{21BD07D2-B54C-4CEA-8361-2FC98C1AD436}"/>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05" name="avatar">
          <a:extLst>
            <a:ext uri="{FF2B5EF4-FFF2-40B4-BE49-F238E27FC236}">
              <a16:creationId xmlns:a16="http://schemas.microsoft.com/office/drawing/2014/main" id="{6F7A4FCD-EBE9-489E-AEAA-F82CF728C0B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06" name="avatar">
          <a:extLst>
            <a:ext uri="{FF2B5EF4-FFF2-40B4-BE49-F238E27FC236}">
              <a16:creationId xmlns:a16="http://schemas.microsoft.com/office/drawing/2014/main" id="{ACB5D1F6-86CA-4E00-95C5-85ED2643577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07" name="avatar">
          <a:extLst>
            <a:ext uri="{FF2B5EF4-FFF2-40B4-BE49-F238E27FC236}">
              <a16:creationId xmlns:a16="http://schemas.microsoft.com/office/drawing/2014/main" id="{A99567DE-5C95-40A4-AC04-A584DE27D88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08" name="avatar">
          <a:extLst>
            <a:ext uri="{FF2B5EF4-FFF2-40B4-BE49-F238E27FC236}">
              <a16:creationId xmlns:a16="http://schemas.microsoft.com/office/drawing/2014/main" id="{7DE0EBEA-7E9A-4696-A13E-7CD55926F598}"/>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09" name="avatar">
          <a:extLst>
            <a:ext uri="{FF2B5EF4-FFF2-40B4-BE49-F238E27FC236}">
              <a16:creationId xmlns:a16="http://schemas.microsoft.com/office/drawing/2014/main" id="{A53CB44B-A79E-42EA-BD40-AEFB066E18B0}"/>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10" name="avatar">
          <a:extLst>
            <a:ext uri="{FF2B5EF4-FFF2-40B4-BE49-F238E27FC236}">
              <a16:creationId xmlns:a16="http://schemas.microsoft.com/office/drawing/2014/main" id="{4EDD18AB-1F2C-4EF0-BCB0-EB6D42257BA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11" name="avatar">
          <a:extLst>
            <a:ext uri="{FF2B5EF4-FFF2-40B4-BE49-F238E27FC236}">
              <a16:creationId xmlns:a16="http://schemas.microsoft.com/office/drawing/2014/main" id="{5DF9BBA2-A15B-4FD5-BAE2-A7718F15022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12" name="avatar">
          <a:extLst>
            <a:ext uri="{FF2B5EF4-FFF2-40B4-BE49-F238E27FC236}">
              <a16:creationId xmlns:a16="http://schemas.microsoft.com/office/drawing/2014/main" id="{477542D1-00A6-4FE3-99ED-AA1EBD4D7BC6}"/>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13" name="avatar">
          <a:extLst>
            <a:ext uri="{FF2B5EF4-FFF2-40B4-BE49-F238E27FC236}">
              <a16:creationId xmlns:a16="http://schemas.microsoft.com/office/drawing/2014/main" id="{169EA463-B5F6-46D7-B816-FF9F5E55C6F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14" name="avatar">
          <a:extLst>
            <a:ext uri="{FF2B5EF4-FFF2-40B4-BE49-F238E27FC236}">
              <a16:creationId xmlns:a16="http://schemas.microsoft.com/office/drawing/2014/main" id="{654C3BF7-B676-4ABB-BD65-6036D56CD84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15" name="avatar">
          <a:extLst>
            <a:ext uri="{FF2B5EF4-FFF2-40B4-BE49-F238E27FC236}">
              <a16:creationId xmlns:a16="http://schemas.microsoft.com/office/drawing/2014/main" id="{978D1487-9493-4A2E-A449-D8038E9DC7B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16" name="avatar">
          <a:extLst>
            <a:ext uri="{FF2B5EF4-FFF2-40B4-BE49-F238E27FC236}">
              <a16:creationId xmlns:a16="http://schemas.microsoft.com/office/drawing/2014/main" id="{26333FBE-33B3-44C6-9384-4D72D5A01874}"/>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17" name="avatar">
          <a:extLst>
            <a:ext uri="{FF2B5EF4-FFF2-40B4-BE49-F238E27FC236}">
              <a16:creationId xmlns:a16="http://schemas.microsoft.com/office/drawing/2014/main" id="{73BB4E82-22D9-4797-BF35-D0DE9FED9C31}"/>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18" name="avatar">
          <a:extLst>
            <a:ext uri="{FF2B5EF4-FFF2-40B4-BE49-F238E27FC236}">
              <a16:creationId xmlns:a16="http://schemas.microsoft.com/office/drawing/2014/main" id="{7DEAB517-DFA1-4D61-A47B-CAE4F507C74F}"/>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19" name="avatar">
          <a:extLst>
            <a:ext uri="{FF2B5EF4-FFF2-40B4-BE49-F238E27FC236}">
              <a16:creationId xmlns:a16="http://schemas.microsoft.com/office/drawing/2014/main" id="{7F3F2BAC-5D5E-44C3-8C42-5EEC93FD738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20" name="avatar">
          <a:extLst>
            <a:ext uri="{FF2B5EF4-FFF2-40B4-BE49-F238E27FC236}">
              <a16:creationId xmlns:a16="http://schemas.microsoft.com/office/drawing/2014/main" id="{BA7491A1-1232-4932-9D8A-526446493AC6}"/>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21" name="avatar">
          <a:extLst>
            <a:ext uri="{FF2B5EF4-FFF2-40B4-BE49-F238E27FC236}">
              <a16:creationId xmlns:a16="http://schemas.microsoft.com/office/drawing/2014/main" id="{76D319D7-BC4C-43CB-BD0F-0287008C953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22" name="avatar">
          <a:extLst>
            <a:ext uri="{FF2B5EF4-FFF2-40B4-BE49-F238E27FC236}">
              <a16:creationId xmlns:a16="http://schemas.microsoft.com/office/drawing/2014/main" id="{FFC3B7B8-C65D-4756-AEAD-E2CAD446783C}"/>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23" name="avatar">
          <a:extLst>
            <a:ext uri="{FF2B5EF4-FFF2-40B4-BE49-F238E27FC236}">
              <a16:creationId xmlns:a16="http://schemas.microsoft.com/office/drawing/2014/main" id="{9D26C378-E55F-4844-ACC4-BC67C70C95B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24" name="avatar">
          <a:extLst>
            <a:ext uri="{FF2B5EF4-FFF2-40B4-BE49-F238E27FC236}">
              <a16:creationId xmlns:a16="http://schemas.microsoft.com/office/drawing/2014/main" id="{B9EF8BAB-93B7-4515-ADB5-3E2D45A5F3F7}"/>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25" name="avatar">
          <a:extLst>
            <a:ext uri="{FF2B5EF4-FFF2-40B4-BE49-F238E27FC236}">
              <a16:creationId xmlns:a16="http://schemas.microsoft.com/office/drawing/2014/main" id="{318A33C6-1036-4D50-8F50-9174103A971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26" name="avatar">
          <a:extLst>
            <a:ext uri="{FF2B5EF4-FFF2-40B4-BE49-F238E27FC236}">
              <a16:creationId xmlns:a16="http://schemas.microsoft.com/office/drawing/2014/main" id="{AFDDC621-158A-4A72-AD25-964B5CF41F7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27" name="avatar">
          <a:extLst>
            <a:ext uri="{FF2B5EF4-FFF2-40B4-BE49-F238E27FC236}">
              <a16:creationId xmlns:a16="http://schemas.microsoft.com/office/drawing/2014/main" id="{0872F625-57EF-44B8-A179-D0AFD929AFD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28" name="avatar">
          <a:extLst>
            <a:ext uri="{FF2B5EF4-FFF2-40B4-BE49-F238E27FC236}">
              <a16:creationId xmlns:a16="http://schemas.microsoft.com/office/drawing/2014/main" id="{C5DE1E9A-A9B3-470A-92C4-5F5061184D3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29" name="avatar">
          <a:extLst>
            <a:ext uri="{FF2B5EF4-FFF2-40B4-BE49-F238E27FC236}">
              <a16:creationId xmlns:a16="http://schemas.microsoft.com/office/drawing/2014/main" id="{992F6AAB-BC05-4679-BF44-C8F88241AE8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30" name="avatar">
          <a:extLst>
            <a:ext uri="{FF2B5EF4-FFF2-40B4-BE49-F238E27FC236}">
              <a16:creationId xmlns:a16="http://schemas.microsoft.com/office/drawing/2014/main" id="{C9D305BF-F242-461E-B48C-15CEDB260DF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31" name="avatar">
          <a:extLst>
            <a:ext uri="{FF2B5EF4-FFF2-40B4-BE49-F238E27FC236}">
              <a16:creationId xmlns:a16="http://schemas.microsoft.com/office/drawing/2014/main" id="{F3D8D4E9-EDDC-4C65-9BB7-27B90E107D2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32" name="avatar">
          <a:extLst>
            <a:ext uri="{FF2B5EF4-FFF2-40B4-BE49-F238E27FC236}">
              <a16:creationId xmlns:a16="http://schemas.microsoft.com/office/drawing/2014/main" id="{1A552DF0-EDE1-49A6-B0F8-24D2632F309A}"/>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33" name="avatar">
          <a:extLst>
            <a:ext uri="{FF2B5EF4-FFF2-40B4-BE49-F238E27FC236}">
              <a16:creationId xmlns:a16="http://schemas.microsoft.com/office/drawing/2014/main" id="{44FD4D0A-883C-45D6-89AC-6ABE9872C47F}"/>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34" name="avatar">
          <a:extLst>
            <a:ext uri="{FF2B5EF4-FFF2-40B4-BE49-F238E27FC236}">
              <a16:creationId xmlns:a16="http://schemas.microsoft.com/office/drawing/2014/main" id="{EA067D92-04DD-4FDE-AB60-38F0F2B239C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35" name="avatar">
          <a:extLst>
            <a:ext uri="{FF2B5EF4-FFF2-40B4-BE49-F238E27FC236}">
              <a16:creationId xmlns:a16="http://schemas.microsoft.com/office/drawing/2014/main" id="{7BDB864C-C88E-40B3-BD32-9A23E336105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36" name="avatar">
          <a:extLst>
            <a:ext uri="{FF2B5EF4-FFF2-40B4-BE49-F238E27FC236}">
              <a16:creationId xmlns:a16="http://schemas.microsoft.com/office/drawing/2014/main" id="{C0407FF7-1D04-42D1-BC22-579AAF7A1BDC}"/>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37" name="avatar">
          <a:extLst>
            <a:ext uri="{FF2B5EF4-FFF2-40B4-BE49-F238E27FC236}">
              <a16:creationId xmlns:a16="http://schemas.microsoft.com/office/drawing/2014/main" id="{14BFD380-4BEE-4526-841A-7D8644CF5C8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38" name="avatar">
          <a:extLst>
            <a:ext uri="{FF2B5EF4-FFF2-40B4-BE49-F238E27FC236}">
              <a16:creationId xmlns:a16="http://schemas.microsoft.com/office/drawing/2014/main" id="{FF6D3CDE-E79F-4B51-A680-577E1529158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39" name="avatar">
          <a:extLst>
            <a:ext uri="{FF2B5EF4-FFF2-40B4-BE49-F238E27FC236}">
              <a16:creationId xmlns:a16="http://schemas.microsoft.com/office/drawing/2014/main" id="{3C0CF1CC-277A-4A47-BD75-8122A33D207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40" name="avatar">
          <a:extLst>
            <a:ext uri="{FF2B5EF4-FFF2-40B4-BE49-F238E27FC236}">
              <a16:creationId xmlns:a16="http://schemas.microsoft.com/office/drawing/2014/main" id="{324ED592-A251-4F74-9F4F-B80D454B2219}"/>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41" name="avatar">
          <a:extLst>
            <a:ext uri="{FF2B5EF4-FFF2-40B4-BE49-F238E27FC236}">
              <a16:creationId xmlns:a16="http://schemas.microsoft.com/office/drawing/2014/main" id="{9E70D144-CA00-431C-9ADB-1741A4D279DB}"/>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42" name="avatar">
          <a:extLst>
            <a:ext uri="{FF2B5EF4-FFF2-40B4-BE49-F238E27FC236}">
              <a16:creationId xmlns:a16="http://schemas.microsoft.com/office/drawing/2014/main" id="{899CAE94-A4D7-47D2-A149-AD5D7ACFCA9A}"/>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43" name="avatar">
          <a:extLst>
            <a:ext uri="{FF2B5EF4-FFF2-40B4-BE49-F238E27FC236}">
              <a16:creationId xmlns:a16="http://schemas.microsoft.com/office/drawing/2014/main" id="{8A6172A9-B055-4F49-808E-75960786F7F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44" name="avatar">
          <a:extLst>
            <a:ext uri="{FF2B5EF4-FFF2-40B4-BE49-F238E27FC236}">
              <a16:creationId xmlns:a16="http://schemas.microsoft.com/office/drawing/2014/main" id="{E9443589-F7E9-4973-B3B3-B238FA4E4252}"/>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45" name="avatar">
          <a:extLst>
            <a:ext uri="{FF2B5EF4-FFF2-40B4-BE49-F238E27FC236}">
              <a16:creationId xmlns:a16="http://schemas.microsoft.com/office/drawing/2014/main" id="{DEA4C20A-5E72-4F53-9021-EB8078AE335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46" name="avatar">
          <a:extLst>
            <a:ext uri="{FF2B5EF4-FFF2-40B4-BE49-F238E27FC236}">
              <a16:creationId xmlns:a16="http://schemas.microsoft.com/office/drawing/2014/main" id="{259738AF-6D0F-45DF-89E9-71979414A74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47" name="avatar">
          <a:extLst>
            <a:ext uri="{FF2B5EF4-FFF2-40B4-BE49-F238E27FC236}">
              <a16:creationId xmlns:a16="http://schemas.microsoft.com/office/drawing/2014/main" id="{6E663CA5-1669-4080-A61A-C619968576A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48" name="avatar">
          <a:extLst>
            <a:ext uri="{FF2B5EF4-FFF2-40B4-BE49-F238E27FC236}">
              <a16:creationId xmlns:a16="http://schemas.microsoft.com/office/drawing/2014/main" id="{BE5796E4-026F-4D0E-A875-97D8931A61FA}"/>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49" name="avatar">
          <a:extLst>
            <a:ext uri="{FF2B5EF4-FFF2-40B4-BE49-F238E27FC236}">
              <a16:creationId xmlns:a16="http://schemas.microsoft.com/office/drawing/2014/main" id="{EA61FB01-E7FF-4439-B635-857831239AF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50" name="avatar">
          <a:extLst>
            <a:ext uri="{FF2B5EF4-FFF2-40B4-BE49-F238E27FC236}">
              <a16:creationId xmlns:a16="http://schemas.microsoft.com/office/drawing/2014/main" id="{A1E11B4F-4AC5-4D48-A549-6DB56E712DF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51" name="avatar">
          <a:extLst>
            <a:ext uri="{FF2B5EF4-FFF2-40B4-BE49-F238E27FC236}">
              <a16:creationId xmlns:a16="http://schemas.microsoft.com/office/drawing/2014/main" id="{E19D4501-AA35-4B71-B512-FF62A4D48BD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52" name="avatar">
          <a:extLst>
            <a:ext uri="{FF2B5EF4-FFF2-40B4-BE49-F238E27FC236}">
              <a16:creationId xmlns:a16="http://schemas.microsoft.com/office/drawing/2014/main" id="{C99D11E0-63E7-45F9-BEAD-99DEBFB45FB2}"/>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53" name="avatar">
          <a:extLst>
            <a:ext uri="{FF2B5EF4-FFF2-40B4-BE49-F238E27FC236}">
              <a16:creationId xmlns:a16="http://schemas.microsoft.com/office/drawing/2014/main" id="{A833134D-A32F-4A8B-88A4-915196DE446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54" name="avatar">
          <a:extLst>
            <a:ext uri="{FF2B5EF4-FFF2-40B4-BE49-F238E27FC236}">
              <a16:creationId xmlns:a16="http://schemas.microsoft.com/office/drawing/2014/main" id="{A480681D-A17C-4668-A889-EA6CCE799C5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55" name="avatar">
          <a:extLst>
            <a:ext uri="{FF2B5EF4-FFF2-40B4-BE49-F238E27FC236}">
              <a16:creationId xmlns:a16="http://schemas.microsoft.com/office/drawing/2014/main" id="{5862E1B6-40B1-4B9B-89AF-A16CB350BC5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56" name="avatar">
          <a:extLst>
            <a:ext uri="{FF2B5EF4-FFF2-40B4-BE49-F238E27FC236}">
              <a16:creationId xmlns:a16="http://schemas.microsoft.com/office/drawing/2014/main" id="{0D8905CE-DE75-4490-BC5C-3DD4547A1C1D}"/>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57" name="avatar">
          <a:extLst>
            <a:ext uri="{FF2B5EF4-FFF2-40B4-BE49-F238E27FC236}">
              <a16:creationId xmlns:a16="http://schemas.microsoft.com/office/drawing/2014/main" id="{B4E64A69-35F5-4AEA-B267-C2CC996F0E9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58" name="avatar">
          <a:extLst>
            <a:ext uri="{FF2B5EF4-FFF2-40B4-BE49-F238E27FC236}">
              <a16:creationId xmlns:a16="http://schemas.microsoft.com/office/drawing/2014/main" id="{448AA47D-1AD7-4FE7-9413-A02AEF1A3A3B}"/>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59" name="avatar">
          <a:extLst>
            <a:ext uri="{FF2B5EF4-FFF2-40B4-BE49-F238E27FC236}">
              <a16:creationId xmlns:a16="http://schemas.microsoft.com/office/drawing/2014/main" id="{D15FA375-1680-4A97-B2EF-2504C6EE904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60" name="avatar">
          <a:extLst>
            <a:ext uri="{FF2B5EF4-FFF2-40B4-BE49-F238E27FC236}">
              <a16:creationId xmlns:a16="http://schemas.microsoft.com/office/drawing/2014/main" id="{95B3D3CC-4DE4-4590-AD2A-E606C6DA745E}"/>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61" name="avatar">
          <a:extLst>
            <a:ext uri="{FF2B5EF4-FFF2-40B4-BE49-F238E27FC236}">
              <a16:creationId xmlns:a16="http://schemas.microsoft.com/office/drawing/2014/main" id="{2AEEF80F-2E39-4AE7-B853-943D927171E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62" name="avatar">
          <a:extLst>
            <a:ext uri="{FF2B5EF4-FFF2-40B4-BE49-F238E27FC236}">
              <a16:creationId xmlns:a16="http://schemas.microsoft.com/office/drawing/2014/main" id="{40B0CA14-D49B-47D1-8DD3-C8BAA516119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63" name="avatar">
          <a:extLst>
            <a:ext uri="{FF2B5EF4-FFF2-40B4-BE49-F238E27FC236}">
              <a16:creationId xmlns:a16="http://schemas.microsoft.com/office/drawing/2014/main" id="{B1087708-91EE-46C1-BE9A-094433B95CD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64" name="avatar">
          <a:extLst>
            <a:ext uri="{FF2B5EF4-FFF2-40B4-BE49-F238E27FC236}">
              <a16:creationId xmlns:a16="http://schemas.microsoft.com/office/drawing/2014/main" id="{D75DF331-AECF-4433-BACA-E176BFEBED45}"/>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65" name="avatar">
          <a:extLst>
            <a:ext uri="{FF2B5EF4-FFF2-40B4-BE49-F238E27FC236}">
              <a16:creationId xmlns:a16="http://schemas.microsoft.com/office/drawing/2014/main" id="{211DC390-F9C8-43CB-AC3E-762F7F96D703}"/>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66" name="avatar">
          <a:extLst>
            <a:ext uri="{FF2B5EF4-FFF2-40B4-BE49-F238E27FC236}">
              <a16:creationId xmlns:a16="http://schemas.microsoft.com/office/drawing/2014/main" id="{B7DE0DAF-1F03-4D0E-89B5-50EDE78535B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67" name="avatar">
          <a:extLst>
            <a:ext uri="{FF2B5EF4-FFF2-40B4-BE49-F238E27FC236}">
              <a16:creationId xmlns:a16="http://schemas.microsoft.com/office/drawing/2014/main" id="{9949B43E-4854-4EA3-B111-843D47262B0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68" name="avatar">
          <a:extLst>
            <a:ext uri="{FF2B5EF4-FFF2-40B4-BE49-F238E27FC236}">
              <a16:creationId xmlns:a16="http://schemas.microsoft.com/office/drawing/2014/main" id="{77BEA431-35A6-4315-8F94-4EC12155FC5C}"/>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69" name="avatar">
          <a:extLst>
            <a:ext uri="{FF2B5EF4-FFF2-40B4-BE49-F238E27FC236}">
              <a16:creationId xmlns:a16="http://schemas.microsoft.com/office/drawing/2014/main" id="{AE02C156-9BDD-4A2C-8E50-41522DD5877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70" name="avatar">
          <a:extLst>
            <a:ext uri="{FF2B5EF4-FFF2-40B4-BE49-F238E27FC236}">
              <a16:creationId xmlns:a16="http://schemas.microsoft.com/office/drawing/2014/main" id="{0B6DBE49-759C-451E-B217-A72EFE3564D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71" name="avatar">
          <a:extLst>
            <a:ext uri="{FF2B5EF4-FFF2-40B4-BE49-F238E27FC236}">
              <a16:creationId xmlns:a16="http://schemas.microsoft.com/office/drawing/2014/main" id="{2B7DE096-5518-4BB3-A883-9C03F5FF428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72" name="avatar">
          <a:extLst>
            <a:ext uri="{FF2B5EF4-FFF2-40B4-BE49-F238E27FC236}">
              <a16:creationId xmlns:a16="http://schemas.microsoft.com/office/drawing/2014/main" id="{685600BE-E916-4756-B0B0-63C00CC69C74}"/>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73" name="avatar">
          <a:extLst>
            <a:ext uri="{FF2B5EF4-FFF2-40B4-BE49-F238E27FC236}">
              <a16:creationId xmlns:a16="http://schemas.microsoft.com/office/drawing/2014/main" id="{777D0B72-4ED1-4F0E-818B-43567409CC2E}"/>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74" name="avatar">
          <a:extLst>
            <a:ext uri="{FF2B5EF4-FFF2-40B4-BE49-F238E27FC236}">
              <a16:creationId xmlns:a16="http://schemas.microsoft.com/office/drawing/2014/main" id="{DE688018-FB30-4DA5-90D8-0251CEFB353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75" name="avatar">
          <a:extLst>
            <a:ext uri="{FF2B5EF4-FFF2-40B4-BE49-F238E27FC236}">
              <a16:creationId xmlns:a16="http://schemas.microsoft.com/office/drawing/2014/main" id="{84D0760F-827C-44A9-9EF2-F4A54E38902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76" name="avatar">
          <a:extLst>
            <a:ext uri="{FF2B5EF4-FFF2-40B4-BE49-F238E27FC236}">
              <a16:creationId xmlns:a16="http://schemas.microsoft.com/office/drawing/2014/main" id="{C6013ACF-3D65-4E8E-9971-35E28D8803D3}"/>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77" name="avatar">
          <a:extLst>
            <a:ext uri="{FF2B5EF4-FFF2-40B4-BE49-F238E27FC236}">
              <a16:creationId xmlns:a16="http://schemas.microsoft.com/office/drawing/2014/main" id="{ACD5DB95-46C6-469B-82B6-23D317016D7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78" name="avatar">
          <a:extLst>
            <a:ext uri="{FF2B5EF4-FFF2-40B4-BE49-F238E27FC236}">
              <a16:creationId xmlns:a16="http://schemas.microsoft.com/office/drawing/2014/main" id="{62AC3DCD-6EA3-4E1E-9B9B-DDA48F47107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79" name="avatar">
          <a:extLst>
            <a:ext uri="{FF2B5EF4-FFF2-40B4-BE49-F238E27FC236}">
              <a16:creationId xmlns:a16="http://schemas.microsoft.com/office/drawing/2014/main" id="{CE179DE1-0F24-465E-BE66-8EA2A32F2A7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80" name="avatar">
          <a:extLst>
            <a:ext uri="{FF2B5EF4-FFF2-40B4-BE49-F238E27FC236}">
              <a16:creationId xmlns:a16="http://schemas.microsoft.com/office/drawing/2014/main" id="{29EA5AC8-7D31-4977-B634-1475F6D4496F}"/>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81" name="avatar">
          <a:extLst>
            <a:ext uri="{FF2B5EF4-FFF2-40B4-BE49-F238E27FC236}">
              <a16:creationId xmlns:a16="http://schemas.microsoft.com/office/drawing/2014/main" id="{885DDE46-412A-40C5-A914-5A65335A8ED0}"/>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82" name="avatar">
          <a:extLst>
            <a:ext uri="{FF2B5EF4-FFF2-40B4-BE49-F238E27FC236}">
              <a16:creationId xmlns:a16="http://schemas.microsoft.com/office/drawing/2014/main" id="{995FA29D-65C6-465A-A769-8959386CDFD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83" name="avatar">
          <a:extLst>
            <a:ext uri="{FF2B5EF4-FFF2-40B4-BE49-F238E27FC236}">
              <a16:creationId xmlns:a16="http://schemas.microsoft.com/office/drawing/2014/main" id="{6076AAC0-8392-4D85-9079-EBD208E72E6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84" name="avatar">
          <a:extLst>
            <a:ext uri="{FF2B5EF4-FFF2-40B4-BE49-F238E27FC236}">
              <a16:creationId xmlns:a16="http://schemas.microsoft.com/office/drawing/2014/main" id="{8E62505E-2E72-4A05-8584-69B929961AB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85" name="avatar">
          <a:extLst>
            <a:ext uri="{FF2B5EF4-FFF2-40B4-BE49-F238E27FC236}">
              <a16:creationId xmlns:a16="http://schemas.microsoft.com/office/drawing/2014/main" id="{4B237C38-9FD1-4B86-B580-34AFA5F9077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86" name="avatar">
          <a:extLst>
            <a:ext uri="{FF2B5EF4-FFF2-40B4-BE49-F238E27FC236}">
              <a16:creationId xmlns:a16="http://schemas.microsoft.com/office/drawing/2014/main" id="{8E7CFDA5-F7DE-420E-A591-14CAA7665F8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87" name="avatar">
          <a:extLst>
            <a:ext uri="{FF2B5EF4-FFF2-40B4-BE49-F238E27FC236}">
              <a16:creationId xmlns:a16="http://schemas.microsoft.com/office/drawing/2014/main" id="{EC079497-FCA1-44A0-B4B0-B4FA99A8C0B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88" name="avatar">
          <a:extLst>
            <a:ext uri="{FF2B5EF4-FFF2-40B4-BE49-F238E27FC236}">
              <a16:creationId xmlns:a16="http://schemas.microsoft.com/office/drawing/2014/main" id="{30BBED43-1664-4EB3-8C4D-D8A64C53B4E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89" name="avatar">
          <a:extLst>
            <a:ext uri="{FF2B5EF4-FFF2-40B4-BE49-F238E27FC236}">
              <a16:creationId xmlns:a16="http://schemas.microsoft.com/office/drawing/2014/main" id="{72819C97-801B-43CD-B7CD-0BB71EE91241}"/>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90" name="avatar">
          <a:extLst>
            <a:ext uri="{FF2B5EF4-FFF2-40B4-BE49-F238E27FC236}">
              <a16:creationId xmlns:a16="http://schemas.microsoft.com/office/drawing/2014/main" id="{4433B242-C946-49C4-9541-DB0AA00987B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91" name="avatar">
          <a:extLst>
            <a:ext uri="{FF2B5EF4-FFF2-40B4-BE49-F238E27FC236}">
              <a16:creationId xmlns:a16="http://schemas.microsoft.com/office/drawing/2014/main" id="{17394646-57D0-4D0B-BA98-F6813C63BAD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792" name="avatar">
          <a:extLst>
            <a:ext uri="{FF2B5EF4-FFF2-40B4-BE49-F238E27FC236}">
              <a16:creationId xmlns:a16="http://schemas.microsoft.com/office/drawing/2014/main" id="{BC9667FD-1585-421A-B270-5869F85ED1B0}"/>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93" name="avatar">
          <a:extLst>
            <a:ext uri="{FF2B5EF4-FFF2-40B4-BE49-F238E27FC236}">
              <a16:creationId xmlns:a16="http://schemas.microsoft.com/office/drawing/2014/main" id="{54120147-DA3A-4E50-A882-90F6DB8BD41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94" name="avatar">
          <a:extLst>
            <a:ext uri="{FF2B5EF4-FFF2-40B4-BE49-F238E27FC236}">
              <a16:creationId xmlns:a16="http://schemas.microsoft.com/office/drawing/2014/main" id="{FDC0B3B2-00C3-4319-92CE-48B3B32C181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95" name="avatar">
          <a:extLst>
            <a:ext uri="{FF2B5EF4-FFF2-40B4-BE49-F238E27FC236}">
              <a16:creationId xmlns:a16="http://schemas.microsoft.com/office/drawing/2014/main" id="{4B64A444-AB14-4D8A-B5F7-6081EC9D397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796" name="avatar">
          <a:extLst>
            <a:ext uri="{FF2B5EF4-FFF2-40B4-BE49-F238E27FC236}">
              <a16:creationId xmlns:a16="http://schemas.microsoft.com/office/drawing/2014/main" id="{C85E0BBD-F7BF-470C-9ABB-020CCC989A0E}"/>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797" name="avatar">
          <a:extLst>
            <a:ext uri="{FF2B5EF4-FFF2-40B4-BE49-F238E27FC236}">
              <a16:creationId xmlns:a16="http://schemas.microsoft.com/office/drawing/2014/main" id="{B4B4C88E-C9A4-4171-AA3C-3E78748F9896}"/>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798" name="avatar">
          <a:extLst>
            <a:ext uri="{FF2B5EF4-FFF2-40B4-BE49-F238E27FC236}">
              <a16:creationId xmlns:a16="http://schemas.microsoft.com/office/drawing/2014/main" id="{4B9D8288-05FE-4F1A-A932-08EEBAE0733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799" name="avatar">
          <a:extLst>
            <a:ext uri="{FF2B5EF4-FFF2-40B4-BE49-F238E27FC236}">
              <a16:creationId xmlns:a16="http://schemas.microsoft.com/office/drawing/2014/main" id="{BCDAFC79-74CE-4076-8E14-A5A39591A3B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00" name="avatar">
          <a:extLst>
            <a:ext uri="{FF2B5EF4-FFF2-40B4-BE49-F238E27FC236}">
              <a16:creationId xmlns:a16="http://schemas.microsoft.com/office/drawing/2014/main" id="{82F64E7F-AA4C-4D22-AC7A-52C3DA10CA92}"/>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01" name="avatar">
          <a:extLst>
            <a:ext uri="{FF2B5EF4-FFF2-40B4-BE49-F238E27FC236}">
              <a16:creationId xmlns:a16="http://schemas.microsoft.com/office/drawing/2014/main" id="{7545A826-D906-4E71-AD2D-8B7AEE5C085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02" name="avatar">
          <a:extLst>
            <a:ext uri="{FF2B5EF4-FFF2-40B4-BE49-F238E27FC236}">
              <a16:creationId xmlns:a16="http://schemas.microsoft.com/office/drawing/2014/main" id="{53434E47-FB65-415E-954E-93F6DEC51E8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03" name="avatar">
          <a:extLst>
            <a:ext uri="{FF2B5EF4-FFF2-40B4-BE49-F238E27FC236}">
              <a16:creationId xmlns:a16="http://schemas.microsoft.com/office/drawing/2014/main" id="{21F361AC-B2CD-4E5B-AFE1-4923D439E9A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04" name="avatar">
          <a:extLst>
            <a:ext uri="{FF2B5EF4-FFF2-40B4-BE49-F238E27FC236}">
              <a16:creationId xmlns:a16="http://schemas.microsoft.com/office/drawing/2014/main" id="{62EE5DAD-81E2-466A-B93C-D9CC4CE0DDBE}"/>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05" name="avatar">
          <a:extLst>
            <a:ext uri="{FF2B5EF4-FFF2-40B4-BE49-F238E27FC236}">
              <a16:creationId xmlns:a16="http://schemas.microsoft.com/office/drawing/2014/main" id="{388AD192-AD43-4D1D-A5DA-4C4531BEE053}"/>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06" name="avatar">
          <a:extLst>
            <a:ext uri="{FF2B5EF4-FFF2-40B4-BE49-F238E27FC236}">
              <a16:creationId xmlns:a16="http://schemas.microsoft.com/office/drawing/2014/main" id="{AED4E2F8-6F47-49D8-B87A-A3DF5C1BAC7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07" name="avatar">
          <a:extLst>
            <a:ext uri="{FF2B5EF4-FFF2-40B4-BE49-F238E27FC236}">
              <a16:creationId xmlns:a16="http://schemas.microsoft.com/office/drawing/2014/main" id="{4D7D3B30-0039-43CE-B9D2-3BA7A14965C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08" name="avatar">
          <a:extLst>
            <a:ext uri="{FF2B5EF4-FFF2-40B4-BE49-F238E27FC236}">
              <a16:creationId xmlns:a16="http://schemas.microsoft.com/office/drawing/2014/main" id="{4E455467-988F-4805-83E5-480335ECC433}"/>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09" name="avatar">
          <a:extLst>
            <a:ext uri="{FF2B5EF4-FFF2-40B4-BE49-F238E27FC236}">
              <a16:creationId xmlns:a16="http://schemas.microsoft.com/office/drawing/2014/main" id="{D578765C-08D6-40AF-93A6-4AA8512DF09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10" name="avatar">
          <a:extLst>
            <a:ext uri="{FF2B5EF4-FFF2-40B4-BE49-F238E27FC236}">
              <a16:creationId xmlns:a16="http://schemas.microsoft.com/office/drawing/2014/main" id="{41F5987E-5563-4BB9-8F29-856F4572244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11" name="avatar">
          <a:extLst>
            <a:ext uri="{FF2B5EF4-FFF2-40B4-BE49-F238E27FC236}">
              <a16:creationId xmlns:a16="http://schemas.microsoft.com/office/drawing/2014/main" id="{5C68BA6D-452F-4888-BAE0-7CA03C201C5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12" name="avatar">
          <a:extLst>
            <a:ext uri="{FF2B5EF4-FFF2-40B4-BE49-F238E27FC236}">
              <a16:creationId xmlns:a16="http://schemas.microsoft.com/office/drawing/2014/main" id="{375B4295-9687-4610-9EA9-8157ADBEF2BB}"/>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13" name="avatar">
          <a:extLst>
            <a:ext uri="{FF2B5EF4-FFF2-40B4-BE49-F238E27FC236}">
              <a16:creationId xmlns:a16="http://schemas.microsoft.com/office/drawing/2014/main" id="{41DEF04D-1299-4B58-9BD2-1F38E459D9CB}"/>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14" name="avatar">
          <a:extLst>
            <a:ext uri="{FF2B5EF4-FFF2-40B4-BE49-F238E27FC236}">
              <a16:creationId xmlns:a16="http://schemas.microsoft.com/office/drawing/2014/main" id="{40BAFABE-509E-4FC0-BBDC-BA805A6B7414}"/>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15" name="avatar">
          <a:extLst>
            <a:ext uri="{FF2B5EF4-FFF2-40B4-BE49-F238E27FC236}">
              <a16:creationId xmlns:a16="http://schemas.microsoft.com/office/drawing/2014/main" id="{F451E304-D314-444A-B6D7-8E8F334D882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16" name="avatar">
          <a:extLst>
            <a:ext uri="{FF2B5EF4-FFF2-40B4-BE49-F238E27FC236}">
              <a16:creationId xmlns:a16="http://schemas.microsoft.com/office/drawing/2014/main" id="{024D40F5-98FA-49B9-A1CA-439F1F56EE1C}"/>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17" name="avatar">
          <a:extLst>
            <a:ext uri="{FF2B5EF4-FFF2-40B4-BE49-F238E27FC236}">
              <a16:creationId xmlns:a16="http://schemas.microsoft.com/office/drawing/2014/main" id="{96C73B1D-B29B-4B87-B1AE-F5E3719C7F8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18" name="avatar">
          <a:extLst>
            <a:ext uri="{FF2B5EF4-FFF2-40B4-BE49-F238E27FC236}">
              <a16:creationId xmlns:a16="http://schemas.microsoft.com/office/drawing/2014/main" id="{3CD4DA3E-D3FB-4CDC-B7C2-F30C363D944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19" name="avatar">
          <a:extLst>
            <a:ext uri="{FF2B5EF4-FFF2-40B4-BE49-F238E27FC236}">
              <a16:creationId xmlns:a16="http://schemas.microsoft.com/office/drawing/2014/main" id="{24B3F1A8-CEA0-42A2-97E7-AE9179EBE4B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20" name="avatar">
          <a:extLst>
            <a:ext uri="{FF2B5EF4-FFF2-40B4-BE49-F238E27FC236}">
              <a16:creationId xmlns:a16="http://schemas.microsoft.com/office/drawing/2014/main" id="{A3682C8D-A4AF-40FD-B27E-AA1D6BE315F8}"/>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21" name="avatar">
          <a:extLst>
            <a:ext uri="{FF2B5EF4-FFF2-40B4-BE49-F238E27FC236}">
              <a16:creationId xmlns:a16="http://schemas.microsoft.com/office/drawing/2014/main" id="{28B98092-2EB7-44B1-A85C-9CCEE0B1CC7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22" name="avatar">
          <a:extLst>
            <a:ext uri="{FF2B5EF4-FFF2-40B4-BE49-F238E27FC236}">
              <a16:creationId xmlns:a16="http://schemas.microsoft.com/office/drawing/2014/main" id="{1A89FBFB-6FB3-4860-95C0-4AFBE3849F3A}"/>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23" name="avatar">
          <a:extLst>
            <a:ext uri="{FF2B5EF4-FFF2-40B4-BE49-F238E27FC236}">
              <a16:creationId xmlns:a16="http://schemas.microsoft.com/office/drawing/2014/main" id="{1664BE5C-BC00-40B6-9715-85007BC3629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24" name="avatar">
          <a:extLst>
            <a:ext uri="{FF2B5EF4-FFF2-40B4-BE49-F238E27FC236}">
              <a16:creationId xmlns:a16="http://schemas.microsoft.com/office/drawing/2014/main" id="{2BF67F36-556E-462E-AB6B-277A0D3A20FA}"/>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25" name="avatar">
          <a:extLst>
            <a:ext uri="{FF2B5EF4-FFF2-40B4-BE49-F238E27FC236}">
              <a16:creationId xmlns:a16="http://schemas.microsoft.com/office/drawing/2014/main" id="{ACE70EF5-8568-49F2-A8D6-77EF368D6D7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124143</xdr:rowOff>
    </xdr:to>
    <xdr:sp macro="" textlink="">
      <xdr:nvSpPr>
        <xdr:cNvPr id="66826" name="avatar">
          <a:extLst>
            <a:ext uri="{FF2B5EF4-FFF2-40B4-BE49-F238E27FC236}">
              <a16:creationId xmlns:a16="http://schemas.microsoft.com/office/drawing/2014/main" id="{51C2E7BB-434D-4B03-9F9A-F513BD63FEC3}"/>
            </a:ext>
          </a:extLst>
        </xdr:cNvPr>
        <xdr:cNvSpPr>
          <a:spLocks noChangeAspect="1" noChangeArrowheads="1"/>
        </xdr:cNvSpPr>
      </xdr:nvSpPr>
      <xdr:spPr bwMode="auto">
        <a:xfrm>
          <a:off x="4600575" y="1200150"/>
          <a:ext cx="304800" cy="29178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124777</xdr:rowOff>
    </xdr:to>
    <xdr:sp macro="" textlink="">
      <xdr:nvSpPr>
        <xdr:cNvPr id="66827" name="avatar">
          <a:extLst>
            <a:ext uri="{FF2B5EF4-FFF2-40B4-BE49-F238E27FC236}">
              <a16:creationId xmlns:a16="http://schemas.microsoft.com/office/drawing/2014/main" id="{33CC40C5-0093-4B44-8F58-91EF00021F9E}"/>
            </a:ext>
          </a:extLst>
        </xdr:cNvPr>
        <xdr:cNvSpPr>
          <a:spLocks noChangeAspect="1" noChangeArrowheads="1"/>
        </xdr:cNvSpPr>
      </xdr:nvSpPr>
      <xdr:spPr bwMode="auto">
        <a:xfrm>
          <a:off x="0" y="1200150"/>
          <a:ext cx="304800" cy="29241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28" name="avatar">
          <a:extLst>
            <a:ext uri="{FF2B5EF4-FFF2-40B4-BE49-F238E27FC236}">
              <a16:creationId xmlns:a16="http://schemas.microsoft.com/office/drawing/2014/main" id="{997B1D93-5135-4CCA-A805-584A6386221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121602</xdr:rowOff>
    </xdr:to>
    <xdr:sp macro="" textlink="">
      <xdr:nvSpPr>
        <xdr:cNvPr id="66829" name="avatar">
          <a:extLst>
            <a:ext uri="{FF2B5EF4-FFF2-40B4-BE49-F238E27FC236}">
              <a16:creationId xmlns:a16="http://schemas.microsoft.com/office/drawing/2014/main" id="{704D21A7-7A70-4838-8E69-A50DCFA2F2BF}"/>
            </a:ext>
          </a:extLst>
        </xdr:cNvPr>
        <xdr:cNvSpPr>
          <a:spLocks noChangeAspect="1" noChangeArrowheads="1"/>
        </xdr:cNvSpPr>
      </xdr:nvSpPr>
      <xdr:spPr bwMode="auto">
        <a:xfrm>
          <a:off x="4600575" y="1200150"/>
          <a:ext cx="304800" cy="28924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121602</xdr:rowOff>
    </xdr:to>
    <xdr:sp macro="" textlink="">
      <xdr:nvSpPr>
        <xdr:cNvPr id="66830" name="avatar">
          <a:extLst>
            <a:ext uri="{FF2B5EF4-FFF2-40B4-BE49-F238E27FC236}">
              <a16:creationId xmlns:a16="http://schemas.microsoft.com/office/drawing/2014/main" id="{B66E6B5C-F971-4B60-91DC-506ED18BA1DB}"/>
            </a:ext>
          </a:extLst>
        </xdr:cNvPr>
        <xdr:cNvSpPr>
          <a:spLocks noChangeAspect="1" noChangeArrowheads="1"/>
        </xdr:cNvSpPr>
      </xdr:nvSpPr>
      <xdr:spPr bwMode="auto">
        <a:xfrm>
          <a:off x="0" y="1200150"/>
          <a:ext cx="304800" cy="28924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6831" name="avatar">
          <a:extLst>
            <a:ext uri="{FF2B5EF4-FFF2-40B4-BE49-F238E27FC236}">
              <a16:creationId xmlns:a16="http://schemas.microsoft.com/office/drawing/2014/main" id="{F9BEAAEA-5F88-4511-8509-BBD93CCEE560}"/>
            </a:ext>
          </a:extLst>
        </xdr:cNvPr>
        <xdr:cNvSpPr>
          <a:spLocks noChangeAspect="1" noChangeArrowheads="1"/>
        </xdr:cNvSpPr>
      </xdr:nvSpPr>
      <xdr:spPr bwMode="auto">
        <a:xfrm>
          <a:off x="4600575"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32" name="avatar">
          <a:extLst>
            <a:ext uri="{FF2B5EF4-FFF2-40B4-BE49-F238E27FC236}">
              <a16:creationId xmlns:a16="http://schemas.microsoft.com/office/drawing/2014/main" id="{DA50CCFF-871D-4E12-84F7-E08EA691D161}"/>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120996</xdr:rowOff>
    </xdr:to>
    <xdr:sp macro="" textlink="">
      <xdr:nvSpPr>
        <xdr:cNvPr id="66833" name="avatar">
          <a:extLst>
            <a:ext uri="{FF2B5EF4-FFF2-40B4-BE49-F238E27FC236}">
              <a16:creationId xmlns:a16="http://schemas.microsoft.com/office/drawing/2014/main" id="{DAA154C4-D602-47DA-AF2D-F082561D196A}"/>
            </a:ext>
          </a:extLst>
        </xdr:cNvPr>
        <xdr:cNvSpPr>
          <a:spLocks noChangeAspect="1" noChangeArrowheads="1"/>
        </xdr:cNvSpPr>
      </xdr:nvSpPr>
      <xdr:spPr bwMode="auto">
        <a:xfrm>
          <a:off x="4600575" y="1200150"/>
          <a:ext cx="304800" cy="28863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124777</xdr:rowOff>
    </xdr:to>
    <xdr:sp macro="" textlink="">
      <xdr:nvSpPr>
        <xdr:cNvPr id="66834" name="avatar">
          <a:extLst>
            <a:ext uri="{FF2B5EF4-FFF2-40B4-BE49-F238E27FC236}">
              <a16:creationId xmlns:a16="http://schemas.microsoft.com/office/drawing/2014/main" id="{AE88CA8A-7E06-4548-B244-9FD4B7F666AF}"/>
            </a:ext>
          </a:extLst>
        </xdr:cNvPr>
        <xdr:cNvSpPr>
          <a:spLocks noChangeAspect="1" noChangeArrowheads="1"/>
        </xdr:cNvSpPr>
      </xdr:nvSpPr>
      <xdr:spPr bwMode="auto">
        <a:xfrm>
          <a:off x="0" y="1200150"/>
          <a:ext cx="304800" cy="29241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35" name="avatar">
          <a:extLst>
            <a:ext uri="{FF2B5EF4-FFF2-40B4-BE49-F238E27FC236}">
              <a16:creationId xmlns:a16="http://schemas.microsoft.com/office/drawing/2014/main" id="{3D3AB181-428F-4C22-9C73-DE7C8B7EBD1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150206</xdr:rowOff>
    </xdr:to>
    <xdr:sp macro="" textlink="">
      <xdr:nvSpPr>
        <xdr:cNvPr id="66836" name="avatar">
          <a:extLst>
            <a:ext uri="{FF2B5EF4-FFF2-40B4-BE49-F238E27FC236}">
              <a16:creationId xmlns:a16="http://schemas.microsoft.com/office/drawing/2014/main" id="{977F41D4-9263-46C6-8A28-D8D23B64BA93}"/>
            </a:ext>
          </a:extLst>
        </xdr:cNvPr>
        <xdr:cNvSpPr>
          <a:spLocks noChangeAspect="1" noChangeArrowheads="1"/>
        </xdr:cNvSpPr>
      </xdr:nvSpPr>
      <xdr:spPr bwMode="auto">
        <a:xfrm>
          <a:off x="4600575" y="1200150"/>
          <a:ext cx="304800" cy="3178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124777</xdr:rowOff>
    </xdr:to>
    <xdr:sp macro="" textlink="">
      <xdr:nvSpPr>
        <xdr:cNvPr id="66837" name="avatar">
          <a:extLst>
            <a:ext uri="{FF2B5EF4-FFF2-40B4-BE49-F238E27FC236}">
              <a16:creationId xmlns:a16="http://schemas.microsoft.com/office/drawing/2014/main" id="{9A92B074-4829-458F-A2A2-1C69029D83E1}"/>
            </a:ext>
          </a:extLst>
        </xdr:cNvPr>
        <xdr:cNvSpPr>
          <a:spLocks noChangeAspect="1" noChangeArrowheads="1"/>
        </xdr:cNvSpPr>
      </xdr:nvSpPr>
      <xdr:spPr bwMode="auto">
        <a:xfrm>
          <a:off x="0" y="1200150"/>
          <a:ext cx="304800" cy="29241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38" name="avatar">
          <a:extLst>
            <a:ext uri="{FF2B5EF4-FFF2-40B4-BE49-F238E27FC236}">
              <a16:creationId xmlns:a16="http://schemas.microsoft.com/office/drawing/2014/main" id="{F748B0F1-8DD7-42A5-82F4-F3E5039FE8E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153035</xdr:rowOff>
    </xdr:to>
    <xdr:sp macro="" textlink="">
      <xdr:nvSpPr>
        <xdr:cNvPr id="66839" name="avatar">
          <a:extLst>
            <a:ext uri="{FF2B5EF4-FFF2-40B4-BE49-F238E27FC236}">
              <a16:creationId xmlns:a16="http://schemas.microsoft.com/office/drawing/2014/main" id="{FB780B09-EB84-40CE-A890-62160B560C96}"/>
            </a:ext>
          </a:extLst>
        </xdr:cNvPr>
        <xdr:cNvSpPr>
          <a:spLocks noChangeAspect="1" noChangeArrowheads="1"/>
        </xdr:cNvSpPr>
      </xdr:nvSpPr>
      <xdr:spPr bwMode="auto">
        <a:xfrm>
          <a:off x="4600575" y="120015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66840" name="avatar">
          <a:extLst>
            <a:ext uri="{FF2B5EF4-FFF2-40B4-BE49-F238E27FC236}">
              <a16:creationId xmlns:a16="http://schemas.microsoft.com/office/drawing/2014/main" id="{BA8E638C-AE2E-4F79-A6DE-302A2FACAE7B}"/>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41" name="avatar">
          <a:extLst>
            <a:ext uri="{FF2B5EF4-FFF2-40B4-BE49-F238E27FC236}">
              <a16:creationId xmlns:a16="http://schemas.microsoft.com/office/drawing/2014/main" id="{239562F7-D13B-4B6E-9AAD-3B48868C727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150494</xdr:rowOff>
    </xdr:to>
    <xdr:sp macro="" textlink="">
      <xdr:nvSpPr>
        <xdr:cNvPr id="66842" name="avatar">
          <a:extLst>
            <a:ext uri="{FF2B5EF4-FFF2-40B4-BE49-F238E27FC236}">
              <a16:creationId xmlns:a16="http://schemas.microsoft.com/office/drawing/2014/main" id="{069597DE-8456-4976-A71F-5037D72D048D}"/>
            </a:ext>
          </a:extLst>
        </xdr:cNvPr>
        <xdr:cNvSpPr>
          <a:spLocks noChangeAspect="1" noChangeArrowheads="1"/>
        </xdr:cNvSpPr>
      </xdr:nvSpPr>
      <xdr:spPr bwMode="auto">
        <a:xfrm>
          <a:off x="4600575" y="1200150"/>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150494</xdr:rowOff>
    </xdr:to>
    <xdr:sp macro="" textlink="">
      <xdr:nvSpPr>
        <xdr:cNvPr id="66843" name="avatar">
          <a:extLst>
            <a:ext uri="{FF2B5EF4-FFF2-40B4-BE49-F238E27FC236}">
              <a16:creationId xmlns:a16="http://schemas.microsoft.com/office/drawing/2014/main" id="{E0B50E4D-5E17-44FC-B928-7E05718C031B}"/>
            </a:ext>
          </a:extLst>
        </xdr:cNvPr>
        <xdr:cNvSpPr>
          <a:spLocks noChangeAspect="1" noChangeArrowheads="1"/>
        </xdr:cNvSpPr>
      </xdr:nvSpPr>
      <xdr:spPr bwMode="auto">
        <a:xfrm>
          <a:off x="0" y="1200150"/>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6844" name="avatar">
          <a:extLst>
            <a:ext uri="{FF2B5EF4-FFF2-40B4-BE49-F238E27FC236}">
              <a16:creationId xmlns:a16="http://schemas.microsoft.com/office/drawing/2014/main" id="{62082050-1538-469F-98B7-244F6E0C4D41}"/>
            </a:ext>
          </a:extLst>
        </xdr:cNvPr>
        <xdr:cNvSpPr>
          <a:spLocks noChangeAspect="1" noChangeArrowheads="1"/>
        </xdr:cNvSpPr>
      </xdr:nvSpPr>
      <xdr:spPr bwMode="auto">
        <a:xfrm>
          <a:off x="4600575"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45" name="avatar">
          <a:extLst>
            <a:ext uri="{FF2B5EF4-FFF2-40B4-BE49-F238E27FC236}">
              <a16:creationId xmlns:a16="http://schemas.microsoft.com/office/drawing/2014/main" id="{9F6052F4-6792-4DCB-92FE-465F12C3529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157508</xdr:rowOff>
    </xdr:to>
    <xdr:sp macro="" textlink="">
      <xdr:nvSpPr>
        <xdr:cNvPr id="66846" name="avatar">
          <a:extLst>
            <a:ext uri="{FF2B5EF4-FFF2-40B4-BE49-F238E27FC236}">
              <a16:creationId xmlns:a16="http://schemas.microsoft.com/office/drawing/2014/main" id="{39DC6665-E978-4062-ABD5-E7D74781AAB9}"/>
            </a:ext>
          </a:extLst>
        </xdr:cNvPr>
        <xdr:cNvSpPr>
          <a:spLocks noChangeAspect="1" noChangeArrowheads="1"/>
        </xdr:cNvSpPr>
      </xdr:nvSpPr>
      <xdr:spPr bwMode="auto">
        <a:xfrm>
          <a:off x="4600575" y="1200150"/>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66847" name="avatar">
          <a:extLst>
            <a:ext uri="{FF2B5EF4-FFF2-40B4-BE49-F238E27FC236}">
              <a16:creationId xmlns:a16="http://schemas.microsoft.com/office/drawing/2014/main" id="{224D0E9F-C04D-47A7-8FFA-AA6518446713}"/>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48" name="avatar">
          <a:extLst>
            <a:ext uri="{FF2B5EF4-FFF2-40B4-BE49-F238E27FC236}">
              <a16:creationId xmlns:a16="http://schemas.microsoft.com/office/drawing/2014/main" id="{9A84A36F-2D50-4FC1-A0CB-A098E3C724F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9</xdr:row>
      <xdr:rowOff>7620</xdr:rowOff>
    </xdr:to>
    <xdr:sp macro="" textlink="">
      <xdr:nvSpPr>
        <xdr:cNvPr id="66849" name="avatar">
          <a:extLst>
            <a:ext uri="{FF2B5EF4-FFF2-40B4-BE49-F238E27FC236}">
              <a16:creationId xmlns:a16="http://schemas.microsoft.com/office/drawing/2014/main" id="{24F3B5FE-36D1-4656-A100-814ACC96322C}"/>
            </a:ext>
          </a:extLst>
        </xdr:cNvPr>
        <xdr:cNvSpPr>
          <a:spLocks noChangeAspect="1" noChangeArrowheads="1"/>
        </xdr:cNvSpPr>
      </xdr:nvSpPr>
      <xdr:spPr bwMode="auto">
        <a:xfrm>
          <a:off x="4600575" y="1200150"/>
          <a:ext cx="304800" cy="34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66850" name="avatar">
          <a:extLst>
            <a:ext uri="{FF2B5EF4-FFF2-40B4-BE49-F238E27FC236}">
              <a16:creationId xmlns:a16="http://schemas.microsoft.com/office/drawing/2014/main" id="{FA24A7C9-09F0-487E-AE79-99CBE193148E}"/>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851" name="avatar">
          <a:extLst>
            <a:ext uri="{FF2B5EF4-FFF2-40B4-BE49-F238E27FC236}">
              <a16:creationId xmlns:a16="http://schemas.microsoft.com/office/drawing/2014/main" id="{A652A5C1-61FA-4B35-81AE-AA6638CF073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52" name="avatar">
          <a:extLst>
            <a:ext uri="{FF2B5EF4-FFF2-40B4-BE49-F238E27FC236}">
              <a16:creationId xmlns:a16="http://schemas.microsoft.com/office/drawing/2014/main" id="{F41E1DE9-CD7D-457D-B1BA-D89E2D759C8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53" name="avatar">
          <a:extLst>
            <a:ext uri="{FF2B5EF4-FFF2-40B4-BE49-F238E27FC236}">
              <a16:creationId xmlns:a16="http://schemas.microsoft.com/office/drawing/2014/main" id="{4004DBE8-A058-4E87-A9D6-6DA563A4E2E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54" name="avatar">
          <a:extLst>
            <a:ext uri="{FF2B5EF4-FFF2-40B4-BE49-F238E27FC236}">
              <a16:creationId xmlns:a16="http://schemas.microsoft.com/office/drawing/2014/main" id="{733FE41B-D118-42D3-B166-310F5417CBF4}"/>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55" name="avatar">
          <a:extLst>
            <a:ext uri="{FF2B5EF4-FFF2-40B4-BE49-F238E27FC236}">
              <a16:creationId xmlns:a16="http://schemas.microsoft.com/office/drawing/2014/main" id="{04CA13CE-7E67-4AE8-ABBB-F1BB8D66D471}"/>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56" name="avatar">
          <a:extLst>
            <a:ext uri="{FF2B5EF4-FFF2-40B4-BE49-F238E27FC236}">
              <a16:creationId xmlns:a16="http://schemas.microsoft.com/office/drawing/2014/main" id="{34A7977C-7015-4B47-9F5F-7B5F5145E8B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57" name="avatar">
          <a:extLst>
            <a:ext uri="{FF2B5EF4-FFF2-40B4-BE49-F238E27FC236}">
              <a16:creationId xmlns:a16="http://schemas.microsoft.com/office/drawing/2014/main" id="{AD57C240-25A1-484C-B643-724893C1CE6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58" name="avatar">
          <a:extLst>
            <a:ext uri="{FF2B5EF4-FFF2-40B4-BE49-F238E27FC236}">
              <a16:creationId xmlns:a16="http://schemas.microsoft.com/office/drawing/2014/main" id="{5A1AF751-90BB-4BAB-966F-1B0945F60855}"/>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59" name="avatar">
          <a:extLst>
            <a:ext uri="{FF2B5EF4-FFF2-40B4-BE49-F238E27FC236}">
              <a16:creationId xmlns:a16="http://schemas.microsoft.com/office/drawing/2014/main" id="{9E1BE048-465E-4E39-9A8F-9E66A8EF263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60" name="avatar">
          <a:extLst>
            <a:ext uri="{FF2B5EF4-FFF2-40B4-BE49-F238E27FC236}">
              <a16:creationId xmlns:a16="http://schemas.microsoft.com/office/drawing/2014/main" id="{1CA418B8-7EF5-4BB1-A51A-7BDC205C212A}"/>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61" name="avatar">
          <a:extLst>
            <a:ext uri="{FF2B5EF4-FFF2-40B4-BE49-F238E27FC236}">
              <a16:creationId xmlns:a16="http://schemas.microsoft.com/office/drawing/2014/main" id="{01136A14-C8B7-46A3-B086-71DA7E70031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62" name="avatar">
          <a:extLst>
            <a:ext uri="{FF2B5EF4-FFF2-40B4-BE49-F238E27FC236}">
              <a16:creationId xmlns:a16="http://schemas.microsoft.com/office/drawing/2014/main" id="{C3A75AEE-E8BD-4EEA-B4DB-16DAFC9582D4}"/>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63" name="avatar">
          <a:extLst>
            <a:ext uri="{FF2B5EF4-FFF2-40B4-BE49-F238E27FC236}">
              <a16:creationId xmlns:a16="http://schemas.microsoft.com/office/drawing/2014/main" id="{A2E4C946-8A47-4B9E-A8DD-77BFC40E5F5A}"/>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64" name="avatar">
          <a:extLst>
            <a:ext uri="{FF2B5EF4-FFF2-40B4-BE49-F238E27FC236}">
              <a16:creationId xmlns:a16="http://schemas.microsoft.com/office/drawing/2014/main" id="{48FF3F5F-917D-481A-96CB-5FF8DB2DEAE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65" name="avatar">
          <a:extLst>
            <a:ext uri="{FF2B5EF4-FFF2-40B4-BE49-F238E27FC236}">
              <a16:creationId xmlns:a16="http://schemas.microsoft.com/office/drawing/2014/main" id="{A384A018-B7A3-4BCF-9F53-6757CB444BD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66" name="avatar">
          <a:extLst>
            <a:ext uri="{FF2B5EF4-FFF2-40B4-BE49-F238E27FC236}">
              <a16:creationId xmlns:a16="http://schemas.microsoft.com/office/drawing/2014/main" id="{DAA04FEB-A2C6-4E02-9499-1E4C1C3134B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67" name="avatar">
          <a:extLst>
            <a:ext uri="{FF2B5EF4-FFF2-40B4-BE49-F238E27FC236}">
              <a16:creationId xmlns:a16="http://schemas.microsoft.com/office/drawing/2014/main" id="{A32687F3-E2D3-402C-B1EC-1B800D2F9BD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68" name="avatar">
          <a:extLst>
            <a:ext uri="{FF2B5EF4-FFF2-40B4-BE49-F238E27FC236}">
              <a16:creationId xmlns:a16="http://schemas.microsoft.com/office/drawing/2014/main" id="{CE636A18-6E76-4F80-ABCA-6004F21BC9AC}"/>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69" name="avatar">
          <a:extLst>
            <a:ext uri="{FF2B5EF4-FFF2-40B4-BE49-F238E27FC236}">
              <a16:creationId xmlns:a16="http://schemas.microsoft.com/office/drawing/2014/main" id="{EDC82666-C8B6-48D1-86D3-3AAA4F04832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70" name="avatar">
          <a:extLst>
            <a:ext uri="{FF2B5EF4-FFF2-40B4-BE49-F238E27FC236}">
              <a16:creationId xmlns:a16="http://schemas.microsoft.com/office/drawing/2014/main" id="{4EB43917-66EB-4E46-AAB8-3B880BC94D3E}"/>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71" name="avatar">
          <a:extLst>
            <a:ext uri="{FF2B5EF4-FFF2-40B4-BE49-F238E27FC236}">
              <a16:creationId xmlns:a16="http://schemas.microsoft.com/office/drawing/2014/main" id="{66D79DBE-31F6-4B31-85A5-ADE54FCDA4FE}"/>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72" name="avatar">
          <a:extLst>
            <a:ext uri="{FF2B5EF4-FFF2-40B4-BE49-F238E27FC236}">
              <a16:creationId xmlns:a16="http://schemas.microsoft.com/office/drawing/2014/main" id="{158118F9-40CE-4DC8-BF1A-93BC930A280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73" name="avatar">
          <a:extLst>
            <a:ext uri="{FF2B5EF4-FFF2-40B4-BE49-F238E27FC236}">
              <a16:creationId xmlns:a16="http://schemas.microsoft.com/office/drawing/2014/main" id="{D1E4540A-A5C5-411C-8AE5-646AC343F52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74" name="avatar">
          <a:extLst>
            <a:ext uri="{FF2B5EF4-FFF2-40B4-BE49-F238E27FC236}">
              <a16:creationId xmlns:a16="http://schemas.microsoft.com/office/drawing/2014/main" id="{FD31A36C-56FC-4F77-9F99-05BE83A6C09A}"/>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75" name="avatar">
          <a:extLst>
            <a:ext uri="{FF2B5EF4-FFF2-40B4-BE49-F238E27FC236}">
              <a16:creationId xmlns:a16="http://schemas.microsoft.com/office/drawing/2014/main" id="{6DF7F83D-6659-4E00-93B2-01A75ED786F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76" name="avatar">
          <a:extLst>
            <a:ext uri="{FF2B5EF4-FFF2-40B4-BE49-F238E27FC236}">
              <a16:creationId xmlns:a16="http://schemas.microsoft.com/office/drawing/2014/main" id="{4E921CD0-A6B5-450B-A21E-04DC76F205D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77" name="avatar">
          <a:extLst>
            <a:ext uri="{FF2B5EF4-FFF2-40B4-BE49-F238E27FC236}">
              <a16:creationId xmlns:a16="http://schemas.microsoft.com/office/drawing/2014/main" id="{94A6AC5E-F414-4BA7-8EDE-3384D639B40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78" name="avatar">
          <a:extLst>
            <a:ext uri="{FF2B5EF4-FFF2-40B4-BE49-F238E27FC236}">
              <a16:creationId xmlns:a16="http://schemas.microsoft.com/office/drawing/2014/main" id="{23361C63-C91F-4856-AD74-EDA16D39DADF}"/>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79" name="avatar">
          <a:extLst>
            <a:ext uri="{FF2B5EF4-FFF2-40B4-BE49-F238E27FC236}">
              <a16:creationId xmlns:a16="http://schemas.microsoft.com/office/drawing/2014/main" id="{9AF97006-7E44-43C2-BC44-58D88EEDDA56}"/>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80" name="avatar">
          <a:extLst>
            <a:ext uri="{FF2B5EF4-FFF2-40B4-BE49-F238E27FC236}">
              <a16:creationId xmlns:a16="http://schemas.microsoft.com/office/drawing/2014/main" id="{52B835F7-3EA5-4F07-AEB7-CB2E52B5668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81" name="avatar">
          <a:extLst>
            <a:ext uri="{FF2B5EF4-FFF2-40B4-BE49-F238E27FC236}">
              <a16:creationId xmlns:a16="http://schemas.microsoft.com/office/drawing/2014/main" id="{11AFBF98-CD00-45D7-AE09-5963B9B3174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82" name="avatar">
          <a:extLst>
            <a:ext uri="{FF2B5EF4-FFF2-40B4-BE49-F238E27FC236}">
              <a16:creationId xmlns:a16="http://schemas.microsoft.com/office/drawing/2014/main" id="{2F9EFCA3-EB85-4265-9EDE-CE66DA60B9CD}"/>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83" name="avatar">
          <a:extLst>
            <a:ext uri="{FF2B5EF4-FFF2-40B4-BE49-F238E27FC236}">
              <a16:creationId xmlns:a16="http://schemas.microsoft.com/office/drawing/2014/main" id="{E4904DF7-2F8F-4A56-9931-E60D79B6B24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84" name="avatar">
          <a:extLst>
            <a:ext uri="{FF2B5EF4-FFF2-40B4-BE49-F238E27FC236}">
              <a16:creationId xmlns:a16="http://schemas.microsoft.com/office/drawing/2014/main" id="{EB257077-2487-46EA-8F63-0D2CA89513A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85" name="avatar">
          <a:extLst>
            <a:ext uri="{FF2B5EF4-FFF2-40B4-BE49-F238E27FC236}">
              <a16:creationId xmlns:a16="http://schemas.microsoft.com/office/drawing/2014/main" id="{27397754-27A0-4A25-B61D-398674A6643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86" name="avatar">
          <a:extLst>
            <a:ext uri="{FF2B5EF4-FFF2-40B4-BE49-F238E27FC236}">
              <a16:creationId xmlns:a16="http://schemas.microsoft.com/office/drawing/2014/main" id="{8FE23A9F-7659-4ABF-8C28-73FC9F72D27B}"/>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87" name="avatar">
          <a:extLst>
            <a:ext uri="{FF2B5EF4-FFF2-40B4-BE49-F238E27FC236}">
              <a16:creationId xmlns:a16="http://schemas.microsoft.com/office/drawing/2014/main" id="{5D583D66-2E19-4A6B-AE4D-E45401FBFCE3}"/>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88" name="avatar">
          <a:extLst>
            <a:ext uri="{FF2B5EF4-FFF2-40B4-BE49-F238E27FC236}">
              <a16:creationId xmlns:a16="http://schemas.microsoft.com/office/drawing/2014/main" id="{79CE47DC-E477-407A-A681-8BC9D37A854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89" name="avatar">
          <a:extLst>
            <a:ext uri="{FF2B5EF4-FFF2-40B4-BE49-F238E27FC236}">
              <a16:creationId xmlns:a16="http://schemas.microsoft.com/office/drawing/2014/main" id="{0DB6A921-43FB-40E8-8EC4-87EB85858CD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90" name="avatar">
          <a:extLst>
            <a:ext uri="{FF2B5EF4-FFF2-40B4-BE49-F238E27FC236}">
              <a16:creationId xmlns:a16="http://schemas.microsoft.com/office/drawing/2014/main" id="{0EB8FAF8-CA97-4034-A089-672FB26E830A}"/>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91" name="avatar">
          <a:extLst>
            <a:ext uri="{FF2B5EF4-FFF2-40B4-BE49-F238E27FC236}">
              <a16:creationId xmlns:a16="http://schemas.microsoft.com/office/drawing/2014/main" id="{98D962AE-B281-4618-82ED-131FD5E9BCF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92" name="avatar">
          <a:extLst>
            <a:ext uri="{FF2B5EF4-FFF2-40B4-BE49-F238E27FC236}">
              <a16:creationId xmlns:a16="http://schemas.microsoft.com/office/drawing/2014/main" id="{BD91CED4-AFDA-48F6-BDD1-2D2F3D93CBAB}"/>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93" name="avatar">
          <a:extLst>
            <a:ext uri="{FF2B5EF4-FFF2-40B4-BE49-F238E27FC236}">
              <a16:creationId xmlns:a16="http://schemas.microsoft.com/office/drawing/2014/main" id="{69E073B7-72AB-41AB-9957-3450B26A60D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894" name="avatar">
          <a:extLst>
            <a:ext uri="{FF2B5EF4-FFF2-40B4-BE49-F238E27FC236}">
              <a16:creationId xmlns:a16="http://schemas.microsoft.com/office/drawing/2014/main" id="{C5AC2587-792A-436D-BF63-9A816E86A63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895" name="avatar">
          <a:extLst>
            <a:ext uri="{FF2B5EF4-FFF2-40B4-BE49-F238E27FC236}">
              <a16:creationId xmlns:a16="http://schemas.microsoft.com/office/drawing/2014/main" id="{3F99DCE2-DFB6-4F15-8030-4AFF3A1B0B01}"/>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896" name="avatar">
          <a:extLst>
            <a:ext uri="{FF2B5EF4-FFF2-40B4-BE49-F238E27FC236}">
              <a16:creationId xmlns:a16="http://schemas.microsoft.com/office/drawing/2014/main" id="{BCB4C5F2-4FDF-4EBF-8589-AB2807255A3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97" name="avatar">
          <a:extLst>
            <a:ext uri="{FF2B5EF4-FFF2-40B4-BE49-F238E27FC236}">
              <a16:creationId xmlns:a16="http://schemas.microsoft.com/office/drawing/2014/main" id="{38FEED76-5D49-4273-AB42-C749D733BAF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898" name="avatar">
          <a:extLst>
            <a:ext uri="{FF2B5EF4-FFF2-40B4-BE49-F238E27FC236}">
              <a16:creationId xmlns:a16="http://schemas.microsoft.com/office/drawing/2014/main" id="{6AD8EE1B-129F-4C8C-9325-95EEE5D3E374}"/>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899" name="avatar">
          <a:extLst>
            <a:ext uri="{FF2B5EF4-FFF2-40B4-BE49-F238E27FC236}">
              <a16:creationId xmlns:a16="http://schemas.microsoft.com/office/drawing/2014/main" id="{E6A09CC1-5250-4FAB-9011-3BD391105DD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00" name="avatar">
          <a:extLst>
            <a:ext uri="{FF2B5EF4-FFF2-40B4-BE49-F238E27FC236}">
              <a16:creationId xmlns:a16="http://schemas.microsoft.com/office/drawing/2014/main" id="{33C81A44-943A-40B5-9906-46185210D3C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01" name="avatar">
          <a:extLst>
            <a:ext uri="{FF2B5EF4-FFF2-40B4-BE49-F238E27FC236}">
              <a16:creationId xmlns:a16="http://schemas.microsoft.com/office/drawing/2014/main" id="{7F9B06F0-028A-4F4D-A763-E6487E648E7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02" name="avatar">
          <a:extLst>
            <a:ext uri="{FF2B5EF4-FFF2-40B4-BE49-F238E27FC236}">
              <a16:creationId xmlns:a16="http://schemas.microsoft.com/office/drawing/2014/main" id="{155637F2-4DA5-466F-8330-BDEE893121EE}"/>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03" name="avatar">
          <a:extLst>
            <a:ext uri="{FF2B5EF4-FFF2-40B4-BE49-F238E27FC236}">
              <a16:creationId xmlns:a16="http://schemas.microsoft.com/office/drawing/2014/main" id="{1487DA62-FA0B-4F94-99A0-AE9E44FAE53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04" name="avatar">
          <a:extLst>
            <a:ext uri="{FF2B5EF4-FFF2-40B4-BE49-F238E27FC236}">
              <a16:creationId xmlns:a16="http://schemas.microsoft.com/office/drawing/2014/main" id="{45EC3A9A-9F3B-42F8-9830-A7771408736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05" name="avatar">
          <a:extLst>
            <a:ext uri="{FF2B5EF4-FFF2-40B4-BE49-F238E27FC236}">
              <a16:creationId xmlns:a16="http://schemas.microsoft.com/office/drawing/2014/main" id="{DD7B9460-BE3B-435B-BFF2-EBD31CA439D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06" name="avatar">
          <a:extLst>
            <a:ext uri="{FF2B5EF4-FFF2-40B4-BE49-F238E27FC236}">
              <a16:creationId xmlns:a16="http://schemas.microsoft.com/office/drawing/2014/main" id="{DD7EFA1A-E87F-42C8-89D5-1F28A780E1FE}"/>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07" name="avatar">
          <a:extLst>
            <a:ext uri="{FF2B5EF4-FFF2-40B4-BE49-F238E27FC236}">
              <a16:creationId xmlns:a16="http://schemas.microsoft.com/office/drawing/2014/main" id="{4F70A111-B1CD-4FE6-AB7D-9F3F443704C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08" name="avatar">
          <a:extLst>
            <a:ext uri="{FF2B5EF4-FFF2-40B4-BE49-F238E27FC236}">
              <a16:creationId xmlns:a16="http://schemas.microsoft.com/office/drawing/2014/main" id="{6E99ECE1-3F21-4476-B6EE-022EC88B05D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09" name="avatar">
          <a:extLst>
            <a:ext uri="{FF2B5EF4-FFF2-40B4-BE49-F238E27FC236}">
              <a16:creationId xmlns:a16="http://schemas.microsoft.com/office/drawing/2014/main" id="{7A797A10-3CBC-4865-8602-4A3D5146CD8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10" name="avatar">
          <a:extLst>
            <a:ext uri="{FF2B5EF4-FFF2-40B4-BE49-F238E27FC236}">
              <a16:creationId xmlns:a16="http://schemas.microsoft.com/office/drawing/2014/main" id="{31C43EFE-6347-4AD9-9F9F-DA99FA72BABB}"/>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11" name="avatar">
          <a:extLst>
            <a:ext uri="{FF2B5EF4-FFF2-40B4-BE49-F238E27FC236}">
              <a16:creationId xmlns:a16="http://schemas.microsoft.com/office/drawing/2014/main" id="{18B4B856-C098-46D3-A166-F195811A97A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12" name="avatar">
          <a:extLst>
            <a:ext uri="{FF2B5EF4-FFF2-40B4-BE49-F238E27FC236}">
              <a16:creationId xmlns:a16="http://schemas.microsoft.com/office/drawing/2014/main" id="{680B5706-A0FC-4DA6-BECE-96E4761E18F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13" name="avatar">
          <a:extLst>
            <a:ext uri="{FF2B5EF4-FFF2-40B4-BE49-F238E27FC236}">
              <a16:creationId xmlns:a16="http://schemas.microsoft.com/office/drawing/2014/main" id="{0F7707B4-1030-4256-B102-0F63942375A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14" name="avatar">
          <a:extLst>
            <a:ext uri="{FF2B5EF4-FFF2-40B4-BE49-F238E27FC236}">
              <a16:creationId xmlns:a16="http://schemas.microsoft.com/office/drawing/2014/main" id="{39187223-86BE-45F7-95FE-4C1D8AF163F3}"/>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15" name="avatar">
          <a:extLst>
            <a:ext uri="{FF2B5EF4-FFF2-40B4-BE49-F238E27FC236}">
              <a16:creationId xmlns:a16="http://schemas.microsoft.com/office/drawing/2014/main" id="{050BBC6F-C9A5-4D81-9989-8603788C7AB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16" name="avatar">
          <a:extLst>
            <a:ext uri="{FF2B5EF4-FFF2-40B4-BE49-F238E27FC236}">
              <a16:creationId xmlns:a16="http://schemas.microsoft.com/office/drawing/2014/main" id="{2AA6A680-2ADB-41C7-BA71-185ECF7D5DB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17" name="avatar">
          <a:extLst>
            <a:ext uri="{FF2B5EF4-FFF2-40B4-BE49-F238E27FC236}">
              <a16:creationId xmlns:a16="http://schemas.microsoft.com/office/drawing/2014/main" id="{174E7DD8-DEEC-4AA5-BDB9-69AC67FC6E4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18" name="avatar">
          <a:extLst>
            <a:ext uri="{FF2B5EF4-FFF2-40B4-BE49-F238E27FC236}">
              <a16:creationId xmlns:a16="http://schemas.microsoft.com/office/drawing/2014/main" id="{CC6A9455-2008-4D6A-812E-434466F70D27}"/>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19" name="avatar">
          <a:extLst>
            <a:ext uri="{FF2B5EF4-FFF2-40B4-BE49-F238E27FC236}">
              <a16:creationId xmlns:a16="http://schemas.microsoft.com/office/drawing/2014/main" id="{C900467C-31D6-4244-8356-7DE84032A34E}"/>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20" name="avatar">
          <a:extLst>
            <a:ext uri="{FF2B5EF4-FFF2-40B4-BE49-F238E27FC236}">
              <a16:creationId xmlns:a16="http://schemas.microsoft.com/office/drawing/2014/main" id="{DF197FF9-EE4F-4826-A3D0-F7AA6F356B8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21" name="avatar">
          <a:extLst>
            <a:ext uri="{FF2B5EF4-FFF2-40B4-BE49-F238E27FC236}">
              <a16:creationId xmlns:a16="http://schemas.microsoft.com/office/drawing/2014/main" id="{1E1C0F9A-FCC6-48C5-80F1-171D62E5478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22" name="avatar">
          <a:extLst>
            <a:ext uri="{FF2B5EF4-FFF2-40B4-BE49-F238E27FC236}">
              <a16:creationId xmlns:a16="http://schemas.microsoft.com/office/drawing/2014/main" id="{52C9178A-F3A5-4F83-B7D8-A88ACD6A0C13}"/>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23" name="avatar">
          <a:extLst>
            <a:ext uri="{FF2B5EF4-FFF2-40B4-BE49-F238E27FC236}">
              <a16:creationId xmlns:a16="http://schemas.microsoft.com/office/drawing/2014/main" id="{A80ACAA7-9D21-47B0-9127-D9E7CAA9EDD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24" name="avatar">
          <a:extLst>
            <a:ext uri="{FF2B5EF4-FFF2-40B4-BE49-F238E27FC236}">
              <a16:creationId xmlns:a16="http://schemas.microsoft.com/office/drawing/2014/main" id="{E8A6D634-6C30-4B77-898A-76A34BBBAAC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25" name="avatar">
          <a:extLst>
            <a:ext uri="{FF2B5EF4-FFF2-40B4-BE49-F238E27FC236}">
              <a16:creationId xmlns:a16="http://schemas.microsoft.com/office/drawing/2014/main" id="{3E9D99B7-93E3-4C31-94E7-21C87278248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26" name="avatar">
          <a:extLst>
            <a:ext uri="{FF2B5EF4-FFF2-40B4-BE49-F238E27FC236}">
              <a16:creationId xmlns:a16="http://schemas.microsoft.com/office/drawing/2014/main" id="{2BC4C56F-9638-49B1-BA79-12538C47A5A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27" name="avatar">
          <a:extLst>
            <a:ext uri="{FF2B5EF4-FFF2-40B4-BE49-F238E27FC236}">
              <a16:creationId xmlns:a16="http://schemas.microsoft.com/office/drawing/2014/main" id="{C304E649-2E0E-427C-B43D-B7B6945E4BD9}"/>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28" name="avatar">
          <a:extLst>
            <a:ext uri="{FF2B5EF4-FFF2-40B4-BE49-F238E27FC236}">
              <a16:creationId xmlns:a16="http://schemas.microsoft.com/office/drawing/2014/main" id="{44D93AE2-AE40-48A1-8F09-2F0A94167A9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29" name="avatar">
          <a:extLst>
            <a:ext uri="{FF2B5EF4-FFF2-40B4-BE49-F238E27FC236}">
              <a16:creationId xmlns:a16="http://schemas.microsoft.com/office/drawing/2014/main" id="{CA2AB2AB-01DD-46AD-A314-11BFF8AF3A0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30" name="avatar">
          <a:extLst>
            <a:ext uri="{FF2B5EF4-FFF2-40B4-BE49-F238E27FC236}">
              <a16:creationId xmlns:a16="http://schemas.microsoft.com/office/drawing/2014/main" id="{579D3508-7051-49AA-92E3-01EB98B58091}"/>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31" name="avatar">
          <a:extLst>
            <a:ext uri="{FF2B5EF4-FFF2-40B4-BE49-F238E27FC236}">
              <a16:creationId xmlns:a16="http://schemas.microsoft.com/office/drawing/2014/main" id="{FF7021BA-F207-448D-9E50-88D65BD6E38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32" name="avatar">
          <a:extLst>
            <a:ext uri="{FF2B5EF4-FFF2-40B4-BE49-F238E27FC236}">
              <a16:creationId xmlns:a16="http://schemas.microsoft.com/office/drawing/2014/main" id="{4751A6E6-160B-452A-87C4-22B5F611EA0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33" name="avatar">
          <a:extLst>
            <a:ext uri="{FF2B5EF4-FFF2-40B4-BE49-F238E27FC236}">
              <a16:creationId xmlns:a16="http://schemas.microsoft.com/office/drawing/2014/main" id="{0C3C2880-0CE7-4EF9-9194-D7788462AE4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34" name="avatar">
          <a:extLst>
            <a:ext uri="{FF2B5EF4-FFF2-40B4-BE49-F238E27FC236}">
              <a16:creationId xmlns:a16="http://schemas.microsoft.com/office/drawing/2014/main" id="{B1F4192C-9BCB-4797-8B6D-30C684D22D8E}"/>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35" name="avatar">
          <a:extLst>
            <a:ext uri="{FF2B5EF4-FFF2-40B4-BE49-F238E27FC236}">
              <a16:creationId xmlns:a16="http://schemas.microsoft.com/office/drawing/2014/main" id="{6EE51C7E-E057-40A9-9852-5D74A07CDC2F}"/>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36" name="avatar">
          <a:extLst>
            <a:ext uri="{FF2B5EF4-FFF2-40B4-BE49-F238E27FC236}">
              <a16:creationId xmlns:a16="http://schemas.microsoft.com/office/drawing/2014/main" id="{C3483540-10D3-4BCC-B60F-034AA68C011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37" name="avatar">
          <a:extLst>
            <a:ext uri="{FF2B5EF4-FFF2-40B4-BE49-F238E27FC236}">
              <a16:creationId xmlns:a16="http://schemas.microsoft.com/office/drawing/2014/main" id="{D4EECC6B-9076-44EF-8869-08878382DF9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38" name="avatar">
          <a:extLst>
            <a:ext uri="{FF2B5EF4-FFF2-40B4-BE49-F238E27FC236}">
              <a16:creationId xmlns:a16="http://schemas.microsoft.com/office/drawing/2014/main" id="{6CE97A3B-481E-4676-A5D5-21E41A86FF97}"/>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39" name="avatar">
          <a:extLst>
            <a:ext uri="{FF2B5EF4-FFF2-40B4-BE49-F238E27FC236}">
              <a16:creationId xmlns:a16="http://schemas.microsoft.com/office/drawing/2014/main" id="{9C011ECA-BA4D-4999-A8C2-6087ABD3F53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40" name="avatar">
          <a:extLst>
            <a:ext uri="{FF2B5EF4-FFF2-40B4-BE49-F238E27FC236}">
              <a16:creationId xmlns:a16="http://schemas.microsoft.com/office/drawing/2014/main" id="{FD87D58B-34FE-4DDE-AA2F-CD04132D565B}"/>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41" name="avatar">
          <a:extLst>
            <a:ext uri="{FF2B5EF4-FFF2-40B4-BE49-F238E27FC236}">
              <a16:creationId xmlns:a16="http://schemas.microsoft.com/office/drawing/2014/main" id="{FED04BD6-5BE0-4224-A2D9-F1415F206D8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42" name="avatar">
          <a:extLst>
            <a:ext uri="{FF2B5EF4-FFF2-40B4-BE49-F238E27FC236}">
              <a16:creationId xmlns:a16="http://schemas.microsoft.com/office/drawing/2014/main" id="{3348D710-8C49-4A3F-831D-026FB2EAE2A5}"/>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43" name="avatar">
          <a:extLst>
            <a:ext uri="{FF2B5EF4-FFF2-40B4-BE49-F238E27FC236}">
              <a16:creationId xmlns:a16="http://schemas.microsoft.com/office/drawing/2014/main" id="{EF851101-931D-4212-8224-92B33CCADE3C}"/>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44" name="avatar">
          <a:extLst>
            <a:ext uri="{FF2B5EF4-FFF2-40B4-BE49-F238E27FC236}">
              <a16:creationId xmlns:a16="http://schemas.microsoft.com/office/drawing/2014/main" id="{DB080FB8-4EE8-49DF-8EA5-E8964F915DB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45" name="avatar">
          <a:extLst>
            <a:ext uri="{FF2B5EF4-FFF2-40B4-BE49-F238E27FC236}">
              <a16:creationId xmlns:a16="http://schemas.microsoft.com/office/drawing/2014/main" id="{DDCDA5FC-01A5-41FF-8FCE-35052A93979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46" name="avatar">
          <a:extLst>
            <a:ext uri="{FF2B5EF4-FFF2-40B4-BE49-F238E27FC236}">
              <a16:creationId xmlns:a16="http://schemas.microsoft.com/office/drawing/2014/main" id="{099F3A56-A7EE-49B4-99E6-A9BE3938FEE3}"/>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47" name="avatar">
          <a:extLst>
            <a:ext uri="{FF2B5EF4-FFF2-40B4-BE49-F238E27FC236}">
              <a16:creationId xmlns:a16="http://schemas.microsoft.com/office/drawing/2014/main" id="{EDD75AD1-994D-418D-92BE-42FF0E79F0F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48" name="avatar">
          <a:extLst>
            <a:ext uri="{FF2B5EF4-FFF2-40B4-BE49-F238E27FC236}">
              <a16:creationId xmlns:a16="http://schemas.microsoft.com/office/drawing/2014/main" id="{4D76C3EA-7E92-46FC-BB27-E3DCB4A746D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49" name="avatar">
          <a:extLst>
            <a:ext uri="{FF2B5EF4-FFF2-40B4-BE49-F238E27FC236}">
              <a16:creationId xmlns:a16="http://schemas.microsoft.com/office/drawing/2014/main" id="{BF5D4341-9E50-401A-8390-EF26EE34968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50" name="avatar">
          <a:extLst>
            <a:ext uri="{FF2B5EF4-FFF2-40B4-BE49-F238E27FC236}">
              <a16:creationId xmlns:a16="http://schemas.microsoft.com/office/drawing/2014/main" id="{76E488D1-3D27-46A8-978D-D066BD8329CA}"/>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51" name="avatar">
          <a:extLst>
            <a:ext uri="{FF2B5EF4-FFF2-40B4-BE49-F238E27FC236}">
              <a16:creationId xmlns:a16="http://schemas.microsoft.com/office/drawing/2014/main" id="{2D27C989-DFC3-446B-8F3A-33561FFDCA0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52" name="avatar">
          <a:extLst>
            <a:ext uri="{FF2B5EF4-FFF2-40B4-BE49-F238E27FC236}">
              <a16:creationId xmlns:a16="http://schemas.microsoft.com/office/drawing/2014/main" id="{274A1029-10A2-447D-9D25-0F9F6A0B795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53" name="avatar">
          <a:extLst>
            <a:ext uri="{FF2B5EF4-FFF2-40B4-BE49-F238E27FC236}">
              <a16:creationId xmlns:a16="http://schemas.microsoft.com/office/drawing/2014/main" id="{E8458B04-F969-4EF0-A83A-EA46B99D486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54" name="avatar">
          <a:extLst>
            <a:ext uri="{FF2B5EF4-FFF2-40B4-BE49-F238E27FC236}">
              <a16:creationId xmlns:a16="http://schemas.microsoft.com/office/drawing/2014/main" id="{FBD55C9B-E864-4E2F-BE8E-9D96EBE8BC4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55" name="avatar">
          <a:extLst>
            <a:ext uri="{FF2B5EF4-FFF2-40B4-BE49-F238E27FC236}">
              <a16:creationId xmlns:a16="http://schemas.microsoft.com/office/drawing/2014/main" id="{9D02B498-FDB4-4BCA-9011-81E9E7314C9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56" name="avatar">
          <a:extLst>
            <a:ext uri="{FF2B5EF4-FFF2-40B4-BE49-F238E27FC236}">
              <a16:creationId xmlns:a16="http://schemas.microsoft.com/office/drawing/2014/main" id="{03F2ED89-4284-4564-B8A1-37D90D7C51E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57" name="avatar">
          <a:extLst>
            <a:ext uri="{FF2B5EF4-FFF2-40B4-BE49-F238E27FC236}">
              <a16:creationId xmlns:a16="http://schemas.microsoft.com/office/drawing/2014/main" id="{FF81E47E-09FB-4D0C-B45A-0EB9F0B118F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58" name="avatar">
          <a:extLst>
            <a:ext uri="{FF2B5EF4-FFF2-40B4-BE49-F238E27FC236}">
              <a16:creationId xmlns:a16="http://schemas.microsoft.com/office/drawing/2014/main" id="{06401593-F919-4FE4-8ADB-007A99C1B5DD}"/>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59" name="avatar">
          <a:extLst>
            <a:ext uri="{FF2B5EF4-FFF2-40B4-BE49-F238E27FC236}">
              <a16:creationId xmlns:a16="http://schemas.microsoft.com/office/drawing/2014/main" id="{DD5033BB-DA4F-40D7-B5E0-C61E7817B1AD}"/>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60" name="avatar">
          <a:extLst>
            <a:ext uri="{FF2B5EF4-FFF2-40B4-BE49-F238E27FC236}">
              <a16:creationId xmlns:a16="http://schemas.microsoft.com/office/drawing/2014/main" id="{B6BE5B13-B088-4862-9C6A-C91BD17225C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61" name="avatar">
          <a:extLst>
            <a:ext uri="{FF2B5EF4-FFF2-40B4-BE49-F238E27FC236}">
              <a16:creationId xmlns:a16="http://schemas.microsoft.com/office/drawing/2014/main" id="{73A6EBB3-ECFA-4A8E-9C3B-557DE2A51B3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62" name="avatar">
          <a:extLst>
            <a:ext uri="{FF2B5EF4-FFF2-40B4-BE49-F238E27FC236}">
              <a16:creationId xmlns:a16="http://schemas.microsoft.com/office/drawing/2014/main" id="{8F03522C-9069-499C-B4DB-22C1FD04A6D7}"/>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63" name="avatar">
          <a:extLst>
            <a:ext uri="{FF2B5EF4-FFF2-40B4-BE49-F238E27FC236}">
              <a16:creationId xmlns:a16="http://schemas.microsoft.com/office/drawing/2014/main" id="{22B69B89-F872-4887-93CE-AEEAA4831A4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64" name="avatar">
          <a:extLst>
            <a:ext uri="{FF2B5EF4-FFF2-40B4-BE49-F238E27FC236}">
              <a16:creationId xmlns:a16="http://schemas.microsoft.com/office/drawing/2014/main" id="{142200E4-DCB2-4202-9AC3-6F731AD401F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65" name="avatar">
          <a:extLst>
            <a:ext uri="{FF2B5EF4-FFF2-40B4-BE49-F238E27FC236}">
              <a16:creationId xmlns:a16="http://schemas.microsoft.com/office/drawing/2014/main" id="{A5052689-8D0F-4998-8D86-1E235E129E7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66" name="avatar">
          <a:extLst>
            <a:ext uri="{FF2B5EF4-FFF2-40B4-BE49-F238E27FC236}">
              <a16:creationId xmlns:a16="http://schemas.microsoft.com/office/drawing/2014/main" id="{2F30AE0A-CCEA-4124-95F0-F6165D669613}"/>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67" name="avatar">
          <a:extLst>
            <a:ext uri="{FF2B5EF4-FFF2-40B4-BE49-F238E27FC236}">
              <a16:creationId xmlns:a16="http://schemas.microsoft.com/office/drawing/2014/main" id="{298C3C37-7CE9-496C-9810-D1932FF1ECCB}"/>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68" name="avatar">
          <a:extLst>
            <a:ext uri="{FF2B5EF4-FFF2-40B4-BE49-F238E27FC236}">
              <a16:creationId xmlns:a16="http://schemas.microsoft.com/office/drawing/2014/main" id="{7E7A7E3A-3C76-4C66-8A4E-56A8075D8E5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69" name="avatar">
          <a:extLst>
            <a:ext uri="{FF2B5EF4-FFF2-40B4-BE49-F238E27FC236}">
              <a16:creationId xmlns:a16="http://schemas.microsoft.com/office/drawing/2014/main" id="{601825C1-1628-471A-96A3-A92F1565416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70" name="avatar">
          <a:extLst>
            <a:ext uri="{FF2B5EF4-FFF2-40B4-BE49-F238E27FC236}">
              <a16:creationId xmlns:a16="http://schemas.microsoft.com/office/drawing/2014/main" id="{A115D81C-AD08-497C-9141-2FD67F2D2E93}"/>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71" name="avatar">
          <a:extLst>
            <a:ext uri="{FF2B5EF4-FFF2-40B4-BE49-F238E27FC236}">
              <a16:creationId xmlns:a16="http://schemas.microsoft.com/office/drawing/2014/main" id="{826F58F1-78C6-4304-9C6B-98D1F19E074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72" name="avatar">
          <a:extLst>
            <a:ext uri="{FF2B5EF4-FFF2-40B4-BE49-F238E27FC236}">
              <a16:creationId xmlns:a16="http://schemas.microsoft.com/office/drawing/2014/main" id="{DC958BA7-315B-4A3A-B75A-11A61B1FA5E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73" name="avatar">
          <a:extLst>
            <a:ext uri="{FF2B5EF4-FFF2-40B4-BE49-F238E27FC236}">
              <a16:creationId xmlns:a16="http://schemas.microsoft.com/office/drawing/2014/main" id="{24AC9E31-16D8-4578-98B7-C8FB7DEDCDE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74" name="avatar">
          <a:extLst>
            <a:ext uri="{FF2B5EF4-FFF2-40B4-BE49-F238E27FC236}">
              <a16:creationId xmlns:a16="http://schemas.microsoft.com/office/drawing/2014/main" id="{2287B7E4-F7CE-4E73-9A2F-233F73D3AC1D}"/>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75" name="avatar">
          <a:extLst>
            <a:ext uri="{FF2B5EF4-FFF2-40B4-BE49-F238E27FC236}">
              <a16:creationId xmlns:a16="http://schemas.microsoft.com/office/drawing/2014/main" id="{0A362BA2-FDEA-4806-9A6E-0CE8D008541C}"/>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76" name="avatar">
          <a:extLst>
            <a:ext uri="{FF2B5EF4-FFF2-40B4-BE49-F238E27FC236}">
              <a16:creationId xmlns:a16="http://schemas.microsoft.com/office/drawing/2014/main" id="{A922B3D8-2489-409A-8D80-A15F8000F39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77" name="avatar">
          <a:extLst>
            <a:ext uri="{FF2B5EF4-FFF2-40B4-BE49-F238E27FC236}">
              <a16:creationId xmlns:a16="http://schemas.microsoft.com/office/drawing/2014/main" id="{1665FAB9-7577-4EC6-A3BE-B8D8D378846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78" name="avatar">
          <a:extLst>
            <a:ext uri="{FF2B5EF4-FFF2-40B4-BE49-F238E27FC236}">
              <a16:creationId xmlns:a16="http://schemas.microsoft.com/office/drawing/2014/main" id="{BD3565ED-535E-4046-84C0-CDC49855C6FA}"/>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79" name="avatar">
          <a:extLst>
            <a:ext uri="{FF2B5EF4-FFF2-40B4-BE49-F238E27FC236}">
              <a16:creationId xmlns:a16="http://schemas.microsoft.com/office/drawing/2014/main" id="{5FC763B4-7CA3-405D-8845-CA31602C2C1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80" name="avatar">
          <a:extLst>
            <a:ext uri="{FF2B5EF4-FFF2-40B4-BE49-F238E27FC236}">
              <a16:creationId xmlns:a16="http://schemas.microsoft.com/office/drawing/2014/main" id="{274B57C9-90DB-4F0A-96AD-51A93104444C}"/>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81" name="avatar">
          <a:extLst>
            <a:ext uri="{FF2B5EF4-FFF2-40B4-BE49-F238E27FC236}">
              <a16:creationId xmlns:a16="http://schemas.microsoft.com/office/drawing/2014/main" id="{DC785594-1FB9-475B-BF03-AF154E339B4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82" name="avatar">
          <a:extLst>
            <a:ext uri="{FF2B5EF4-FFF2-40B4-BE49-F238E27FC236}">
              <a16:creationId xmlns:a16="http://schemas.microsoft.com/office/drawing/2014/main" id="{4D3A95C4-02ED-4AC3-B739-AB53B695DF8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83" name="avatar">
          <a:extLst>
            <a:ext uri="{FF2B5EF4-FFF2-40B4-BE49-F238E27FC236}">
              <a16:creationId xmlns:a16="http://schemas.microsoft.com/office/drawing/2014/main" id="{46D32B5A-D84A-422E-B1DA-FE2EC05135A7}"/>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84" name="avatar">
          <a:extLst>
            <a:ext uri="{FF2B5EF4-FFF2-40B4-BE49-F238E27FC236}">
              <a16:creationId xmlns:a16="http://schemas.microsoft.com/office/drawing/2014/main" id="{F3301910-3DF5-40EE-A14D-92A1CBBD1C7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85" name="avatar">
          <a:extLst>
            <a:ext uri="{FF2B5EF4-FFF2-40B4-BE49-F238E27FC236}">
              <a16:creationId xmlns:a16="http://schemas.microsoft.com/office/drawing/2014/main" id="{B1F10F9D-58CE-425F-8C93-4C712C60A25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86" name="avatar">
          <a:extLst>
            <a:ext uri="{FF2B5EF4-FFF2-40B4-BE49-F238E27FC236}">
              <a16:creationId xmlns:a16="http://schemas.microsoft.com/office/drawing/2014/main" id="{107F7D48-42E0-4D33-96D7-3D77DAD7958A}"/>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87" name="avatar">
          <a:extLst>
            <a:ext uri="{FF2B5EF4-FFF2-40B4-BE49-F238E27FC236}">
              <a16:creationId xmlns:a16="http://schemas.microsoft.com/office/drawing/2014/main" id="{E02EAF17-47FB-4D5D-99A8-1123FF04ACD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88" name="avatar">
          <a:extLst>
            <a:ext uri="{FF2B5EF4-FFF2-40B4-BE49-F238E27FC236}">
              <a16:creationId xmlns:a16="http://schemas.microsoft.com/office/drawing/2014/main" id="{DCB295B0-40D2-40EE-9E99-848218DFF99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89" name="avatar">
          <a:extLst>
            <a:ext uri="{FF2B5EF4-FFF2-40B4-BE49-F238E27FC236}">
              <a16:creationId xmlns:a16="http://schemas.microsoft.com/office/drawing/2014/main" id="{FE79B732-D8AB-46DD-9507-5E01DB3EA20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6990" name="avatar">
          <a:extLst>
            <a:ext uri="{FF2B5EF4-FFF2-40B4-BE49-F238E27FC236}">
              <a16:creationId xmlns:a16="http://schemas.microsoft.com/office/drawing/2014/main" id="{E7C2092C-5B09-4C1C-8135-BC009D0A5466}"/>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6991" name="avatar">
          <a:extLst>
            <a:ext uri="{FF2B5EF4-FFF2-40B4-BE49-F238E27FC236}">
              <a16:creationId xmlns:a16="http://schemas.microsoft.com/office/drawing/2014/main" id="{3817210A-FF51-42D2-8920-C9A944CA4D9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6992" name="avatar">
          <a:extLst>
            <a:ext uri="{FF2B5EF4-FFF2-40B4-BE49-F238E27FC236}">
              <a16:creationId xmlns:a16="http://schemas.microsoft.com/office/drawing/2014/main" id="{33924154-9FC0-4CF6-9038-13925AC5140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93" name="avatar">
          <a:extLst>
            <a:ext uri="{FF2B5EF4-FFF2-40B4-BE49-F238E27FC236}">
              <a16:creationId xmlns:a16="http://schemas.microsoft.com/office/drawing/2014/main" id="{74F654FD-28C4-4BD7-8E01-52B742541A3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6994" name="avatar">
          <a:extLst>
            <a:ext uri="{FF2B5EF4-FFF2-40B4-BE49-F238E27FC236}">
              <a16:creationId xmlns:a16="http://schemas.microsoft.com/office/drawing/2014/main" id="{B07B3B83-7EB4-45EF-922E-85A7B8973243}"/>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6995" name="avatar">
          <a:extLst>
            <a:ext uri="{FF2B5EF4-FFF2-40B4-BE49-F238E27FC236}">
              <a16:creationId xmlns:a16="http://schemas.microsoft.com/office/drawing/2014/main" id="{4A412121-7900-4922-A396-01EE79DD317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120968</xdr:rowOff>
    </xdr:to>
    <xdr:sp macro="" textlink="">
      <xdr:nvSpPr>
        <xdr:cNvPr id="66996" name="avatar">
          <a:extLst>
            <a:ext uri="{FF2B5EF4-FFF2-40B4-BE49-F238E27FC236}">
              <a16:creationId xmlns:a16="http://schemas.microsoft.com/office/drawing/2014/main" id="{E9ACE4B7-D143-4630-A7F9-9E3DA2BF19A6}"/>
            </a:ext>
          </a:extLst>
        </xdr:cNvPr>
        <xdr:cNvSpPr>
          <a:spLocks noChangeAspect="1" noChangeArrowheads="1"/>
        </xdr:cNvSpPr>
      </xdr:nvSpPr>
      <xdr:spPr bwMode="auto">
        <a:xfrm>
          <a:off x="4600575" y="1200150"/>
          <a:ext cx="304800" cy="28860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124142</xdr:rowOff>
    </xdr:to>
    <xdr:sp macro="" textlink="">
      <xdr:nvSpPr>
        <xdr:cNvPr id="66997" name="avatar">
          <a:extLst>
            <a:ext uri="{FF2B5EF4-FFF2-40B4-BE49-F238E27FC236}">
              <a16:creationId xmlns:a16="http://schemas.microsoft.com/office/drawing/2014/main" id="{DBDC9D38-2545-4C04-A431-B622AC995651}"/>
            </a:ext>
          </a:extLst>
        </xdr:cNvPr>
        <xdr:cNvSpPr>
          <a:spLocks noChangeAspect="1" noChangeArrowheads="1"/>
        </xdr:cNvSpPr>
      </xdr:nvSpPr>
      <xdr:spPr bwMode="auto">
        <a:xfrm>
          <a:off x="0" y="1200150"/>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6998" name="avatar">
          <a:extLst>
            <a:ext uri="{FF2B5EF4-FFF2-40B4-BE49-F238E27FC236}">
              <a16:creationId xmlns:a16="http://schemas.microsoft.com/office/drawing/2014/main" id="{2CA0671A-DC34-42EB-8014-931905AC23E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124142</xdr:rowOff>
    </xdr:to>
    <xdr:sp macro="" textlink="">
      <xdr:nvSpPr>
        <xdr:cNvPr id="66999" name="avatar">
          <a:extLst>
            <a:ext uri="{FF2B5EF4-FFF2-40B4-BE49-F238E27FC236}">
              <a16:creationId xmlns:a16="http://schemas.microsoft.com/office/drawing/2014/main" id="{E58D2DBF-FA1F-48F4-89A9-FF6CA385AF5C}"/>
            </a:ext>
          </a:extLst>
        </xdr:cNvPr>
        <xdr:cNvSpPr>
          <a:spLocks noChangeAspect="1" noChangeArrowheads="1"/>
        </xdr:cNvSpPr>
      </xdr:nvSpPr>
      <xdr:spPr bwMode="auto">
        <a:xfrm>
          <a:off x="4600575" y="1200150"/>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124142</xdr:rowOff>
    </xdr:to>
    <xdr:sp macro="" textlink="">
      <xdr:nvSpPr>
        <xdr:cNvPr id="67000" name="avatar">
          <a:extLst>
            <a:ext uri="{FF2B5EF4-FFF2-40B4-BE49-F238E27FC236}">
              <a16:creationId xmlns:a16="http://schemas.microsoft.com/office/drawing/2014/main" id="{CE8A3626-E028-43B1-827B-96553D028B5E}"/>
            </a:ext>
          </a:extLst>
        </xdr:cNvPr>
        <xdr:cNvSpPr>
          <a:spLocks noChangeAspect="1" noChangeArrowheads="1"/>
        </xdr:cNvSpPr>
      </xdr:nvSpPr>
      <xdr:spPr bwMode="auto">
        <a:xfrm>
          <a:off x="0" y="1200150"/>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7001" name="avatar">
          <a:extLst>
            <a:ext uri="{FF2B5EF4-FFF2-40B4-BE49-F238E27FC236}">
              <a16:creationId xmlns:a16="http://schemas.microsoft.com/office/drawing/2014/main" id="{53814AFC-4F1B-4C09-9AC4-631509B162DA}"/>
            </a:ext>
          </a:extLst>
        </xdr:cNvPr>
        <xdr:cNvSpPr>
          <a:spLocks noChangeAspect="1" noChangeArrowheads="1"/>
        </xdr:cNvSpPr>
      </xdr:nvSpPr>
      <xdr:spPr bwMode="auto">
        <a:xfrm>
          <a:off x="4600575"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02" name="avatar">
          <a:extLst>
            <a:ext uri="{FF2B5EF4-FFF2-40B4-BE49-F238E27FC236}">
              <a16:creationId xmlns:a16="http://schemas.microsoft.com/office/drawing/2014/main" id="{79ACCBAF-E429-4872-AA98-E92AC1963978}"/>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120996</xdr:rowOff>
    </xdr:to>
    <xdr:sp macro="" textlink="">
      <xdr:nvSpPr>
        <xdr:cNvPr id="67003" name="avatar">
          <a:extLst>
            <a:ext uri="{FF2B5EF4-FFF2-40B4-BE49-F238E27FC236}">
              <a16:creationId xmlns:a16="http://schemas.microsoft.com/office/drawing/2014/main" id="{E7997912-05AE-4EB7-A48E-2BD622B9ED42}"/>
            </a:ext>
          </a:extLst>
        </xdr:cNvPr>
        <xdr:cNvSpPr>
          <a:spLocks noChangeAspect="1" noChangeArrowheads="1"/>
        </xdr:cNvSpPr>
      </xdr:nvSpPr>
      <xdr:spPr bwMode="auto">
        <a:xfrm>
          <a:off x="4600575" y="1200150"/>
          <a:ext cx="304800" cy="28863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124142</xdr:rowOff>
    </xdr:to>
    <xdr:sp macro="" textlink="">
      <xdr:nvSpPr>
        <xdr:cNvPr id="67004" name="avatar">
          <a:extLst>
            <a:ext uri="{FF2B5EF4-FFF2-40B4-BE49-F238E27FC236}">
              <a16:creationId xmlns:a16="http://schemas.microsoft.com/office/drawing/2014/main" id="{C940FF74-7211-4F0F-9B8D-33C43B1CCE4E}"/>
            </a:ext>
          </a:extLst>
        </xdr:cNvPr>
        <xdr:cNvSpPr>
          <a:spLocks noChangeAspect="1" noChangeArrowheads="1"/>
        </xdr:cNvSpPr>
      </xdr:nvSpPr>
      <xdr:spPr bwMode="auto">
        <a:xfrm>
          <a:off x="0" y="1200150"/>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7005" name="avatar">
          <a:extLst>
            <a:ext uri="{FF2B5EF4-FFF2-40B4-BE49-F238E27FC236}">
              <a16:creationId xmlns:a16="http://schemas.microsoft.com/office/drawing/2014/main" id="{3FE1C6E2-9E2E-444E-98B0-13CD174D291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149571</xdr:rowOff>
    </xdr:to>
    <xdr:sp macro="" textlink="">
      <xdr:nvSpPr>
        <xdr:cNvPr id="67006" name="avatar">
          <a:extLst>
            <a:ext uri="{FF2B5EF4-FFF2-40B4-BE49-F238E27FC236}">
              <a16:creationId xmlns:a16="http://schemas.microsoft.com/office/drawing/2014/main" id="{6B942D55-648A-4F18-98D4-A227F4F670F2}"/>
            </a:ext>
          </a:extLst>
        </xdr:cNvPr>
        <xdr:cNvSpPr>
          <a:spLocks noChangeAspect="1" noChangeArrowheads="1"/>
        </xdr:cNvSpPr>
      </xdr:nvSpPr>
      <xdr:spPr bwMode="auto">
        <a:xfrm>
          <a:off x="4600575" y="1200150"/>
          <a:ext cx="304800" cy="3172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121602</xdr:rowOff>
    </xdr:to>
    <xdr:sp macro="" textlink="">
      <xdr:nvSpPr>
        <xdr:cNvPr id="67007" name="avatar">
          <a:extLst>
            <a:ext uri="{FF2B5EF4-FFF2-40B4-BE49-F238E27FC236}">
              <a16:creationId xmlns:a16="http://schemas.microsoft.com/office/drawing/2014/main" id="{9B9FD8E0-873B-4520-ADD2-0FD98E074D8A}"/>
            </a:ext>
          </a:extLst>
        </xdr:cNvPr>
        <xdr:cNvSpPr>
          <a:spLocks noChangeAspect="1" noChangeArrowheads="1"/>
        </xdr:cNvSpPr>
      </xdr:nvSpPr>
      <xdr:spPr bwMode="auto">
        <a:xfrm>
          <a:off x="0" y="1200150"/>
          <a:ext cx="304800" cy="28924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7008" name="avatar">
          <a:extLst>
            <a:ext uri="{FF2B5EF4-FFF2-40B4-BE49-F238E27FC236}">
              <a16:creationId xmlns:a16="http://schemas.microsoft.com/office/drawing/2014/main" id="{A1F65E95-1552-48F6-8851-CB53BC7A541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153035</xdr:rowOff>
    </xdr:to>
    <xdr:sp macro="" textlink="">
      <xdr:nvSpPr>
        <xdr:cNvPr id="67009" name="avatar">
          <a:extLst>
            <a:ext uri="{FF2B5EF4-FFF2-40B4-BE49-F238E27FC236}">
              <a16:creationId xmlns:a16="http://schemas.microsoft.com/office/drawing/2014/main" id="{D8D6381B-7FCE-4EEE-A64C-F9E1DF889398}"/>
            </a:ext>
          </a:extLst>
        </xdr:cNvPr>
        <xdr:cNvSpPr>
          <a:spLocks noChangeAspect="1" noChangeArrowheads="1"/>
        </xdr:cNvSpPr>
      </xdr:nvSpPr>
      <xdr:spPr bwMode="auto">
        <a:xfrm>
          <a:off x="4600575" y="1200150"/>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67010" name="avatar">
          <a:extLst>
            <a:ext uri="{FF2B5EF4-FFF2-40B4-BE49-F238E27FC236}">
              <a16:creationId xmlns:a16="http://schemas.microsoft.com/office/drawing/2014/main" id="{02F15607-58B2-42C6-A017-8EC0B3C7DCC6}"/>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7011" name="avatar">
          <a:extLst>
            <a:ext uri="{FF2B5EF4-FFF2-40B4-BE49-F238E27FC236}">
              <a16:creationId xmlns:a16="http://schemas.microsoft.com/office/drawing/2014/main" id="{2D6FC816-9EA9-4ECE-916F-4538D84DFAD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150494</xdr:rowOff>
    </xdr:to>
    <xdr:sp macro="" textlink="">
      <xdr:nvSpPr>
        <xdr:cNvPr id="67012" name="avatar">
          <a:extLst>
            <a:ext uri="{FF2B5EF4-FFF2-40B4-BE49-F238E27FC236}">
              <a16:creationId xmlns:a16="http://schemas.microsoft.com/office/drawing/2014/main" id="{F390A06D-8A7C-413A-A46E-05E3ADF22248}"/>
            </a:ext>
          </a:extLst>
        </xdr:cNvPr>
        <xdr:cNvSpPr>
          <a:spLocks noChangeAspect="1" noChangeArrowheads="1"/>
        </xdr:cNvSpPr>
      </xdr:nvSpPr>
      <xdr:spPr bwMode="auto">
        <a:xfrm>
          <a:off x="4600575" y="1200150"/>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150494</xdr:rowOff>
    </xdr:to>
    <xdr:sp macro="" textlink="">
      <xdr:nvSpPr>
        <xdr:cNvPr id="67013" name="avatar">
          <a:extLst>
            <a:ext uri="{FF2B5EF4-FFF2-40B4-BE49-F238E27FC236}">
              <a16:creationId xmlns:a16="http://schemas.microsoft.com/office/drawing/2014/main" id="{141F8B7A-8030-454D-A6F0-E1B6265996D7}"/>
            </a:ext>
          </a:extLst>
        </xdr:cNvPr>
        <xdr:cNvSpPr>
          <a:spLocks noChangeAspect="1" noChangeArrowheads="1"/>
        </xdr:cNvSpPr>
      </xdr:nvSpPr>
      <xdr:spPr bwMode="auto">
        <a:xfrm>
          <a:off x="0" y="1200150"/>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7</xdr:row>
      <xdr:rowOff>0</xdr:rowOff>
    </xdr:from>
    <xdr:ext cx="304800" cy="295274"/>
    <xdr:sp macro="" textlink="">
      <xdr:nvSpPr>
        <xdr:cNvPr id="67014" name="avatar">
          <a:extLst>
            <a:ext uri="{FF2B5EF4-FFF2-40B4-BE49-F238E27FC236}">
              <a16:creationId xmlns:a16="http://schemas.microsoft.com/office/drawing/2014/main" id="{08731BF4-3637-48DC-AA52-84C047E45C20}"/>
            </a:ext>
          </a:extLst>
        </xdr:cNvPr>
        <xdr:cNvSpPr>
          <a:spLocks noChangeAspect="1" noChangeArrowheads="1"/>
        </xdr:cNvSpPr>
      </xdr:nvSpPr>
      <xdr:spPr bwMode="auto">
        <a:xfrm>
          <a:off x="4600575"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15" name="avatar">
          <a:extLst>
            <a:ext uri="{FF2B5EF4-FFF2-40B4-BE49-F238E27FC236}">
              <a16:creationId xmlns:a16="http://schemas.microsoft.com/office/drawing/2014/main" id="{5F7EE2D8-AA2C-4DD2-AE27-1F714B101CE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8</xdr:row>
      <xdr:rowOff>157508</xdr:rowOff>
    </xdr:to>
    <xdr:sp macro="" textlink="">
      <xdr:nvSpPr>
        <xdr:cNvPr id="67016" name="avatar">
          <a:extLst>
            <a:ext uri="{FF2B5EF4-FFF2-40B4-BE49-F238E27FC236}">
              <a16:creationId xmlns:a16="http://schemas.microsoft.com/office/drawing/2014/main" id="{4BCFFDB2-E02D-46EF-ACD0-C1216A354DC3}"/>
            </a:ext>
          </a:extLst>
        </xdr:cNvPr>
        <xdr:cNvSpPr>
          <a:spLocks noChangeAspect="1" noChangeArrowheads="1"/>
        </xdr:cNvSpPr>
      </xdr:nvSpPr>
      <xdr:spPr bwMode="auto">
        <a:xfrm>
          <a:off x="4600575" y="1200150"/>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67017" name="avatar">
          <a:extLst>
            <a:ext uri="{FF2B5EF4-FFF2-40B4-BE49-F238E27FC236}">
              <a16:creationId xmlns:a16="http://schemas.microsoft.com/office/drawing/2014/main" id="{FD75F5CE-CBB2-4C93-9DBD-60DCE191B3E3}"/>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7018" name="avatar">
          <a:extLst>
            <a:ext uri="{FF2B5EF4-FFF2-40B4-BE49-F238E27FC236}">
              <a16:creationId xmlns:a16="http://schemas.microsoft.com/office/drawing/2014/main" id="{DE25E1D6-27F6-4F66-8719-13C6E0B094C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7</xdr:row>
      <xdr:rowOff>0</xdr:rowOff>
    </xdr:from>
    <xdr:to>
      <xdr:col>1</xdr:col>
      <xdr:colOff>304800</xdr:colOff>
      <xdr:row>9</xdr:row>
      <xdr:rowOff>7620</xdr:rowOff>
    </xdr:to>
    <xdr:sp macro="" textlink="">
      <xdr:nvSpPr>
        <xdr:cNvPr id="67019" name="avatar">
          <a:extLst>
            <a:ext uri="{FF2B5EF4-FFF2-40B4-BE49-F238E27FC236}">
              <a16:creationId xmlns:a16="http://schemas.microsoft.com/office/drawing/2014/main" id="{A64EB635-105C-43A1-A628-A1DFD02D53B8}"/>
            </a:ext>
          </a:extLst>
        </xdr:cNvPr>
        <xdr:cNvSpPr>
          <a:spLocks noChangeAspect="1" noChangeArrowheads="1"/>
        </xdr:cNvSpPr>
      </xdr:nvSpPr>
      <xdr:spPr bwMode="auto">
        <a:xfrm>
          <a:off x="4600575" y="1200150"/>
          <a:ext cx="304800" cy="34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304800</xdr:colOff>
      <xdr:row>8</xdr:row>
      <xdr:rowOff>153034</xdr:rowOff>
    </xdr:to>
    <xdr:sp macro="" textlink="">
      <xdr:nvSpPr>
        <xdr:cNvPr id="67020" name="avatar">
          <a:extLst>
            <a:ext uri="{FF2B5EF4-FFF2-40B4-BE49-F238E27FC236}">
              <a16:creationId xmlns:a16="http://schemas.microsoft.com/office/drawing/2014/main" id="{EDDF758B-D91F-4E88-A062-48C87D3CDD4E}"/>
            </a:ext>
          </a:extLst>
        </xdr:cNvPr>
        <xdr:cNvSpPr>
          <a:spLocks noChangeAspect="1" noChangeArrowheads="1"/>
        </xdr:cNvSpPr>
      </xdr:nvSpPr>
      <xdr:spPr bwMode="auto">
        <a:xfrm>
          <a:off x="0" y="1200150"/>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7</xdr:row>
      <xdr:rowOff>0</xdr:rowOff>
    </xdr:from>
    <xdr:ext cx="304800" cy="304701"/>
    <xdr:sp macro="" textlink="">
      <xdr:nvSpPr>
        <xdr:cNvPr id="67021" name="avatar">
          <a:extLst>
            <a:ext uri="{FF2B5EF4-FFF2-40B4-BE49-F238E27FC236}">
              <a16:creationId xmlns:a16="http://schemas.microsoft.com/office/drawing/2014/main" id="{6D016B1C-3C5C-4B41-9ED5-F8AD18FBB13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22" name="avatar">
          <a:extLst>
            <a:ext uri="{FF2B5EF4-FFF2-40B4-BE49-F238E27FC236}">
              <a16:creationId xmlns:a16="http://schemas.microsoft.com/office/drawing/2014/main" id="{98833782-DE92-4196-B982-DD88ECF9AFE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23" name="avatar">
          <a:extLst>
            <a:ext uri="{FF2B5EF4-FFF2-40B4-BE49-F238E27FC236}">
              <a16:creationId xmlns:a16="http://schemas.microsoft.com/office/drawing/2014/main" id="{1C45925C-6CEE-4BAD-8F27-CEF47F988B5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24" name="avatar">
          <a:extLst>
            <a:ext uri="{FF2B5EF4-FFF2-40B4-BE49-F238E27FC236}">
              <a16:creationId xmlns:a16="http://schemas.microsoft.com/office/drawing/2014/main" id="{5706467E-FC34-4E42-B7E5-45408BF5C047}"/>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25" name="avatar">
          <a:extLst>
            <a:ext uri="{FF2B5EF4-FFF2-40B4-BE49-F238E27FC236}">
              <a16:creationId xmlns:a16="http://schemas.microsoft.com/office/drawing/2014/main" id="{BCAF9C99-885D-4FCE-B139-B64A8FF3A75F}"/>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26" name="avatar">
          <a:extLst>
            <a:ext uri="{FF2B5EF4-FFF2-40B4-BE49-F238E27FC236}">
              <a16:creationId xmlns:a16="http://schemas.microsoft.com/office/drawing/2014/main" id="{04F96CE7-9942-4776-AC67-355526BE632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27" name="avatar">
          <a:extLst>
            <a:ext uri="{FF2B5EF4-FFF2-40B4-BE49-F238E27FC236}">
              <a16:creationId xmlns:a16="http://schemas.microsoft.com/office/drawing/2014/main" id="{44CB34E9-183C-4F73-8D5F-27ECAEF2381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28" name="avatar">
          <a:extLst>
            <a:ext uri="{FF2B5EF4-FFF2-40B4-BE49-F238E27FC236}">
              <a16:creationId xmlns:a16="http://schemas.microsoft.com/office/drawing/2014/main" id="{1E428B5A-F70F-4707-A8F8-015F5E3F96AF}"/>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29" name="avatar">
          <a:extLst>
            <a:ext uri="{FF2B5EF4-FFF2-40B4-BE49-F238E27FC236}">
              <a16:creationId xmlns:a16="http://schemas.microsoft.com/office/drawing/2014/main" id="{B9B070F7-88CE-4773-B7CB-C8DA5F93240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30" name="avatar">
          <a:extLst>
            <a:ext uri="{FF2B5EF4-FFF2-40B4-BE49-F238E27FC236}">
              <a16:creationId xmlns:a16="http://schemas.microsoft.com/office/drawing/2014/main" id="{22433BEA-3CE3-4150-B0E5-6688407DCCE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31" name="avatar">
          <a:extLst>
            <a:ext uri="{FF2B5EF4-FFF2-40B4-BE49-F238E27FC236}">
              <a16:creationId xmlns:a16="http://schemas.microsoft.com/office/drawing/2014/main" id="{918313BA-4EC2-4CA8-BBE6-FCFD9AFF579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32" name="avatar">
          <a:extLst>
            <a:ext uri="{FF2B5EF4-FFF2-40B4-BE49-F238E27FC236}">
              <a16:creationId xmlns:a16="http://schemas.microsoft.com/office/drawing/2014/main" id="{A778B06D-8D7A-4A99-84C7-7B5C41CF2FD6}"/>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33" name="avatar">
          <a:extLst>
            <a:ext uri="{FF2B5EF4-FFF2-40B4-BE49-F238E27FC236}">
              <a16:creationId xmlns:a16="http://schemas.microsoft.com/office/drawing/2014/main" id="{ADFB37A0-1B0B-4B9E-A788-F1FB90A10A60}"/>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34" name="avatar">
          <a:extLst>
            <a:ext uri="{FF2B5EF4-FFF2-40B4-BE49-F238E27FC236}">
              <a16:creationId xmlns:a16="http://schemas.microsoft.com/office/drawing/2014/main" id="{CCDF5A7E-1C03-4012-A492-943D4D697B5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35" name="avatar">
          <a:extLst>
            <a:ext uri="{FF2B5EF4-FFF2-40B4-BE49-F238E27FC236}">
              <a16:creationId xmlns:a16="http://schemas.microsoft.com/office/drawing/2014/main" id="{2127713D-A305-4FA3-AC7E-AC43DA05CC0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36" name="avatar">
          <a:extLst>
            <a:ext uri="{FF2B5EF4-FFF2-40B4-BE49-F238E27FC236}">
              <a16:creationId xmlns:a16="http://schemas.microsoft.com/office/drawing/2014/main" id="{2CD72F93-65E4-4079-BFED-103CECDE182C}"/>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37" name="avatar">
          <a:extLst>
            <a:ext uri="{FF2B5EF4-FFF2-40B4-BE49-F238E27FC236}">
              <a16:creationId xmlns:a16="http://schemas.microsoft.com/office/drawing/2014/main" id="{06B72C29-0A3A-49FF-AD7A-35DD2650B8C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38" name="avatar">
          <a:extLst>
            <a:ext uri="{FF2B5EF4-FFF2-40B4-BE49-F238E27FC236}">
              <a16:creationId xmlns:a16="http://schemas.microsoft.com/office/drawing/2014/main" id="{FCD3955D-A742-411B-AC4D-F750DD7C966B}"/>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39" name="avatar">
          <a:extLst>
            <a:ext uri="{FF2B5EF4-FFF2-40B4-BE49-F238E27FC236}">
              <a16:creationId xmlns:a16="http://schemas.microsoft.com/office/drawing/2014/main" id="{7F5340A7-4392-4178-9D76-24485CE8EFC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40" name="avatar">
          <a:extLst>
            <a:ext uri="{FF2B5EF4-FFF2-40B4-BE49-F238E27FC236}">
              <a16:creationId xmlns:a16="http://schemas.microsoft.com/office/drawing/2014/main" id="{A3558756-7973-4A27-9428-F121C727E725}"/>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41" name="avatar">
          <a:extLst>
            <a:ext uri="{FF2B5EF4-FFF2-40B4-BE49-F238E27FC236}">
              <a16:creationId xmlns:a16="http://schemas.microsoft.com/office/drawing/2014/main" id="{1E7BD407-E81B-4168-8366-3C64AF05A129}"/>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42" name="avatar">
          <a:extLst>
            <a:ext uri="{FF2B5EF4-FFF2-40B4-BE49-F238E27FC236}">
              <a16:creationId xmlns:a16="http://schemas.microsoft.com/office/drawing/2014/main" id="{D7F287D3-4F7B-48C4-837F-42C27E7275B4}"/>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43" name="avatar">
          <a:extLst>
            <a:ext uri="{FF2B5EF4-FFF2-40B4-BE49-F238E27FC236}">
              <a16:creationId xmlns:a16="http://schemas.microsoft.com/office/drawing/2014/main" id="{3A73E9BE-EC0F-41A8-8ECC-5091F3DE4D5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44" name="avatar">
          <a:extLst>
            <a:ext uri="{FF2B5EF4-FFF2-40B4-BE49-F238E27FC236}">
              <a16:creationId xmlns:a16="http://schemas.microsoft.com/office/drawing/2014/main" id="{BB38590E-5BAA-4402-9A45-2AAD3DC9C5D6}"/>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45" name="avatar">
          <a:extLst>
            <a:ext uri="{FF2B5EF4-FFF2-40B4-BE49-F238E27FC236}">
              <a16:creationId xmlns:a16="http://schemas.microsoft.com/office/drawing/2014/main" id="{2A40D78A-D5DC-4DB8-B7BD-B096B4B2017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46" name="avatar">
          <a:extLst>
            <a:ext uri="{FF2B5EF4-FFF2-40B4-BE49-F238E27FC236}">
              <a16:creationId xmlns:a16="http://schemas.microsoft.com/office/drawing/2014/main" id="{D54C3DD1-3737-4AF7-A298-1DCF7288968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47" name="avatar">
          <a:extLst>
            <a:ext uri="{FF2B5EF4-FFF2-40B4-BE49-F238E27FC236}">
              <a16:creationId xmlns:a16="http://schemas.microsoft.com/office/drawing/2014/main" id="{F9704657-184E-4B68-9745-0790BEC510C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48" name="avatar">
          <a:extLst>
            <a:ext uri="{FF2B5EF4-FFF2-40B4-BE49-F238E27FC236}">
              <a16:creationId xmlns:a16="http://schemas.microsoft.com/office/drawing/2014/main" id="{7CB1D89C-6B7E-4453-ADCA-87A7098B8AC2}"/>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49" name="avatar">
          <a:extLst>
            <a:ext uri="{FF2B5EF4-FFF2-40B4-BE49-F238E27FC236}">
              <a16:creationId xmlns:a16="http://schemas.microsoft.com/office/drawing/2014/main" id="{86EBC8A8-32AE-4B61-B7ED-0D6633A844BE}"/>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50" name="avatar">
          <a:extLst>
            <a:ext uri="{FF2B5EF4-FFF2-40B4-BE49-F238E27FC236}">
              <a16:creationId xmlns:a16="http://schemas.microsoft.com/office/drawing/2014/main" id="{659284AD-8DBA-43B7-A27A-AC47EC07D0DC}"/>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51" name="avatar">
          <a:extLst>
            <a:ext uri="{FF2B5EF4-FFF2-40B4-BE49-F238E27FC236}">
              <a16:creationId xmlns:a16="http://schemas.microsoft.com/office/drawing/2014/main" id="{0BF20A5A-2A4A-4A4D-8097-5A7A56A8DCD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52" name="avatar">
          <a:extLst>
            <a:ext uri="{FF2B5EF4-FFF2-40B4-BE49-F238E27FC236}">
              <a16:creationId xmlns:a16="http://schemas.microsoft.com/office/drawing/2014/main" id="{0D8C4F8A-60A6-4617-9809-E85867136C3F}"/>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53" name="avatar">
          <a:extLst>
            <a:ext uri="{FF2B5EF4-FFF2-40B4-BE49-F238E27FC236}">
              <a16:creationId xmlns:a16="http://schemas.microsoft.com/office/drawing/2014/main" id="{AA51EDC4-AA50-428C-9CE3-49ADB0A7158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54" name="avatar">
          <a:extLst>
            <a:ext uri="{FF2B5EF4-FFF2-40B4-BE49-F238E27FC236}">
              <a16:creationId xmlns:a16="http://schemas.microsoft.com/office/drawing/2014/main" id="{B3C44C9A-7F97-4A78-9F48-922346FB287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55" name="avatar">
          <a:extLst>
            <a:ext uri="{FF2B5EF4-FFF2-40B4-BE49-F238E27FC236}">
              <a16:creationId xmlns:a16="http://schemas.microsoft.com/office/drawing/2014/main" id="{FCD5A4A5-945A-4EEA-BA2D-28C20E1AFA1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56" name="avatar">
          <a:extLst>
            <a:ext uri="{FF2B5EF4-FFF2-40B4-BE49-F238E27FC236}">
              <a16:creationId xmlns:a16="http://schemas.microsoft.com/office/drawing/2014/main" id="{908F6C61-4A7E-4DA8-9751-09BE7A53C017}"/>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57" name="avatar">
          <a:extLst>
            <a:ext uri="{FF2B5EF4-FFF2-40B4-BE49-F238E27FC236}">
              <a16:creationId xmlns:a16="http://schemas.microsoft.com/office/drawing/2014/main" id="{C7BE3103-66B1-4508-A71D-9D9550AFDA2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58" name="avatar">
          <a:extLst>
            <a:ext uri="{FF2B5EF4-FFF2-40B4-BE49-F238E27FC236}">
              <a16:creationId xmlns:a16="http://schemas.microsoft.com/office/drawing/2014/main" id="{5D949B45-CB96-4737-8825-621AAC3C6D1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59" name="avatar">
          <a:extLst>
            <a:ext uri="{FF2B5EF4-FFF2-40B4-BE49-F238E27FC236}">
              <a16:creationId xmlns:a16="http://schemas.microsoft.com/office/drawing/2014/main" id="{FEB64CF6-8663-4E6A-A632-921053DBF65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60" name="avatar">
          <a:extLst>
            <a:ext uri="{FF2B5EF4-FFF2-40B4-BE49-F238E27FC236}">
              <a16:creationId xmlns:a16="http://schemas.microsoft.com/office/drawing/2014/main" id="{506C7DFB-2332-42D3-B454-0262606AF6A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61" name="avatar">
          <a:extLst>
            <a:ext uri="{FF2B5EF4-FFF2-40B4-BE49-F238E27FC236}">
              <a16:creationId xmlns:a16="http://schemas.microsoft.com/office/drawing/2014/main" id="{2509A1E6-16E2-4E95-9539-2C00E4DC065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62" name="avatar">
          <a:extLst>
            <a:ext uri="{FF2B5EF4-FFF2-40B4-BE49-F238E27FC236}">
              <a16:creationId xmlns:a16="http://schemas.microsoft.com/office/drawing/2014/main" id="{8A536295-FE99-4FCA-81DE-D5097387CDEA}"/>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63" name="avatar">
          <a:extLst>
            <a:ext uri="{FF2B5EF4-FFF2-40B4-BE49-F238E27FC236}">
              <a16:creationId xmlns:a16="http://schemas.microsoft.com/office/drawing/2014/main" id="{1C6D2E25-8313-4022-8500-46171A80985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64" name="avatar">
          <a:extLst>
            <a:ext uri="{FF2B5EF4-FFF2-40B4-BE49-F238E27FC236}">
              <a16:creationId xmlns:a16="http://schemas.microsoft.com/office/drawing/2014/main" id="{C9F90CD4-D7AF-455F-BF26-1A12952F7E59}"/>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65" name="avatar">
          <a:extLst>
            <a:ext uri="{FF2B5EF4-FFF2-40B4-BE49-F238E27FC236}">
              <a16:creationId xmlns:a16="http://schemas.microsoft.com/office/drawing/2014/main" id="{94983746-9D9E-465B-A85A-4AF52B8B997C}"/>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66" name="avatar">
          <a:extLst>
            <a:ext uri="{FF2B5EF4-FFF2-40B4-BE49-F238E27FC236}">
              <a16:creationId xmlns:a16="http://schemas.microsoft.com/office/drawing/2014/main" id="{F9EDA093-47E7-4640-ADC0-D4B2C5E0531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67" name="avatar">
          <a:extLst>
            <a:ext uri="{FF2B5EF4-FFF2-40B4-BE49-F238E27FC236}">
              <a16:creationId xmlns:a16="http://schemas.microsoft.com/office/drawing/2014/main" id="{1F9B6D11-2284-4C91-804B-B56E53B955D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68" name="avatar">
          <a:extLst>
            <a:ext uri="{FF2B5EF4-FFF2-40B4-BE49-F238E27FC236}">
              <a16:creationId xmlns:a16="http://schemas.microsoft.com/office/drawing/2014/main" id="{A28CBC04-DF9D-4476-A2EA-A48ACE44C57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69" name="avatar">
          <a:extLst>
            <a:ext uri="{FF2B5EF4-FFF2-40B4-BE49-F238E27FC236}">
              <a16:creationId xmlns:a16="http://schemas.microsoft.com/office/drawing/2014/main" id="{820784BC-0B40-44BC-BB2A-16D74FD5D2B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70" name="avatar">
          <a:extLst>
            <a:ext uri="{FF2B5EF4-FFF2-40B4-BE49-F238E27FC236}">
              <a16:creationId xmlns:a16="http://schemas.microsoft.com/office/drawing/2014/main" id="{FCEEB07E-D848-4EC1-B692-9DA091D325D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71" name="avatar">
          <a:extLst>
            <a:ext uri="{FF2B5EF4-FFF2-40B4-BE49-F238E27FC236}">
              <a16:creationId xmlns:a16="http://schemas.microsoft.com/office/drawing/2014/main" id="{A8E8DB2E-B87F-42DD-9F2C-2CE585A2B9E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72" name="avatar">
          <a:extLst>
            <a:ext uri="{FF2B5EF4-FFF2-40B4-BE49-F238E27FC236}">
              <a16:creationId xmlns:a16="http://schemas.microsoft.com/office/drawing/2014/main" id="{BFECD9BE-728A-4249-9921-AAB23A0935C0}"/>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73" name="avatar">
          <a:extLst>
            <a:ext uri="{FF2B5EF4-FFF2-40B4-BE49-F238E27FC236}">
              <a16:creationId xmlns:a16="http://schemas.microsoft.com/office/drawing/2014/main" id="{E1984C26-9236-479C-9860-43FC931E3A58}"/>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74" name="avatar">
          <a:extLst>
            <a:ext uri="{FF2B5EF4-FFF2-40B4-BE49-F238E27FC236}">
              <a16:creationId xmlns:a16="http://schemas.microsoft.com/office/drawing/2014/main" id="{D35D981F-0BAD-4DFC-B279-1B50C94631C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75" name="avatar">
          <a:extLst>
            <a:ext uri="{FF2B5EF4-FFF2-40B4-BE49-F238E27FC236}">
              <a16:creationId xmlns:a16="http://schemas.microsoft.com/office/drawing/2014/main" id="{63979F18-DC9E-41B8-9CC6-4CEFB4600B1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76" name="avatar">
          <a:extLst>
            <a:ext uri="{FF2B5EF4-FFF2-40B4-BE49-F238E27FC236}">
              <a16:creationId xmlns:a16="http://schemas.microsoft.com/office/drawing/2014/main" id="{5153D44F-5738-4912-872B-1FA6605C20B4}"/>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77" name="avatar">
          <a:extLst>
            <a:ext uri="{FF2B5EF4-FFF2-40B4-BE49-F238E27FC236}">
              <a16:creationId xmlns:a16="http://schemas.microsoft.com/office/drawing/2014/main" id="{C1EAED14-D134-4142-B7B6-B743AF36293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78" name="avatar">
          <a:extLst>
            <a:ext uri="{FF2B5EF4-FFF2-40B4-BE49-F238E27FC236}">
              <a16:creationId xmlns:a16="http://schemas.microsoft.com/office/drawing/2014/main" id="{BEECC5E7-C92D-4712-BABD-8EF1A2869DC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79" name="avatar">
          <a:extLst>
            <a:ext uri="{FF2B5EF4-FFF2-40B4-BE49-F238E27FC236}">
              <a16:creationId xmlns:a16="http://schemas.microsoft.com/office/drawing/2014/main" id="{680E6BB2-F907-4F4B-8617-5BAB7C12816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80" name="avatar">
          <a:extLst>
            <a:ext uri="{FF2B5EF4-FFF2-40B4-BE49-F238E27FC236}">
              <a16:creationId xmlns:a16="http://schemas.microsoft.com/office/drawing/2014/main" id="{DF31487D-0964-4D0C-B259-2BBFBF6B8E44}"/>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81" name="avatar">
          <a:extLst>
            <a:ext uri="{FF2B5EF4-FFF2-40B4-BE49-F238E27FC236}">
              <a16:creationId xmlns:a16="http://schemas.microsoft.com/office/drawing/2014/main" id="{6C8509F7-AFEE-4CF4-A346-5ABAF297CA43}"/>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82" name="avatar">
          <a:extLst>
            <a:ext uri="{FF2B5EF4-FFF2-40B4-BE49-F238E27FC236}">
              <a16:creationId xmlns:a16="http://schemas.microsoft.com/office/drawing/2014/main" id="{AA3D9D17-0583-4E51-9734-8507B500368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83" name="avatar">
          <a:extLst>
            <a:ext uri="{FF2B5EF4-FFF2-40B4-BE49-F238E27FC236}">
              <a16:creationId xmlns:a16="http://schemas.microsoft.com/office/drawing/2014/main" id="{9277F820-2FFD-4389-9A65-F5B23B46078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84" name="avatar">
          <a:extLst>
            <a:ext uri="{FF2B5EF4-FFF2-40B4-BE49-F238E27FC236}">
              <a16:creationId xmlns:a16="http://schemas.microsoft.com/office/drawing/2014/main" id="{9D301836-9409-4A63-8629-7A963CF1A86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85" name="avatar">
          <a:extLst>
            <a:ext uri="{FF2B5EF4-FFF2-40B4-BE49-F238E27FC236}">
              <a16:creationId xmlns:a16="http://schemas.microsoft.com/office/drawing/2014/main" id="{5A7F2E4E-B69E-43B1-8FA3-2112086B1D9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86" name="avatar">
          <a:extLst>
            <a:ext uri="{FF2B5EF4-FFF2-40B4-BE49-F238E27FC236}">
              <a16:creationId xmlns:a16="http://schemas.microsoft.com/office/drawing/2014/main" id="{68451D15-2037-4E43-80ED-D0DB52C587FF}"/>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87" name="avatar">
          <a:extLst>
            <a:ext uri="{FF2B5EF4-FFF2-40B4-BE49-F238E27FC236}">
              <a16:creationId xmlns:a16="http://schemas.microsoft.com/office/drawing/2014/main" id="{A01934FF-03AB-4E50-9861-96704E70B1B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88" name="avatar">
          <a:extLst>
            <a:ext uri="{FF2B5EF4-FFF2-40B4-BE49-F238E27FC236}">
              <a16:creationId xmlns:a16="http://schemas.microsoft.com/office/drawing/2014/main" id="{4CAEF9F0-AE05-4071-8D18-D4D4997D6CD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89" name="avatar">
          <a:extLst>
            <a:ext uri="{FF2B5EF4-FFF2-40B4-BE49-F238E27FC236}">
              <a16:creationId xmlns:a16="http://schemas.microsoft.com/office/drawing/2014/main" id="{F131519A-D837-4F9F-BE8F-37AAF326445C}"/>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90" name="avatar">
          <a:extLst>
            <a:ext uri="{FF2B5EF4-FFF2-40B4-BE49-F238E27FC236}">
              <a16:creationId xmlns:a16="http://schemas.microsoft.com/office/drawing/2014/main" id="{5999D0EA-64BF-47C6-9813-153AE93740E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91" name="avatar">
          <a:extLst>
            <a:ext uri="{FF2B5EF4-FFF2-40B4-BE49-F238E27FC236}">
              <a16:creationId xmlns:a16="http://schemas.microsoft.com/office/drawing/2014/main" id="{6D8D26F0-1039-4D4C-A9A2-B2C72C20CC9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092" name="avatar">
          <a:extLst>
            <a:ext uri="{FF2B5EF4-FFF2-40B4-BE49-F238E27FC236}">
              <a16:creationId xmlns:a16="http://schemas.microsoft.com/office/drawing/2014/main" id="{669D1DBE-FD7C-41A5-95E3-420A02772EC4}"/>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93" name="avatar">
          <a:extLst>
            <a:ext uri="{FF2B5EF4-FFF2-40B4-BE49-F238E27FC236}">
              <a16:creationId xmlns:a16="http://schemas.microsoft.com/office/drawing/2014/main" id="{2137C4A6-29BD-439A-886C-39C48EF4A1A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94" name="avatar">
          <a:extLst>
            <a:ext uri="{FF2B5EF4-FFF2-40B4-BE49-F238E27FC236}">
              <a16:creationId xmlns:a16="http://schemas.microsoft.com/office/drawing/2014/main" id="{71F230DC-F70D-40C0-881C-940A6F7F827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95" name="avatar">
          <a:extLst>
            <a:ext uri="{FF2B5EF4-FFF2-40B4-BE49-F238E27FC236}">
              <a16:creationId xmlns:a16="http://schemas.microsoft.com/office/drawing/2014/main" id="{4C0C9F4D-602B-4BDB-AE8C-8CE57278DB5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096" name="avatar">
          <a:extLst>
            <a:ext uri="{FF2B5EF4-FFF2-40B4-BE49-F238E27FC236}">
              <a16:creationId xmlns:a16="http://schemas.microsoft.com/office/drawing/2014/main" id="{AD0AF563-0CFC-4D16-B66D-8D0410E5819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097" name="avatar">
          <a:extLst>
            <a:ext uri="{FF2B5EF4-FFF2-40B4-BE49-F238E27FC236}">
              <a16:creationId xmlns:a16="http://schemas.microsoft.com/office/drawing/2014/main" id="{74A7778F-0955-4C6E-BA95-E75CAA48CDAA}"/>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098" name="avatar">
          <a:extLst>
            <a:ext uri="{FF2B5EF4-FFF2-40B4-BE49-F238E27FC236}">
              <a16:creationId xmlns:a16="http://schemas.microsoft.com/office/drawing/2014/main" id="{36653B92-04DD-42BC-BF1F-BE848240EA1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099" name="avatar">
          <a:extLst>
            <a:ext uri="{FF2B5EF4-FFF2-40B4-BE49-F238E27FC236}">
              <a16:creationId xmlns:a16="http://schemas.microsoft.com/office/drawing/2014/main" id="{4D64AA1E-1A55-4897-A696-74DF49E241E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00" name="avatar">
          <a:extLst>
            <a:ext uri="{FF2B5EF4-FFF2-40B4-BE49-F238E27FC236}">
              <a16:creationId xmlns:a16="http://schemas.microsoft.com/office/drawing/2014/main" id="{F1301B7F-858F-4353-8282-CC61D7E80225}"/>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01" name="avatar">
          <a:extLst>
            <a:ext uri="{FF2B5EF4-FFF2-40B4-BE49-F238E27FC236}">
              <a16:creationId xmlns:a16="http://schemas.microsoft.com/office/drawing/2014/main" id="{18A49652-6DF7-4675-858F-2208C90D979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02" name="avatar">
          <a:extLst>
            <a:ext uri="{FF2B5EF4-FFF2-40B4-BE49-F238E27FC236}">
              <a16:creationId xmlns:a16="http://schemas.microsoft.com/office/drawing/2014/main" id="{13BAA705-4202-4311-AD1E-E52653C209F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03" name="avatar">
          <a:extLst>
            <a:ext uri="{FF2B5EF4-FFF2-40B4-BE49-F238E27FC236}">
              <a16:creationId xmlns:a16="http://schemas.microsoft.com/office/drawing/2014/main" id="{D96184F2-716D-4633-8FBA-32A8D79F3EE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04" name="avatar">
          <a:extLst>
            <a:ext uri="{FF2B5EF4-FFF2-40B4-BE49-F238E27FC236}">
              <a16:creationId xmlns:a16="http://schemas.microsoft.com/office/drawing/2014/main" id="{8A30FD28-8CC3-4FBB-8D5B-685AD2C71C80}"/>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05" name="avatar">
          <a:extLst>
            <a:ext uri="{FF2B5EF4-FFF2-40B4-BE49-F238E27FC236}">
              <a16:creationId xmlns:a16="http://schemas.microsoft.com/office/drawing/2014/main" id="{12132B49-FE83-41E3-8993-7B3E2CF42F9B}"/>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06" name="avatar">
          <a:extLst>
            <a:ext uri="{FF2B5EF4-FFF2-40B4-BE49-F238E27FC236}">
              <a16:creationId xmlns:a16="http://schemas.microsoft.com/office/drawing/2014/main" id="{A25C31BD-3C53-4A77-A609-DFC9772E3E64}"/>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07" name="avatar">
          <a:extLst>
            <a:ext uri="{FF2B5EF4-FFF2-40B4-BE49-F238E27FC236}">
              <a16:creationId xmlns:a16="http://schemas.microsoft.com/office/drawing/2014/main" id="{AD623F0B-F7D8-4876-8EAB-54CC283AC37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08" name="avatar">
          <a:extLst>
            <a:ext uri="{FF2B5EF4-FFF2-40B4-BE49-F238E27FC236}">
              <a16:creationId xmlns:a16="http://schemas.microsoft.com/office/drawing/2014/main" id="{236C11BD-D164-49EF-A9E6-59AEB5E51364}"/>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09" name="avatar">
          <a:extLst>
            <a:ext uri="{FF2B5EF4-FFF2-40B4-BE49-F238E27FC236}">
              <a16:creationId xmlns:a16="http://schemas.microsoft.com/office/drawing/2014/main" id="{C9FBF508-52E5-4981-9FE3-F28E77178BF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10" name="avatar">
          <a:extLst>
            <a:ext uri="{FF2B5EF4-FFF2-40B4-BE49-F238E27FC236}">
              <a16:creationId xmlns:a16="http://schemas.microsoft.com/office/drawing/2014/main" id="{799763D2-F492-42DE-8D31-79FB48B4CECF}"/>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11" name="avatar">
          <a:extLst>
            <a:ext uri="{FF2B5EF4-FFF2-40B4-BE49-F238E27FC236}">
              <a16:creationId xmlns:a16="http://schemas.microsoft.com/office/drawing/2014/main" id="{92F46F39-7B85-4624-A061-A6E1D1DEC31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12" name="avatar">
          <a:extLst>
            <a:ext uri="{FF2B5EF4-FFF2-40B4-BE49-F238E27FC236}">
              <a16:creationId xmlns:a16="http://schemas.microsoft.com/office/drawing/2014/main" id="{E7160A88-C81E-401C-A7ED-BDC0365DDE9F}"/>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13" name="avatar">
          <a:extLst>
            <a:ext uri="{FF2B5EF4-FFF2-40B4-BE49-F238E27FC236}">
              <a16:creationId xmlns:a16="http://schemas.microsoft.com/office/drawing/2014/main" id="{A2CCE05F-D8F0-4DC2-B2A8-DF84FE950F3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14" name="avatar">
          <a:extLst>
            <a:ext uri="{FF2B5EF4-FFF2-40B4-BE49-F238E27FC236}">
              <a16:creationId xmlns:a16="http://schemas.microsoft.com/office/drawing/2014/main" id="{335B8162-CC01-42AD-BC45-37FD5CE91BBC}"/>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15" name="avatar">
          <a:extLst>
            <a:ext uri="{FF2B5EF4-FFF2-40B4-BE49-F238E27FC236}">
              <a16:creationId xmlns:a16="http://schemas.microsoft.com/office/drawing/2014/main" id="{0B185390-2D0E-4029-89BF-F4C93FB6F7F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16" name="avatar">
          <a:extLst>
            <a:ext uri="{FF2B5EF4-FFF2-40B4-BE49-F238E27FC236}">
              <a16:creationId xmlns:a16="http://schemas.microsoft.com/office/drawing/2014/main" id="{87E9506C-91E4-40C1-A56D-53070118FF1D}"/>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17" name="avatar">
          <a:extLst>
            <a:ext uri="{FF2B5EF4-FFF2-40B4-BE49-F238E27FC236}">
              <a16:creationId xmlns:a16="http://schemas.microsoft.com/office/drawing/2014/main" id="{1A2CF2DE-DC29-4B01-A48D-22C7446FCC9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18" name="avatar">
          <a:extLst>
            <a:ext uri="{FF2B5EF4-FFF2-40B4-BE49-F238E27FC236}">
              <a16:creationId xmlns:a16="http://schemas.microsoft.com/office/drawing/2014/main" id="{37B20A6F-0B97-4210-BB8D-1CC96F2AAB7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19" name="avatar">
          <a:extLst>
            <a:ext uri="{FF2B5EF4-FFF2-40B4-BE49-F238E27FC236}">
              <a16:creationId xmlns:a16="http://schemas.microsoft.com/office/drawing/2014/main" id="{E9412716-60E7-4661-98F7-E3B6883F12F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20" name="avatar">
          <a:extLst>
            <a:ext uri="{FF2B5EF4-FFF2-40B4-BE49-F238E27FC236}">
              <a16:creationId xmlns:a16="http://schemas.microsoft.com/office/drawing/2014/main" id="{381C294B-3D86-405E-B6B2-0D787CCE465B}"/>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21" name="avatar">
          <a:extLst>
            <a:ext uri="{FF2B5EF4-FFF2-40B4-BE49-F238E27FC236}">
              <a16:creationId xmlns:a16="http://schemas.microsoft.com/office/drawing/2014/main" id="{8E222EB3-EA33-41BB-8359-8A79E36AD288}"/>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22" name="avatar">
          <a:extLst>
            <a:ext uri="{FF2B5EF4-FFF2-40B4-BE49-F238E27FC236}">
              <a16:creationId xmlns:a16="http://schemas.microsoft.com/office/drawing/2014/main" id="{E6881E1F-E454-4484-A5A7-629AA38DB50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23" name="avatar">
          <a:extLst>
            <a:ext uri="{FF2B5EF4-FFF2-40B4-BE49-F238E27FC236}">
              <a16:creationId xmlns:a16="http://schemas.microsoft.com/office/drawing/2014/main" id="{F6B035C6-A8D6-415D-86F3-3A48665BF6B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24" name="avatar">
          <a:extLst>
            <a:ext uri="{FF2B5EF4-FFF2-40B4-BE49-F238E27FC236}">
              <a16:creationId xmlns:a16="http://schemas.microsoft.com/office/drawing/2014/main" id="{B1F18EFE-A86D-4718-A3CB-FA687E1D28F8}"/>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25" name="avatar">
          <a:extLst>
            <a:ext uri="{FF2B5EF4-FFF2-40B4-BE49-F238E27FC236}">
              <a16:creationId xmlns:a16="http://schemas.microsoft.com/office/drawing/2014/main" id="{0F0CA349-2769-4162-B31B-8B01EFEECA7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26" name="avatar">
          <a:extLst>
            <a:ext uri="{FF2B5EF4-FFF2-40B4-BE49-F238E27FC236}">
              <a16:creationId xmlns:a16="http://schemas.microsoft.com/office/drawing/2014/main" id="{2A837F36-11EA-4BC0-B4A7-4FCBDAC0F49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27" name="avatar">
          <a:extLst>
            <a:ext uri="{FF2B5EF4-FFF2-40B4-BE49-F238E27FC236}">
              <a16:creationId xmlns:a16="http://schemas.microsoft.com/office/drawing/2014/main" id="{4789A16D-1C89-4D8C-BBA7-E0DDE7B5A7F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28" name="avatar">
          <a:extLst>
            <a:ext uri="{FF2B5EF4-FFF2-40B4-BE49-F238E27FC236}">
              <a16:creationId xmlns:a16="http://schemas.microsoft.com/office/drawing/2014/main" id="{FBE25D25-32DD-4667-87B3-43C5B75E37AB}"/>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29" name="avatar">
          <a:extLst>
            <a:ext uri="{FF2B5EF4-FFF2-40B4-BE49-F238E27FC236}">
              <a16:creationId xmlns:a16="http://schemas.microsoft.com/office/drawing/2014/main" id="{8EF8E398-8959-4B12-9D34-A4EC52D3109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30" name="avatar">
          <a:extLst>
            <a:ext uri="{FF2B5EF4-FFF2-40B4-BE49-F238E27FC236}">
              <a16:creationId xmlns:a16="http://schemas.microsoft.com/office/drawing/2014/main" id="{7D6E95F7-DDF4-4B59-A29E-A2A056FC94AF}"/>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31" name="avatar">
          <a:extLst>
            <a:ext uri="{FF2B5EF4-FFF2-40B4-BE49-F238E27FC236}">
              <a16:creationId xmlns:a16="http://schemas.microsoft.com/office/drawing/2014/main" id="{56CF4B48-4A26-4D9F-BDCD-06F0C5E2A11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32" name="avatar">
          <a:extLst>
            <a:ext uri="{FF2B5EF4-FFF2-40B4-BE49-F238E27FC236}">
              <a16:creationId xmlns:a16="http://schemas.microsoft.com/office/drawing/2014/main" id="{DAAA70DB-C81D-4FF3-98C7-3084BD082BC2}"/>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33" name="avatar">
          <a:extLst>
            <a:ext uri="{FF2B5EF4-FFF2-40B4-BE49-F238E27FC236}">
              <a16:creationId xmlns:a16="http://schemas.microsoft.com/office/drawing/2014/main" id="{F4F3B73B-7B4F-40EE-B909-E0624815B23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34" name="avatar">
          <a:extLst>
            <a:ext uri="{FF2B5EF4-FFF2-40B4-BE49-F238E27FC236}">
              <a16:creationId xmlns:a16="http://schemas.microsoft.com/office/drawing/2014/main" id="{E0BDD486-BE97-4D04-885B-9C6E4557337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35" name="avatar">
          <a:extLst>
            <a:ext uri="{FF2B5EF4-FFF2-40B4-BE49-F238E27FC236}">
              <a16:creationId xmlns:a16="http://schemas.microsoft.com/office/drawing/2014/main" id="{1EBABC7C-2E9A-458D-A9EF-0F376F9B15C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36" name="avatar">
          <a:extLst>
            <a:ext uri="{FF2B5EF4-FFF2-40B4-BE49-F238E27FC236}">
              <a16:creationId xmlns:a16="http://schemas.microsoft.com/office/drawing/2014/main" id="{732014A8-1E30-4B8B-8941-57A7C7FD60E0}"/>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37" name="avatar">
          <a:extLst>
            <a:ext uri="{FF2B5EF4-FFF2-40B4-BE49-F238E27FC236}">
              <a16:creationId xmlns:a16="http://schemas.microsoft.com/office/drawing/2014/main" id="{0212984A-6DCD-4A55-93F7-35352F37A2B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38" name="avatar">
          <a:extLst>
            <a:ext uri="{FF2B5EF4-FFF2-40B4-BE49-F238E27FC236}">
              <a16:creationId xmlns:a16="http://schemas.microsoft.com/office/drawing/2014/main" id="{9CB09848-54B0-437A-A691-E1945AFA564B}"/>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39" name="avatar">
          <a:extLst>
            <a:ext uri="{FF2B5EF4-FFF2-40B4-BE49-F238E27FC236}">
              <a16:creationId xmlns:a16="http://schemas.microsoft.com/office/drawing/2014/main" id="{F0A56EAA-21B6-4CEA-BDD0-6BA6554BCE2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40" name="avatar">
          <a:extLst>
            <a:ext uri="{FF2B5EF4-FFF2-40B4-BE49-F238E27FC236}">
              <a16:creationId xmlns:a16="http://schemas.microsoft.com/office/drawing/2014/main" id="{409FCE70-8CDC-4B46-978A-9A65576E1DFF}"/>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41" name="avatar">
          <a:extLst>
            <a:ext uri="{FF2B5EF4-FFF2-40B4-BE49-F238E27FC236}">
              <a16:creationId xmlns:a16="http://schemas.microsoft.com/office/drawing/2014/main" id="{4B98FF30-4283-4800-975C-8F815920B82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42" name="avatar">
          <a:extLst>
            <a:ext uri="{FF2B5EF4-FFF2-40B4-BE49-F238E27FC236}">
              <a16:creationId xmlns:a16="http://schemas.microsoft.com/office/drawing/2014/main" id="{B9EA6D3B-614D-4613-BD6E-665B6159780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43" name="avatar">
          <a:extLst>
            <a:ext uri="{FF2B5EF4-FFF2-40B4-BE49-F238E27FC236}">
              <a16:creationId xmlns:a16="http://schemas.microsoft.com/office/drawing/2014/main" id="{71FD4989-908D-49E1-ADDE-2F75E109499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44" name="avatar">
          <a:extLst>
            <a:ext uri="{FF2B5EF4-FFF2-40B4-BE49-F238E27FC236}">
              <a16:creationId xmlns:a16="http://schemas.microsoft.com/office/drawing/2014/main" id="{E1181C31-332E-4ADE-B72C-AC60333858F3}"/>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45" name="avatar">
          <a:extLst>
            <a:ext uri="{FF2B5EF4-FFF2-40B4-BE49-F238E27FC236}">
              <a16:creationId xmlns:a16="http://schemas.microsoft.com/office/drawing/2014/main" id="{EEFF2257-791C-419F-BC42-9E426B4F8F9C}"/>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46" name="avatar">
          <a:extLst>
            <a:ext uri="{FF2B5EF4-FFF2-40B4-BE49-F238E27FC236}">
              <a16:creationId xmlns:a16="http://schemas.microsoft.com/office/drawing/2014/main" id="{6641E4B7-83DA-4F6C-8136-926EA4AE1DC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47" name="avatar">
          <a:extLst>
            <a:ext uri="{FF2B5EF4-FFF2-40B4-BE49-F238E27FC236}">
              <a16:creationId xmlns:a16="http://schemas.microsoft.com/office/drawing/2014/main" id="{CD2398F0-7140-4938-B049-82BE5077AAD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48" name="avatar">
          <a:extLst>
            <a:ext uri="{FF2B5EF4-FFF2-40B4-BE49-F238E27FC236}">
              <a16:creationId xmlns:a16="http://schemas.microsoft.com/office/drawing/2014/main" id="{DDF8092C-3E5A-4362-95ED-B77EA4D785A5}"/>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49" name="avatar">
          <a:extLst>
            <a:ext uri="{FF2B5EF4-FFF2-40B4-BE49-F238E27FC236}">
              <a16:creationId xmlns:a16="http://schemas.microsoft.com/office/drawing/2014/main" id="{211A39B3-332E-4F12-B420-C5419C52125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50" name="avatar">
          <a:extLst>
            <a:ext uri="{FF2B5EF4-FFF2-40B4-BE49-F238E27FC236}">
              <a16:creationId xmlns:a16="http://schemas.microsoft.com/office/drawing/2014/main" id="{7A0AEA6A-31A2-48D2-8D70-674F205EAFE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51" name="avatar">
          <a:extLst>
            <a:ext uri="{FF2B5EF4-FFF2-40B4-BE49-F238E27FC236}">
              <a16:creationId xmlns:a16="http://schemas.microsoft.com/office/drawing/2014/main" id="{B51D5F32-4126-43D9-9644-82D44F8EAEF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52" name="avatar">
          <a:extLst>
            <a:ext uri="{FF2B5EF4-FFF2-40B4-BE49-F238E27FC236}">
              <a16:creationId xmlns:a16="http://schemas.microsoft.com/office/drawing/2014/main" id="{9CD1B294-3EF3-4E8D-8DB3-D21A59D74CA8}"/>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53" name="avatar">
          <a:extLst>
            <a:ext uri="{FF2B5EF4-FFF2-40B4-BE49-F238E27FC236}">
              <a16:creationId xmlns:a16="http://schemas.microsoft.com/office/drawing/2014/main" id="{2DF830F5-15CC-4D36-BB31-1500E95F66D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54" name="avatar">
          <a:extLst>
            <a:ext uri="{FF2B5EF4-FFF2-40B4-BE49-F238E27FC236}">
              <a16:creationId xmlns:a16="http://schemas.microsoft.com/office/drawing/2014/main" id="{7CFFE1A0-8FF4-4960-87A0-E656D6580EDB}"/>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55" name="avatar">
          <a:extLst>
            <a:ext uri="{FF2B5EF4-FFF2-40B4-BE49-F238E27FC236}">
              <a16:creationId xmlns:a16="http://schemas.microsoft.com/office/drawing/2014/main" id="{6A3EB71A-002A-4E62-9328-B94BB0FAE48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56" name="avatar">
          <a:extLst>
            <a:ext uri="{FF2B5EF4-FFF2-40B4-BE49-F238E27FC236}">
              <a16:creationId xmlns:a16="http://schemas.microsoft.com/office/drawing/2014/main" id="{7A8D2616-38A6-4C38-A446-96F3703045D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57" name="avatar">
          <a:extLst>
            <a:ext uri="{FF2B5EF4-FFF2-40B4-BE49-F238E27FC236}">
              <a16:creationId xmlns:a16="http://schemas.microsoft.com/office/drawing/2014/main" id="{971BD8B6-58E7-4598-B928-51E8203574F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58" name="avatar">
          <a:extLst>
            <a:ext uri="{FF2B5EF4-FFF2-40B4-BE49-F238E27FC236}">
              <a16:creationId xmlns:a16="http://schemas.microsoft.com/office/drawing/2014/main" id="{C2B72724-FC52-4F11-9326-1DADF8B3DD14}"/>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59" name="avatar">
          <a:extLst>
            <a:ext uri="{FF2B5EF4-FFF2-40B4-BE49-F238E27FC236}">
              <a16:creationId xmlns:a16="http://schemas.microsoft.com/office/drawing/2014/main" id="{34EEB376-E365-416C-8B03-441EB071F4B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60" name="avatar">
          <a:extLst>
            <a:ext uri="{FF2B5EF4-FFF2-40B4-BE49-F238E27FC236}">
              <a16:creationId xmlns:a16="http://schemas.microsoft.com/office/drawing/2014/main" id="{B2AE8985-CB62-4338-B97D-81649D84B98A}"/>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61" name="avatar">
          <a:extLst>
            <a:ext uri="{FF2B5EF4-FFF2-40B4-BE49-F238E27FC236}">
              <a16:creationId xmlns:a16="http://schemas.microsoft.com/office/drawing/2014/main" id="{5E7C7916-BC16-4BD3-B3FB-44CE0CDC5419}"/>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62" name="avatar">
          <a:extLst>
            <a:ext uri="{FF2B5EF4-FFF2-40B4-BE49-F238E27FC236}">
              <a16:creationId xmlns:a16="http://schemas.microsoft.com/office/drawing/2014/main" id="{5DF020E6-29E2-4C8B-BE26-3589678232E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63" name="avatar">
          <a:extLst>
            <a:ext uri="{FF2B5EF4-FFF2-40B4-BE49-F238E27FC236}">
              <a16:creationId xmlns:a16="http://schemas.microsoft.com/office/drawing/2014/main" id="{8097A8B8-FAD2-41DC-AC7A-C4713B5B393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64" name="avatar">
          <a:extLst>
            <a:ext uri="{FF2B5EF4-FFF2-40B4-BE49-F238E27FC236}">
              <a16:creationId xmlns:a16="http://schemas.microsoft.com/office/drawing/2014/main" id="{E7B9EE26-5D74-4B2D-BB3E-3791FE54BF7C}"/>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65" name="avatar">
          <a:extLst>
            <a:ext uri="{FF2B5EF4-FFF2-40B4-BE49-F238E27FC236}">
              <a16:creationId xmlns:a16="http://schemas.microsoft.com/office/drawing/2014/main" id="{BF30CA43-D655-482E-912F-79E511B3B87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84163"/>
    <xdr:sp macro="" textlink="">
      <xdr:nvSpPr>
        <xdr:cNvPr id="67166" name="avatar">
          <a:extLst>
            <a:ext uri="{FF2B5EF4-FFF2-40B4-BE49-F238E27FC236}">
              <a16:creationId xmlns:a16="http://schemas.microsoft.com/office/drawing/2014/main" id="{B1F33836-AD80-43CF-8544-3F4A05B278A0}"/>
            </a:ext>
          </a:extLst>
        </xdr:cNvPr>
        <xdr:cNvSpPr>
          <a:spLocks noChangeAspect="1" noChangeArrowheads="1"/>
        </xdr:cNvSpPr>
      </xdr:nvSpPr>
      <xdr:spPr bwMode="auto">
        <a:xfrm>
          <a:off x="4600575" y="120015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87337"/>
    <xdr:sp macro="" textlink="">
      <xdr:nvSpPr>
        <xdr:cNvPr id="67167" name="avatar">
          <a:extLst>
            <a:ext uri="{FF2B5EF4-FFF2-40B4-BE49-F238E27FC236}">
              <a16:creationId xmlns:a16="http://schemas.microsoft.com/office/drawing/2014/main" id="{7998D19E-49CA-489C-A227-DDE512476534}"/>
            </a:ext>
          </a:extLst>
        </xdr:cNvPr>
        <xdr:cNvSpPr>
          <a:spLocks noChangeAspect="1" noChangeArrowheads="1"/>
        </xdr:cNvSpPr>
      </xdr:nvSpPr>
      <xdr:spPr bwMode="auto">
        <a:xfrm>
          <a:off x="0" y="12001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68" name="avatar">
          <a:extLst>
            <a:ext uri="{FF2B5EF4-FFF2-40B4-BE49-F238E27FC236}">
              <a16:creationId xmlns:a16="http://schemas.microsoft.com/office/drawing/2014/main" id="{003FACC8-479A-469C-89EE-A47A591123E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85432"/>
    <xdr:sp macro="" textlink="">
      <xdr:nvSpPr>
        <xdr:cNvPr id="67169" name="avatar">
          <a:extLst>
            <a:ext uri="{FF2B5EF4-FFF2-40B4-BE49-F238E27FC236}">
              <a16:creationId xmlns:a16="http://schemas.microsoft.com/office/drawing/2014/main" id="{7A5CB9E1-6A52-4B5E-8CC5-36539AE6EDCA}"/>
            </a:ext>
          </a:extLst>
        </xdr:cNvPr>
        <xdr:cNvSpPr>
          <a:spLocks noChangeAspect="1" noChangeArrowheads="1"/>
        </xdr:cNvSpPr>
      </xdr:nvSpPr>
      <xdr:spPr bwMode="auto">
        <a:xfrm>
          <a:off x="4600575" y="12001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85432"/>
    <xdr:sp macro="" textlink="">
      <xdr:nvSpPr>
        <xdr:cNvPr id="67170" name="avatar">
          <a:extLst>
            <a:ext uri="{FF2B5EF4-FFF2-40B4-BE49-F238E27FC236}">
              <a16:creationId xmlns:a16="http://schemas.microsoft.com/office/drawing/2014/main" id="{3D7DE424-F76E-49D2-9EBB-A03051AD458F}"/>
            </a:ext>
          </a:extLst>
        </xdr:cNvPr>
        <xdr:cNvSpPr>
          <a:spLocks noChangeAspect="1" noChangeArrowheads="1"/>
        </xdr:cNvSpPr>
      </xdr:nvSpPr>
      <xdr:spPr bwMode="auto">
        <a:xfrm>
          <a:off x="0" y="120015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95274"/>
    <xdr:sp macro="" textlink="">
      <xdr:nvSpPr>
        <xdr:cNvPr id="67171" name="avatar">
          <a:extLst>
            <a:ext uri="{FF2B5EF4-FFF2-40B4-BE49-F238E27FC236}">
              <a16:creationId xmlns:a16="http://schemas.microsoft.com/office/drawing/2014/main" id="{ED7794B0-9137-4497-872E-E24F82BA66C5}"/>
            </a:ext>
          </a:extLst>
        </xdr:cNvPr>
        <xdr:cNvSpPr>
          <a:spLocks noChangeAspect="1" noChangeArrowheads="1"/>
        </xdr:cNvSpPr>
      </xdr:nvSpPr>
      <xdr:spPr bwMode="auto">
        <a:xfrm>
          <a:off x="4600575"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72" name="avatar">
          <a:extLst>
            <a:ext uri="{FF2B5EF4-FFF2-40B4-BE49-F238E27FC236}">
              <a16:creationId xmlns:a16="http://schemas.microsoft.com/office/drawing/2014/main" id="{D7DBC790-D597-48F2-B9F3-355B7BAA45C4}"/>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88001"/>
    <xdr:sp macro="" textlink="">
      <xdr:nvSpPr>
        <xdr:cNvPr id="67173" name="avatar">
          <a:extLst>
            <a:ext uri="{FF2B5EF4-FFF2-40B4-BE49-F238E27FC236}">
              <a16:creationId xmlns:a16="http://schemas.microsoft.com/office/drawing/2014/main" id="{2375FE41-7474-4002-B369-F8CD13A634E9}"/>
            </a:ext>
          </a:extLst>
        </xdr:cNvPr>
        <xdr:cNvSpPr>
          <a:spLocks noChangeAspect="1" noChangeArrowheads="1"/>
        </xdr:cNvSpPr>
      </xdr:nvSpPr>
      <xdr:spPr bwMode="auto">
        <a:xfrm>
          <a:off x="4600575" y="120015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87337"/>
    <xdr:sp macro="" textlink="">
      <xdr:nvSpPr>
        <xdr:cNvPr id="67174" name="avatar">
          <a:extLst>
            <a:ext uri="{FF2B5EF4-FFF2-40B4-BE49-F238E27FC236}">
              <a16:creationId xmlns:a16="http://schemas.microsoft.com/office/drawing/2014/main" id="{1697BBEA-7F68-4806-B00A-163999B3617D}"/>
            </a:ext>
          </a:extLst>
        </xdr:cNvPr>
        <xdr:cNvSpPr>
          <a:spLocks noChangeAspect="1" noChangeArrowheads="1"/>
        </xdr:cNvSpPr>
      </xdr:nvSpPr>
      <xdr:spPr bwMode="auto">
        <a:xfrm>
          <a:off x="0" y="120015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75" name="avatar">
          <a:extLst>
            <a:ext uri="{FF2B5EF4-FFF2-40B4-BE49-F238E27FC236}">
              <a16:creationId xmlns:a16="http://schemas.microsoft.com/office/drawing/2014/main" id="{29240573-A9D2-4FFC-99F4-98892F89590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306416"/>
    <xdr:sp macro="" textlink="">
      <xdr:nvSpPr>
        <xdr:cNvPr id="67176" name="avatar">
          <a:extLst>
            <a:ext uri="{FF2B5EF4-FFF2-40B4-BE49-F238E27FC236}">
              <a16:creationId xmlns:a16="http://schemas.microsoft.com/office/drawing/2014/main" id="{39B707C0-E95C-4780-B437-3ECB31FCA215}"/>
            </a:ext>
          </a:extLst>
        </xdr:cNvPr>
        <xdr:cNvSpPr>
          <a:spLocks noChangeAspect="1" noChangeArrowheads="1"/>
        </xdr:cNvSpPr>
      </xdr:nvSpPr>
      <xdr:spPr bwMode="auto">
        <a:xfrm>
          <a:off x="4600575" y="120015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84797"/>
    <xdr:sp macro="" textlink="">
      <xdr:nvSpPr>
        <xdr:cNvPr id="67177" name="avatar">
          <a:extLst>
            <a:ext uri="{FF2B5EF4-FFF2-40B4-BE49-F238E27FC236}">
              <a16:creationId xmlns:a16="http://schemas.microsoft.com/office/drawing/2014/main" id="{3D10422F-DC99-4B0A-99B8-D28B892CBF47}"/>
            </a:ext>
          </a:extLst>
        </xdr:cNvPr>
        <xdr:cNvSpPr>
          <a:spLocks noChangeAspect="1" noChangeArrowheads="1"/>
        </xdr:cNvSpPr>
      </xdr:nvSpPr>
      <xdr:spPr bwMode="auto">
        <a:xfrm>
          <a:off x="0" y="120015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78" name="avatar">
          <a:extLst>
            <a:ext uri="{FF2B5EF4-FFF2-40B4-BE49-F238E27FC236}">
              <a16:creationId xmlns:a16="http://schemas.microsoft.com/office/drawing/2014/main" id="{B09907FB-FFCD-48FF-A762-31DCFFDD8AD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94005"/>
    <xdr:sp macro="" textlink="">
      <xdr:nvSpPr>
        <xdr:cNvPr id="67179" name="avatar">
          <a:extLst>
            <a:ext uri="{FF2B5EF4-FFF2-40B4-BE49-F238E27FC236}">
              <a16:creationId xmlns:a16="http://schemas.microsoft.com/office/drawing/2014/main" id="{3EA9C6BC-2FC1-4873-B2DA-681022D964D6}"/>
            </a:ext>
          </a:extLst>
        </xdr:cNvPr>
        <xdr:cNvSpPr>
          <a:spLocks noChangeAspect="1" noChangeArrowheads="1"/>
        </xdr:cNvSpPr>
      </xdr:nvSpPr>
      <xdr:spPr bwMode="auto">
        <a:xfrm>
          <a:off x="4600575" y="120015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80" name="avatar">
          <a:extLst>
            <a:ext uri="{FF2B5EF4-FFF2-40B4-BE49-F238E27FC236}">
              <a16:creationId xmlns:a16="http://schemas.microsoft.com/office/drawing/2014/main" id="{F417FE0A-068D-4768-85C5-F71137B99BD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81" name="avatar">
          <a:extLst>
            <a:ext uri="{FF2B5EF4-FFF2-40B4-BE49-F238E27FC236}">
              <a16:creationId xmlns:a16="http://schemas.microsoft.com/office/drawing/2014/main" id="{5326AD3F-51DD-4F37-AE9E-66E9C304FAF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7</xdr:row>
      <xdr:rowOff>0</xdr:rowOff>
    </xdr:from>
    <xdr:ext cx="304800" cy="294004"/>
    <xdr:sp macro="" textlink="">
      <xdr:nvSpPr>
        <xdr:cNvPr id="67182" name="avatar">
          <a:extLst>
            <a:ext uri="{FF2B5EF4-FFF2-40B4-BE49-F238E27FC236}">
              <a16:creationId xmlns:a16="http://schemas.microsoft.com/office/drawing/2014/main" id="{3ED710B1-5CC0-44D1-BCC9-3BED077023A0}"/>
            </a:ext>
          </a:extLst>
        </xdr:cNvPr>
        <xdr:cNvSpPr>
          <a:spLocks noChangeAspect="1" noChangeArrowheads="1"/>
        </xdr:cNvSpPr>
      </xdr:nvSpPr>
      <xdr:spPr bwMode="auto">
        <a:xfrm>
          <a:off x="4600575" y="12001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4004"/>
    <xdr:sp macro="" textlink="">
      <xdr:nvSpPr>
        <xdr:cNvPr id="67183" name="avatar">
          <a:extLst>
            <a:ext uri="{FF2B5EF4-FFF2-40B4-BE49-F238E27FC236}">
              <a16:creationId xmlns:a16="http://schemas.microsoft.com/office/drawing/2014/main" id="{819FAC51-F6AB-4454-ADD0-804B95DF4EEC}"/>
            </a:ext>
          </a:extLst>
        </xdr:cNvPr>
        <xdr:cNvSpPr>
          <a:spLocks noChangeAspect="1" noChangeArrowheads="1"/>
        </xdr:cNvSpPr>
      </xdr:nvSpPr>
      <xdr:spPr bwMode="auto">
        <a:xfrm>
          <a:off x="0" y="120015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2830150</xdr:colOff>
      <xdr:row>7</xdr:row>
      <xdr:rowOff>0</xdr:rowOff>
    </xdr:from>
    <xdr:ext cx="1179875" cy="1143000"/>
    <xdr:sp macro="" textlink="">
      <xdr:nvSpPr>
        <xdr:cNvPr id="67184" name="avatar">
          <a:extLst>
            <a:ext uri="{FF2B5EF4-FFF2-40B4-BE49-F238E27FC236}">
              <a16:creationId xmlns:a16="http://schemas.microsoft.com/office/drawing/2014/main" id="{7E3C4B9C-5EC6-4704-AE11-EB55A3B14F8A}"/>
            </a:ext>
          </a:extLst>
        </xdr:cNvPr>
        <xdr:cNvSpPr>
          <a:spLocks noChangeAspect="1" noChangeArrowheads="1"/>
        </xdr:cNvSpPr>
      </xdr:nvSpPr>
      <xdr:spPr bwMode="auto">
        <a:xfrm>
          <a:off x="2832055" y="1200150"/>
          <a:ext cx="1179875" cy="1143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85" name="avatar">
          <a:extLst>
            <a:ext uri="{FF2B5EF4-FFF2-40B4-BE49-F238E27FC236}">
              <a16:creationId xmlns:a16="http://schemas.microsoft.com/office/drawing/2014/main" id="{B99DAD16-3DB8-42F3-A268-5FB870E2F526}"/>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86" name="avatar">
          <a:extLst>
            <a:ext uri="{FF2B5EF4-FFF2-40B4-BE49-F238E27FC236}">
              <a16:creationId xmlns:a16="http://schemas.microsoft.com/office/drawing/2014/main" id="{D5D99070-64FE-40A0-AFA0-48E13DDCCC6E}"/>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87" name="avatar">
          <a:extLst>
            <a:ext uri="{FF2B5EF4-FFF2-40B4-BE49-F238E27FC236}">
              <a16:creationId xmlns:a16="http://schemas.microsoft.com/office/drawing/2014/main" id="{9C93EEC6-2228-45DE-A40C-3D6BE2648C8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4639"/>
    <xdr:sp macro="" textlink="">
      <xdr:nvSpPr>
        <xdr:cNvPr id="67188" name="avatar">
          <a:extLst>
            <a:ext uri="{FF2B5EF4-FFF2-40B4-BE49-F238E27FC236}">
              <a16:creationId xmlns:a16="http://schemas.microsoft.com/office/drawing/2014/main" id="{57453346-7C18-4009-B032-B87D4AEEB505}"/>
            </a:ext>
          </a:extLst>
        </xdr:cNvPr>
        <xdr:cNvSpPr>
          <a:spLocks noChangeAspect="1" noChangeArrowheads="1"/>
        </xdr:cNvSpPr>
      </xdr:nvSpPr>
      <xdr:spPr bwMode="auto">
        <a:xfrm>
          <a:off x="0" y="120015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89" name="avatar">
          <a:extLst>
            <a:ext uri="{FF2B5EF4-FFF2-40B4-BE49-F238E27FC236}">
              <a16:creationId xmlns:a16="http://schemas.microsoft.com/office/drawing/2014/main" id="{5B92815E-0691-44CC-AFC6-AA4DD04EFE5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90" name="avatar">
          <a:extLst>
            <a:ext uri="{FF2B5EF4-FFF2-40B4-BE49-F238E27FC236}">
              <a16:creationId xmlns:a16="http://schemas.microsoft.com/office/drawing/2014/main" id="{9425FE44-F865-45A6-A9E3-BDEF389165F6}"/>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91" name="avatar">
          <a:extLst>
            <a:ext uri="{FF2B5EF4-FFF2-40B4-BE49-F238E27FC236}">
              <a16:creationId xmlns:a16="http://schemas.microsoft.com/office/drawing/2014/main" id="{AD13513D-C4E3-4A69-92C0-2E2F6DBA79F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192" name="avatar">
          <a:extLst>
            <a:ext uri="{FF2B5EF4-FFF2-40B4-BE49-F238E27FC236}">
              <a16:creationId xmlns:a16="http://schemas.microsoft.com/office/drawing/2014/main" id="{D56D676D-F10B-4FF8-9B80-7FD29E902EA7}"/>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193" name="avatar">
          <a:extLst>
            <a:ext uri="{FF2B5EF4-FFF2-40B4-BE49-F238E27FC236}">
              <a16:creationId xmlns:a16="http://schemas.microsoft.com/office/drawing/2014/main" id="{05BECE8F-2AE9-4FD2-947D-39E6BA4BF055}"/>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94" name="avatar">
          <a:extLst>
            <a:ext uri="{FF2B5EF4-FFF2-40B4-BE49-F238E27FC236}">
              <a16:creationId xmlns:a16="http://schemas.microsoft.com/office/drawing/2014/main" id="{8DC7FFEB-FE72-4072-9E94-06809C398BBC}"/>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95" name="avatar">
          <a:extLst>
            <a:ext uri="{FF2B5EF4-FFF2-40B4-BE49-F238E27FC236}">
              <a16:creationId xmlns:a16="http://schemas.microsoft.com/office/drawing/2014/main" id="{D44D7FD1-AF85-4E0E-B339-55F3E34C442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196" name="avatar">
          <a:extLst>
            <a:ext uri="{FF2B5EF4-FFF2-40B4-BE49-F238E27FC236}">
              <a16:creationId xmlns:a16="http://schemas.microsoft.com/office/drawing/2014/main" id="{FACFE4AD-10AD-455F-A929-09941BF63339}"/>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97" name="avatar">
          <a:extLst>
            <a:ext uri="{FF2B5EF4-FFF2-40B4-BE49-F238E27FC236}">
              <a16:creationId xmlns:a16="http://schemas.microsoft.com/office/drawing/2014/main" id="{F26925AE-EED2-41D0-AA14-BD76C3686F5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198" name="avatar">
          <a:extLst>
            <a:ext uri="{FF2B5EF4-FFF2-40B4-BE49-F238E27FC236}">
              <a16:creationId xmlns:a16="http://schemas.microsoft.com/office/drawing/2014/main" id="{D73074FE-F1B2-4BB6-A025-C62C9D260BD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199" name="avatar">
          <a:extLst>
            <a:ext uri="{FF2B5EF4-FFF2-40B4-BE49-F238E27FC236}">
              <a16:creationId xmlns:a16="http://schemas.microsoft.com/office/drawing/2014/main" id="{D47BA765-24C7-422C-9B02-51A6D6D5F58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00" name="avatar">
          <a:extLst>
            <a:ext uri="{FF2B5EF4-FFF2-40B4-BE49-F238E27FC236}">
              <a16:creationId xmlns:a16="http://schemas.microsoft.com/office/drawing/2014/main" id="{DA922D31-76AA-4AF8-8757-549EB6FDB4F2}"/>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01" name="avatar">
          <a:extLst>
            <a:ext uri="{FF2B5EF4-FFF2-40B4-BE49-F238E27FC236}">
              <a16:creationId xmlns:a16="http://schemas.microsoft.com/office/drawing/2014/main" id="{1884084B-D6FE-431C-845D-80FC66236946}"/>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02" name="avatar">
          <a:extLst>
            <a:ext uri="{FF2B5EF4-FFF2-40B4-BE49-F238E27FC236}">
              <a16:creationId xmlns:a16="http://schemas.microsoft.com/office/drawing/2014/main" id="{AE3567AF-BD60-451F-A7DA-E359F91E4D2F}"/>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03" name="avatar">
          <a:extLst>
            <a:ext uri="{FF2B5EF4-FFF2-40B4-BE49-F238E27FC236}">
              <a16:creationId xmlns:a16="http://schemas.microsoft.com/office/drawing/2014/main" id="{4A896509-E289-4190-9CD2-35FCF42D259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04" name="avatar">
          <a:extLst>
            <a:ext uri="{FF2B5EF4-FFF2-40B4-BE49-F238E27FC236}">
              <a16:creationId xmlns:a16="http://schemas.microsoft.com/office/drawing/2014/main" id="{9761100D-7273-48CE-B4AA-D24B329C48CE}"/>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05" name="avatar">
          <a:extLst>
            <a:ext uri="{FF2B5EF4-FFF2-40B4-BE49-F238E27FC236}">
              <a16:creationId xmlns:a16="http://schemas.microsoft.com/office/drawing/2014/main" id="{D43ABF00-98CC-465B-9B1E-968977720C4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06" name="avatar">
          <a:extLst>
            <a:ext uri="{FF2B5EF4-FFF2-40B4-BE49-F238E27FC236}">
              <a16:creationId xmlns:a16="http://schemas.microsoft.com/office/drawing/2014/main" id="{692F77A2-A037-4997-85FB-070E3F19B31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07" name="avatar">
          <a:extLst>
            <a:ext uri="{FF2B5EF4-FFF2-40B4-BE49-F238E27FC236}">
              <a16:creationId xmlns:a16="http://schemas.microsoft.com/office/drawing/2014/main" id="{D3A5B713-ABB9-49D7-81BF-9234ECB525E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08" name="avatar">
          <a:extLst>
            <a:ext uri="{FF2B5EF4-FFF2-40B4-BE49-F238E27FC236}">
              <a16:creationId xmlns:a16="http://schemas.microsoft.com/office/drawing/2014/main" id="{57013CC7-ACB3-4AB9-A077-BD9A4D52B106}"/>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09" name="avatar">
          <a:extLst>
            <a:ext uri="{FF2B5EF4-FFF2-40B4-BE49-F238E27FC236}">
              <a16:creationId xmlns:a16="http://schemas.microsoft.com/office/drawing/2014/main" id="{A989C09E-9C37-4369-AD0B-CE16B62E4E69}"/>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10" name="avatar">
          <a:extLst>
            <a:ext uri="{FF2B5EF4-FFF2-40B4-BE49-F238E27FC236}">
              <a16:creationId xmlns:a16="http://schemas.microsoft.com/office/drawing/2014/main" id="{924EF362-6340-49AB-A4BB-2D7DA3E1F934}"/>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11" name="avatar">
          <a:extLst>
            <a:ext uri="{FF2B5EF4-FFF2-40B4-BE49-F238E27FC236}">
              <a16:creationId xmlns:a16="http://schemas.microsoft.com/office/drawing/2014/main" id="{142600B4-B363-4982-BEBA-F32D0447B83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12" name="avatar">
          <a:extLst>
            <a:ext uri="{FF2B5EF4-FFF2-40B4-BE49-F238E27FC236}">
              <a16:creationId xmlns:a16="http://schemas.microsoft.com/office/drawing/2014/main" id="{6F830846-37F2-40D1-B9CC-E92F93443F70}"/>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13" name="avatar">
          <a:extLst>
            <a:ext uri="{FF2B5EF4-FFF2-40B4-BE49-F238E27FC236}">
              <a16:creationId xmlns:a16="http://schemas.microsoft.com/office/drawing/2014/main" id="{4A5131C9-2C7A-4AD2-A9F2-EED017711FA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14" name="avatar">
          <a:extLst>
            <a:ext uri="{FF2B5EF4-FFF2-40B4-BE49-F238E27FC236}">
              <a16:creationId xmlns:a16="http://schemas.microsoft.com/office/drawing/2014/main" id="{58C39659-91EB-4482-89D8-D98BA6261E5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15" name="avatar">
          <a:extLst>
            <a:ext uri="{FF2B5EF4-FFF2-40B4-BE49-F238E27FC236}">
              <a16:creationId xmlns:a16="http://schemas.microsoft.com/office/drawing/2014/main" id="{AF9D17A6-760E-415F-9676-123109C8AE5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16" name="avatar">
          <a:extLst>
            <a:ext uri="{FF2B5EF4-FFF2-40B4-BE49-F238E27FC236}">
              <a16:creationId xmlns:a16="http://schemas.microsoft.com/office/drawing/2014/main" id="{1B3F1F79-4683-4A1D-BC7B-A1934B863142}"/>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17" name="avatar">
          <a:extLst>
            <a:ext uri="{FF2B5EF4-FFF2-40B4-BE49-F238E27FC236}">
              <a16:creationId xmlns:a16="http://schemas.microsoft.com/office/drawing/2014/main" id="{98F10B09-B718-4625-BD32-8B425CC6064D}"/>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18" name="avatar">
          <a:extLst>
            <a:ext uri="{FF2B5EF4-FFF2-40B4-BE49-F238E27FC236}">
              <a16:creationId xmlns:a16="http://schemas.microsoft.com/office/drawing/2014/main" id="{C1EA0FEE-D009-45B3-8601-BC6FFA57CF5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19" name="avatar">
          <a:extLst>
            <a:ext uri="{FF2B5EF4-FFF2-40B4-BE49-F238E27FC236}">
              <a16:creationId xmlns:a16="http://schemas.microsoft.com/office/drawing/2014/main" id="{FAF6E418-307A-46CF-96D9-3AEFCACFA22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20" name="avatar">
          <a:extLst>
            <a:ext uri="{FF2B5EF4-FFF2-40B4-BE49-F238E27FC236}">
              <a16:creationId xmlns:a16="http://schemas.microsoft.com/office/drawing/2014/main" id="{D619BB2A-6BDA-4692-961C-FE02310280F8}"/>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21" name="avatar">
          <a:extLst>
            <a:ext uri="{FF2B5EF4-FFF2-40B4-BE49-F238E27FC236}">
              <a16:creationId xmlns:a16="http://schemas.microsoft.com/office/drawing/2014/main" id="{53B66FF5-E21C-4A30-8452-F259C82E467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22" name="avatar">
          <a:extLst>
            <a:ext uri="{FF2B5EF4-FFF2-40B4-BE49-F238E27FC236}">
              <a16:creationId xmlns:a16="http://schemas.microsoft.com/office/drawing/2014/main" id="{5D0FE691-C3BA-4B68-8415-F30D5D85638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23" name="avatar">
          <a:extLst>
            <a:ext uri="{FF2B5EF4-FFF2-40B4-BE49-F238E27FC236}">
              <a16:creationId xmlns:a16="http://schemas.microsoft.com/office/drawing/2014/main" id="{46108ED2-FB54-4E7F-B205-0F417B6156E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24" name="avatar">
          <a:extLst>
            <a:ext uri="{FF2B5EF4-FFF2-40B4-BE49-F238E27FC236}">
              <a16:creationId xmlns:a16="http://schemas.microsoft.com/office/drawing/2014/main" id="{CD6D49A5-735F-4F9A-B9CE-F2116D7CB1A8}"/>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25" name="avatar">
          <a:extLst>
            <a:ext uri="{FF2B5EF4-FFF2-40B4-BE49-F238E27FC236}">
              <a16:creationId xmlns:a16="http://schemas.microsoft.com/office/drawing/2014/main" id="{B48F7E65-C9F9-4E57-ADC0-D12C086FDB0D}"/>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26" name="avatar">
          <a:extLst>
            <a:ext uri="{FF2B5EF4-FFF2-40B4-BE49-F238E27FC236}">
              <a16:creationId xmlns:a16="http://schemas.microsoft.com/office/drawing/2014/main" id="{83119E92-72F3-41E1-8A47-3E633776955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27" name="avatar">
          <a:extLst>
            <a:ext uri="{FF2B5EF4-FFF2-40B4-BE49-F238E27FC236}">
              <a16:creationId xmlns:a16="http://schemas.microsoft.com/office/drawing/2014/main" id="{0C3B3DE2-C2B1-4D1D-B6D9-B286827012A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28" name="avatar">
          <a:extLst>
            <a:ext uri="{FF2B5EF4-FFF2-40B4-BE49-F238E27FC236}">
              <a16:creationId xmlns:a16="http://schemas.microsoft.com/office/drawing/2014/main" id="{70877D24-2251-4FED-B4AE-01A6A9EB5AFE}"/>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29" name="avatar">
          <a:extLst>
            <a:ext uri="{FF2B5EF4-FFF2-40B4-BE49-F238E27FC236}">
              <a16:creationId xmlns:a16="http://schemas.microsoft.com/office/drawing/2014/main" id="{06F7213D-F79E-4744-9AAC-FBEDE095EF8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30" name="avatar">
          <a:extLst>
            <a:ext uri="{FF2B5EF4-FFF2-40B4-BE49-F238E27FC236}">
              <a16:creationId xmlns:a16="http://schemas.microsoft.com/office/drawing/2014/main" id="{A27CBAB1-A330-4CF3-A18F-665AF06BBA0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31" name="avatar">
          <a:extLst>
            <a:ext uri="{FF2B5EF4-FFF2-40B4-BE49-F238E27FC236}">
              <a16:creationId xmlns:a16="http://schemas.microsoft.com/office/drawing/2014/main" id="{A08A6275-0956-4DE7-A333-D72AF59EE36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32" name="avatar">
          <a:extLst>
            <a:ext uri="{FF2B5EF4-FFF2-40B4-BE49-F238E27FC236}">
              <a16:creationId xmlns:a16="http://schemas.microsoft.com/office/drawing/2014/main" id="{8CBE9529-D829-4350-B04B-B0087FAA18BD}"/>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33" name="avatar">
          <a:extLst>
            <a:ext uri="{FF2B5EF4-FFF2-40B4-BE49-F238E27FC236}">
              <a16:creationId xmlns:a16="http://schemas.microsoft.com/office/drawing/2014/main" id="{D69840B6-8C86-4B34-BDC8-17547132E237}"/>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34" name="avatar">
          <a:extLst>
            <a:ext uri="{FF2B5EF4-FFF2-40B4-BE49-F238E27FC236}">
              <a16:creationId xmlns:a16="http://schemas.microsoft.com/office/drawing/2014/main" id="{AA21532B-923E-4A35-869D-72FD0935FED1}"/>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35" name="avatar">
          <a:extLst>
            <a:ext uri="{FF2B5EF4-FFF2-40B4-BE49-F238E27FC236}">
              <a16:creationId xmlns:a16="http://schemas.microsoft.com/office/drawing/2014/main" id="{E6EDEEB5-2361-4F6B-B93C-DB0C6506387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36" name="avatar">
          <a:extLst>
            <a:ext uri="{FF2B5EF4-FFF2-40B4-BE49-F238E27FC236}">
              <a16:creationId xmlns:a16="http://schemas.microsoft.com/office/drawing/2014/main" id="{6ABA2123-1B29-483A-8500-6C526334A4F9}"/>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37" name="avatar">
          <a:extLst>
            <a:ext uri="{FF2B5EF4-FFF2-40B4-BE49-F238E27FC236}">
              <a16:creationId xmlns:a16="http://schemas.microsoft.com/office/drawing/2014/main" id="{4F8BEFF8-9F20-4F61-AA32-EBFC2707835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38" name="avatar">
          <a:extLst>
            <a:ext uri="{FF2B5EF4-FFF2-40B4-BE49-F238E27FC236}">
              <a16:creationId xmlns:a16="http://schemas.microsoft.com/office/drawing/2014/main" id="{3028A60A-6402-4BBF-99EE-A7DEE029ED7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39" name="avatar">
          <a:extLst>
            <a:ext uri="{FF2B5EF4-FFF2-40B4-BE49-F238E27FC236}">
              <a16:creationId xmlns:a16="http://schemas.microsoft.com/office/drawing/2014/main" id="{578F6A3B-ED30-4974-852A-06470AF20A21}"/>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40" name="avatar">
          <a:extLst>
            <a:ext uri="{FF2B5EF4-FFF2-40B4-BE49-F238E27FC236}">
              <a16:creationId xmlns:a16="http://schemas.microsoft.com/office/drawing/2014/main" id="{59727A2F-922A-4215-BDF6-032883441FFB}"/>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41" name="avatar">
          <a:extLst>
            <a:ext uri="{FF2B5EF4-FFF2-40B4-BE49-F238E27FC236}">
              <a16:creationId xmlns:a16="http://schemas.microsoft.com/office/drawing/2014/main" id="{C26279A2-DEF4-4135-A946-42F3EDAD01CE}"/>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42" name="avatar">
          <a:extLst>
            <a:ext uri="{FF2B5EF4-FFF2-40B4-BE49-F238E27FC236}">
              <a16:creationId xmlns:a16="http://schemas.microsoft.com/office/drawing/2014/main" id="{244CB409-4CE8-44FA-922F-8D374595F88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43" name="avatar">
          <a:extLst>
            <a:ext uri="{FF2B5EF4-FFF2-40B4-BE49-F238E27FC236}">
              <a16:creationId xmlns:a16="http://schemas.microsoft.com/office/drawing/2014/main" id="{1399DCCE-4AC4-45DD-8BFC-5DA03EED295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44" name="avatar">
          <a:extLst>
            <a:ext uri="{FF2B5EF4-FFF2-40B4-BE49-F238E27FC236}">
              <a16:creationId xmlns:a16="http://schemas.microsoft.com/office/drawing/2014/main" id="{251E7D06-4A88-47ED-BDDE-98604810321F}"/>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45" name="avatar">
          <a:extLst>
            <a:ext uri="{FF2B5EF4-FFF2-40B4-BE49-F238E27FC236}">
              <a16:creationId xmlns:a16="http://schemas.microsoft.com/office/drawing/2014/main" id="{378469DB-F081-4613-B237-19C2E143417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46" name="avatar">
          <a:extLst>
            <a:ext uri="{FF2B5EF4-FFF2-40B4-BE49-F238E27FC236}">
              <a16:creationId xmlns:a16="http://schemas.microsoft.com/office/drawing/2014/main" id="{909B3E92-F984-4E48-A1FD-FCCDC365D3BA}"/>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47" name="avatar">
          <a:extLst>
            <a:ext uri="{FF2B5EF4-FFF2-40B4-BE49-F238E27FC236}">
              <a16:creationId xmlns:a16="http://schemas.microsoft.com/office/drawing/2014/main" id="{1AA79911-26C0-480F-8BC3-202C55BD63C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48" name="avatar">
          <a:extLst>
            <a:ext uri="{FF2B5EF4-FFF2-40B4-BE49-F238E27FC236}">
              <a16:creationId xmlns:a16="http://schemas.microsoft.com/office/drawing/2014/main" id="{169966BE-25EA-4FA4-848C-433767C826D3}"/>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49" name="avatar">
          <a:extLst>
            <a:ext uri="{FF2B5EF4-FFF2-40B4-BE49-F238E27FC236}">
              <a16:creationId xmlns:a16="http://schemas.microsoft.com/office/drawing/2014/main" id="{30A55895-1FD8-4BA8-9AAE-FC978CB03406}"/>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50" name="avatar">
          <a:extLst>
            <a:ext uri="{FF2B5EF4-FFF2-40B4-BE49-F238E27FC236}">
              <a16:creationId xmlns:a16="http://schemas.microsoft.com/office/drawing/2014/main" id="{2A16E3EC-0C28-40A2-802D-23F4C4F62EC4}"/>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51" name="avatar">
          <a:extLst>
            <a:ext uri="{FF2B5EF4-FFF2-40B4-BE49-F238E27FC236}">
              <a16:creationId xmlns:a16="http://schemas.microsoft.com/office/drawing/2014/main" id="{B3BAC0D0-02D0-46BA-AD32-E58764B6BD1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52" name="avatar">
          <a:extLst>
            <a:ext uri="{FF2B5EF4-FFF2-40B4-BE49-F238E27FC236}">
              <a16:creationId xmlns:a16="http://schemas.microsoft.com/office/drawing/2014/main" id="{046E9893-A84C-4043-881B-F02EF363B79B}"/>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53" name="avatar">
          <a:extLst>
            <a:ext uri="{FF2B5EF4-FFF2-40B4-BE49-F238E27FC236}">
              <a16:creationId xmlns:a16="http://schemas.microsoft.com/office/drawing/2014/main" id="{8F2850C6-EE00-47B9-A87E-A9DB0396CF1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54" name="avatar">
          <a:extLst>
            <a:ext uri="{FF2B5EF4-FFF2-40B4-BE49-F238E27FC236}">
              <a16:creationId xmlns:a16="http://schemas.microsoft.com/office/drawing/2014/main" id="{BB0922D7-6578-4FC0-90EE-7322B50C64A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55" name="avatar">
          <a:extLst>
            <a:ext uri="{FF2B5EF4-FFF2-40B4-BE49-F238E27FC236}">
              <a16:creationId xmlns:a16="http://schemas.microsoft.com/office/drawing/2014/main" id="{BD4197EF-2D46-402D-8019-8EFC2AD7755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56" name="avatar">
          <a:extLst>
            <a:ext uri="{FF2B5EF4-FFF2-40B4-BE49-F238E27FC236}">
              <a16:creationId xmlns:a16="http://schemas.microsoft.com/office/drawing/2014/main" id="{834F79CF-EBA0-4877-91C5-661E9369EB0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57" name="avatar">
          <a:extLst>
            <a:ext uri="{FF2B5EF4-FFF2-40B4-BE49-F238E27FC236}">
              <a16:creationId xmlns:a16="http://schemas.microsoft.com/office/drawing/2014/main" id="{3BA61A7B-458C-4BEF-865C-00297B69C69D}"/>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58" name="avatar">
          <a:extLst>
            <a:ext uri="{FF2B5EF4-FFF2-40B4-BE49-F238E27FC236}">
              <a16:creationId xmlns:a16="http://schemas.microsoft.com/office/drawing/2014/main" id="{1679302D-3B0A-41A9-B75F-5F4EB5E935AD}"/>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59" name="avatar">
          <a:extLst>
            <a:ext uri="{FF2B5EF4-FFF2-40B4-BE49-F238E27FC236}">
              <a16:creationId xmlns:a16="http://schemas.microsoft.com/office/drawing/2014/main" id="{B1F8B1B5-C796-438F-A768-ECAEC8D3780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60" name="avatar">
          <a:extLst>
            <a:ext uri="{FF2B5EF4-FFF2-40B4-BE49-F238E27FC236}">
              <a16:creationId xmlns:a16="http://schemas.microsoft.com/office/drawing/2014/main" id="{48D27240-A0FF-460A-87FA-20DC66FD8E18}"/>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61" name="avatar">
          <a:extLst>
            <a:ext uri="{FF2B5EF4-FFF2-40B4-BE49-F238E27FC236}">
              <a16:creationId xmlns:a16="http://schemas.microsoft.com/office/drawing/2014/main" id="{22915B10-ADF5-4FC2-BB01-1C5D17151F9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62" name="avatar">
          <a:extLst>
            <a:ext uri="{FF2B5EF4-FFF2-40B4-BE49-F238E27FC236}">
              <a16:creationId xmlns:a16="http://schemas.microsoft.com/office/drawing/2014/main" id="{DAC2B6A6-33C5-474C-A5D5-B15FD19DFE1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63" name="avatar">
          <a:extLst>
            <a:ext uri="{FF2B5EF4-FFF2-40B4-BE49-F238E27FC236}">
              <a16:creationId xmlns:a16="http://schemas.microsoft.com/office/drawing/2014/main" id="{8CCEB471-00C0-467E-B820-20C12B94600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64" name="avatar">
          <a:extLst>
            <a:ext uri="{FF2B5EF4-FFF2-40B4-BE49-F238E27FC236}">
              <a16:creationId xmlns:a16="http://schemas.microsoft.com/office/drawing/2014/main" id="{9219ED72-8055-4DFE-9CEC-770DD257CEDF}"/>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65" name="avatar">
          <a:extLst>
            <a:ext uri="{FF2B5EF4-FFF2-40B4-BE49-F238E27FC236}">
              <a16:creationId xmlns:a16="http://schemas.microsoft.com/office/drawing/2014/main" id="{0A67B14D-7830-4A5F-91F3-FF2595C96EB4}"/>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66" name="avatar">
          <a:extLst>
            <a:ext uri="{FF2B5EF4-FFF2-40B4-BE49-F238E27FC236}">
              <a16:creationId xmlns:a16="http://schemas.microsoft.com/office/drawing/2014/main" id="{171DBD09-7D4A-4758-9866-06D304AE790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67" name="avatar">
          <a:extLst>
            <a:ext uri="{FF2B5EF4-FFF2-40B4-BE49-F238E27FC236}">
              <a16:creationId xmlns:a16="http://schemas.microsoft.com/office/drawing/2014/main" id="{9BBB9818-B9D1-41FB-AF94-D5053FF27515}"/>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68" name="avatar">
          <a:extLst>
            <a:ext uri="{FF2B5EF4-FFF2-40B4-BE49-F238E27FC236}">
              <a16:creationId xmlns:a16="http://schemas.microsoft.com/office/drawing/2014/main" id="{4650140B-1787-4761-A956-176EEACB57D0}"/>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69" name="avatar">
          <a:extLst>
            <a:ext uri="{FF2B5EF4-FFF2-40B4-BE49-F238E27FC236}">
              <a16:creationId xmlns:a16="http://schemas.microsoft.com/office/drawing/2014/main" id="{D0194CC6-521A-4D74-A981-A7AD2FA72B4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70" name="avatar">
          <a:extLst>
            <a:ext uri="{FF2B5EF4-FFF2-40B4-BE49-F238E27FC236}">
              <a16:creationId xmlns:a16="http://schemas.microsoft.com/office/drawing/2014/main" id="{9C68B09F-A0D3-4BC2-A274-1F8A728462D3}"/>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71" name="avatar">
          <a:extLst>
            <a:ext uri="{FF2B5EF4-FFF2-40B4-BE49-F238E27FC236}">
              <a16:creationId xmlns:a16="http://schemas.microsoft.com/office/drawing/2014/main" id="{C004C62A-BC63-44AE-8448-AFB638E680D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72" name="avatar">
          <a:extLst>
            <a:ext uri="{FF2B5EF4-FFF2-40B4-BE49-F238E27FC236}">
              <a16:creationId xmlns:a16="http://schemas.microsoft.com/office/drawing/2014/main" id="{5B4F2140-118D-4B8B-875C-EB148127BE26}"/>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73" name="avatar">
          <a:extLst>
            <a:ext uri="{FF2B5EF4-FFF2-40B4-BE49-F238E27FC236}">
              <a16:creationId xmlns:a16="http://schemas.microsoft.com/office/drawing/2014/main" id="{D6E410C8-0D2A-4425-AC58-503F94D019A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74" name="avatar">
          <a:extLst>
            <a:ext uri="{FF2B5EF4-FFF2-40B4-BE49-F238E27FC236}">
              <a16:creationId xmlns:a16="http://schemas.microsoft.com/office/drawing/2014/main" id="{44DCC0CA-E342-433E-9C96-FF4EE356AB89}"/>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75" name="avatar">
          <a:extLst>
            <a:ext uri="{FF2B5EF4-FFF2-40B4-BE49-F238E27FC236}">
              <a16:creationId xmlns:a16="http://schemas.microsoft.com/office/drawing/2014/main" id="{AAFB2D87-3908-4CB9-941B-B1255074E25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76" name="avatar">
          <a:extLst>
            <a:ext uri="{FF2B5EF4-FFF2-40B4-BE49-F238E27FC236}">
              <a16:creationId xmlns:a16="http://schemas.microsoft.com/office/drawing/2014/main" id="{563729E9-81FB-48A2-A6D6-1940078CC172}"/>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77" name="avatar">
          <a:extLst>
            <a:ext uri="{FF2B5EF4-FFF2-40B4-BE49-F238E27FC236}">
              <a16:creationId xmlns:a16="http://schemas.microsoft.com/office/drawing/2014/main" id="{E5E6EB5D-8727-41F2-B3DA-44B1960CE519}"/>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78" name="avatar">
          <a:extLst>
            <a:ext uri="{FF2B5EF4-FFF2-40B4-BE49-F238E27FC236}">
              <a16:creationId xmlns:a16="http://schemas.microsoft.com/office/drawing/2014/main" id="{F53B13B2-EB45-41E4-B386-90434F95D7F7}"/>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79" name="avatar">
          <a:extLst>
            <a:ext uri="{FF2B5EF4-FFF2-40B4-BE49-F238E27FC236}">
              <a16:creationId xmlns:a16="http://schemas.microsoft.com/office/drawing/2014/main" id="{841F3EAE-1A8F-4551-AF9D-706FCBC52E6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80" name="avatar">
          <a:extLst>
            <a:ext uri="{FF2B5EF4-FFF2-40B4-BE49-F238E27FC236}">
              <a16:creationId xmlns:a16="http://schemas.microsoft.com/office/drawing/2014/main" id="{E479416E-8F85-4D29-B34E-7EBF1AFEC90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81" name="avatar">
          <a:extLst>
            <a:ext uri="{FF2B5EF4-FFF2-40B4-BE49-F238E27FC236}">
              <a16:creationId xmlns:a16="http://schemas.microsoft.com/office/drawing/2014/main" id="{686D37FB-6A9D-47B5-B510-B055ED7933FC}"/>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82" name="avatar">
          <a:extLst>
            <a:ext uri="{FF2B5EF4-FFF2-40B4-BE49-F238E27FC236}">
              <a16:creationId xmlns:a16="http://schemas.microsoft.com/office/drawing/2014/main" id="{8867A280-B423-4075-BC54-2D60519AA1F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83" name="avatar">
          <a:extLst>
            <a:ext uri="{FF2B5EF4-FFF2-40B4-BE49-F238E27FC236}">
              <a16:creationId xmlns:a16="http://schemas.microsoft.com/office/drawing/2014/main" id="{33CBCFBB-729D-4922-9E36-A366E865CFD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84" name="avatar">
          <a:extLst>
            <a:ext uri="{FF2B5EF4-FFF2-40B4-BE49-F238E27FC236}">
              <a16:creationId xmlns:a16="http://schemas.microsoft.com/office/drawing/2014/main" id="{42039529-30DC-4C44-B2BF-340139D99460}"/>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85" name="avatar">
          <a:extLst>
            <a:ext uri="{FF2B5EF4-FFF2-40B4-BE49-F238E27FC236}">
              <a16:creationId xmlns:a16="http://schemas.microsoft.com/office/drawing/2014/main" id="{AEB54036-0590-4164-955D-F663BC49CA1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86" name="avatar">
          <a:extLst>
            <a:ext uri="{FF2B5EF4-FFF2-40B4-BE49-F238E27FC236}">
              <a16:creationId xmlns:a16="http://schemas.microsoft.com/office/drawing/2014/main" id="{494A3CA9-6DAF-40D8-87C1-13E28028FFE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87" name="avatar">
          <a:extLst>
            <a:ext uri="{FF2B5EF4-FFF2-40B4-BE49-F238E27FC236}">
              <a16:creationId xmlns:a16="http://schemas.microsoft.com/office/drawing/2014/main" id="{1E7EA448-AD32-4C68-8B87-25E4632552B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88" name="avatar">
          <a:extLst>
            <a:ext uri="{FF2B5EF4-FFF2-40B4-BE49-F238E27FC236}">
              <a16:creationId xmlns:a16="http://schemas.microsoft.com/office/drawing/2014/main" id="{3F086D68-F251-4237-90F0-4554D6704C25}"/>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89" name="avatar">
          <a:extLst>
            <a:ext uri="{FF2B5EF4-FFF2-40B4-BE49-F238E27FC236}">
              <a16:creationId xmlns:a16="http://schemas.microsoft.com/office/drawing/2014/main" id="{25084292-1CD7-4D4E-A240-621DFF4EC901}"/>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90" name="avatar">
          <a:extLst>
            <a:ext uri="{FF2B5EF4-FFF2-40B4-BE49-F238E27FC236}">
              <a16:creationId xmlns:a16="http://schemas.microsoft.com/office/drawing/2014/main" id="{262436DB-DD58-4B4A-A670-D1202146C71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91" name="avatar">
          <a:extLst>
            <a:ext uri="{FF2B5EF4-FFF2-40B4-BE49-F238E27FC236}">
              <a16:creationId xmlns:a16="http://schemas.microsoft.com/office/drawing/2014/main" id="{7933FCB7-734E-4982-84AB-7470C265290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292" name="avatar">
          <a:extLst>
            <a:ext uri="{FF2B5EF4-FFF2-40B4-BE49-F238E27FC236}">
              <a16:creationId xmlns:a16="http://schemas.microsoft.com/office/drawing/2014/main" id="{88728D2C-551D-4DCD-B6F6-9A3D52838CEA}"/>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93" name="avatar">
          <a:extLst>
            <a:ext uri="{FF2B5EF4-FFF2-40B4-BE49-F238E27FC236}">
              <a16:creationId xmlns:a16="http://schemas.microsoft.com/office/drawing/2014/main" id="{7405CC87-77A1-4E1F-A724-DE3CFF9BAB00}"/>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94" name="avatar">
          <a:extLst>
            <a:ext uri="{FF2B5EF4-FFF2-40B4-BE49-F238E27FC236}">
              <a16:creationId xmlns:a16="http://schemas.microsoft.com/office/drawing/2014/main" id="{392A14F3-F7F3-4059-B112-8B6659090D0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95" name="avatar">
          <a:extLst>
            <a:ext uri="{FF2B5EF4-FFF2-40B4-BE49-F238E27FC236}">
              <a16:creationId xmlns:a16="http://schemas.microsoft.com/office/drawing/2014/main" id="{A7F54EA4-4807-4191-A788-7027A53A14E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296" name="avatar">
          <a:extLst>
            <a:ext uri="{FF2B5EF4-FFF2-40B4-BE49-F238E27FC236}">
              <a16:creationId xmlns:a16="http://schemas.microsoft.com/office/drawing/2014/main" id="{A93287D5-68F8-49DE-AA24-A5A7D370A243}"/>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297" name="avatar">
          <a:extLst>
            <a:ext uri="{FF2B5EF4-FFF2-40B4-BE49-F238E27FC236}">
              <a16:creationId xmlns:a16="http://schemas.microsoft.com/office/drawing/2014/main" id="{C5D8304A-EDC2-41A5-AA4E-BEF0AB2B1930}"/>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298" name="avatar">
          <a:extLst>
            <a:ext uri="{FF2B5EF4-FFF2-40B4-BE49-F238E27FC236}">
              <a16:creationId xmlns:a16="http://schemas.microsoft.com/office/drawing/2014/main" id="{5FCC43E9-6B42-47A8-94CD-3B99074B6E6A}"/>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299" name="avatar">
          <a:extLst>
            <a:ext uri="{FF2B5EF4-FFF2-40B4-BE49-F238E27FC236}">
              <a16:creationId xmlns:a16="http://schemas.microsoft.com/office/drawing/2014/main" id="{15177F1B-02F1-47EC-BAAD-DBA399314C7A}"/>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300" name="avatar">
          <a:extLst>
            <a:ext uri="{FF2B5EF4-FFF2-40B4-BE49-F238E27FC236}">
              <a16:creationId xmlns:a16="http://schemas.microsoft.com/office/drawing/2014/main" id="{35F86BB3-DA2F-495B-BC3C-67D46FE072FD}"/>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01" name="avatar">
          <a:extLst>
            <a:ext uri="{FF2B5EF4-FFF2-40B4-BE49-F238E27FC236}">
              <a16:creationId xmlns:a16="http://schemas.microsoft.com/office/drawing/2014/main" id="{AF28E328-599A-4A7F-A6F8-3EBD4A437E6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302" name="avatar">
          <a:extLst>
            <a:ext uri="{FF2B5EF4-FFF2-40B4-BE49-F238E27FC236}">
              <a16:creationId xmlns:a16="http://schemas.microsoft.com/office/drawing/2014/main" id="{0919BF94-F5AA-4241-9784-A55B63AC727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03" name="avatar">
          <a:extLst>
            <a:ext uri="{FF2B5EF4-FFF2-40B4-BE49-F238E27FC236}">
              <a16:creationId xmlns:a16="http://schemas.microsoft.com/office/drawing/2014/main" id="{DBAD3BA5-4BBF-4BB0-ADC2-0730D310DA54}"/>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304" name="avatar">
          <a:extLst>
            <a:ext uri="{FF2B5EF4-FFF2-40B4-BE49-F238E27FC236}">
              <a16:creationId xmlns:a16="http://schemas.microsoft.com/office/drawing/2014/main" id="{6F71715A-0FE2-4BCC-A939-894D847D4EE8}"/>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305" name="avatar">
          <a:extLst>
            <a:ext uri="{FF2B5EF4-FFF2-40B4-BE49-F238E27FC236}">
              <a16:creationId xmlns:a16="http://schemas.microsoft.com/office/drawing/2014/main" id="{C0645F1C-7786-49A8-92B4-6FA4DBDAC7A8}"/>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306" name="avatar">
          <a:extLst>
            <a:ext uri="{FF2B5EF4-FFF2-40B4-BE49-F238E27FC236}">
              <a16:creationId xmlns:a16="http://schemas.microsoft.com/office/drawing/2014/main" id="{9F613F92-B4D5-4E56-B28B-44779864153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07" name="avatar">
          <a:extLst>
            <a:ext uri="{FF2B5EF4-FFF2-40B4-BE49-F238E27FC236}">
              <a16:creationId xmlns:a16="http://schemas.microsoft.com/office/drawing/2014/main" id="{56402F09-D6EB-4BDE-8E33-808009685D8E}"/>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308" name="avatar">
          <a:extLst>
            <a:ext uri="{FF2B5EF4-FFF2-40B4-BE49-F238E27FC236}">
              <a16:creationId xmlns:a16="http://schemas.microsoft.com/office/drawing/2014/main" id="{D94760F7-0E32-462B-B58A-4460813FE57F}"/>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09" name="avatar">
          <a:extLst>
            <a:ext uri="{FF2B5EF4-FFF2-40B4-BE49-F238E27FC236}">
              <a16:creationId xmlns:a16="http://schemas.microsoft.com/office/drawing/2014/main" id="{3291D629-3D50-44B5-8CC9-DCC8B702154C}"/>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310" name="avatar">
          <a:extLst>
            <a:ext uri="{FF2B5EF4-FFF2-40B4-BE49-F238E27FC236}">
              <a16:creationId xmlns:a16="http://schemas.microsoft.com/office/drawing/2014/main" id="{E2C26E0B-DD27-4E28-9D3D-52A0871A6C02}"/>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11" name="avatar">
          <a:extLst>
            <a:ext uri="{FF2B5EF4-FFF2-40B4-BE49-F238E27FC236}">
              <a16:creationId xmlns:a16="http://schemas.microsoft.com/office/drawing/2014/main" id="{9C1D989C-9A72-4D9C-AE60-42F316828F97}"/>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312" name="avatar">
          <a:extLst>
            <a:ext uri="{FF2B5EF4-FFF2-40B4-BE49-F238E27FC236}">
              <a16:creationId xmlns:a16="http://schemas.microsoft.com/office/drawing/2014/main" id="{97F25299-409C-45B8-9C83-0CD3C60EDF6A}"/>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313" name="avatar">
          <a:extLst>
            <a:ext uri="{FF2B5EF4-FFF2-40B4-BE49-F238E27FC236}">
              <a16:creationId xmlns:a16="http://schemas.microsoft.com/office/drawing/2014/main" id="{405BE117-FEBA-4C82-8691-BBD136C5BD66}"/>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314" name="avatar">
          <a:extLst>
            <a:ext uri="{FF2B5EF4-FFF2-40B4-BE49-F238E27FC236}">
              <a16:creationId xmlns:a16="http://schemas.microsoft.com/office/drawing/2014/main" id="{F7623B09-7D22-4943-8F9E-969A813A6D8F}"/>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15" name="avatar">
          <a:extLst>
            <a:ext uri="{FF2B5EF4-FFF2-40B4-BE49-F238E27FC236}">
              <a16:creationId xmlns:a16="http://schemas.microsoft.com/office/drawing/2014/main" id="{93468C06-6BEA-4241-ABD9-CA7688794AA2}"/>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316" name="avatar">
          <a:extLst>
            <a:ext uri="{FF2B5EF4-FFF2-40B4-BE49-F238E27FC236}">
              <a16:creationId xmlns:a16="http://schemas.microsoft.com/office/drawing/2014/main" id="{C5BA158F-84A9-482F-AA6B-F5BA301C1CC5}"/>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17" name="avatar">
          <a:extLst>
            <a:ext uri="{FF2B5EF4-FFF2-40B4-BE49-F238E27FC236}">
              <a16:creationId xmlns:a16="http://schemas.microsoft.com/office/drawing/2014/main" id="{F1AE19C4-1F7D-4335-A93E-CCD88BFADEF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318" name="avatar">
          <a:extLst>
            <a:ext uri="{FF2B5EF4-FFF2-40B4-BE49-F238E27FC236}">
              <a16:creationId xmlns:a16="http://schemas.microsoft.com/office/drawing/2014/main" id="{43495D02-0EA0-4994-8294-22109121046F}"/>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19" name="avatar">
          <a:extLst>
            <a:ext uri="{FF2B5EF4-FFF2-40B4-BE49-F238E27FC236}">
              <a16:creationId xmlns:a16="http://schemas.microsoft.com/office/drawing/2014/main" id="{F944B05B-A518-41E1-B58A-72C92A0163BD}"/>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320" name="avatar">
          <a:extLst>
            <a:ext uri="{FF2B5EF4-FFF2-40B4-BE49-F238E27FC236}">
              <a16:creationId xmlns:a16="http://schemas.microsoft.com/office/drawing/2014/main" id="{C20EEB07-2E19-4001-9827-49322552CF21}"/>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321" name="avatar">
          <a:extLst>
            <a:ext uri="{FF2B5EF4-FFF2-40B4-BE49-F238E27FC236}">
              <a16:creationId xmlns:a16="http://schemas.microsoft.com/office/drawing/2014/main" id="{8D82817D-357C-49F8-9E6B-DB888FF3BB32}"/>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322" name="avatar">
          <a:extLst>
            <a:ext uri="{FF2B5EF4-FFF2-40B4-BE49-F238E27FC236}">
              <a16:creationId xmlns:a16="http://schemas.microsoft.com/office/drawing/2014/main" id="{116CE9CA-28E5-4AF0-83E3-A67ABD5A7FE5}"/>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23" name="avatar">
          <a:extLst>
            <a:ext uri="{FF2B5EF4-FFF2-40B4-BE49-F238E27FC236}">
              <a16:creationId xmlns:a16="http://schemas.microsoft.com/office/drawing/2014/main" id="{EE5CEDE4-E910-404B-931B-FA5C3196D2CF}"/>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324" name="avatar">
          <a:extLst>
            <a:ext uri="{FF2B5EF4-FFF2-40B4-BE49-F238E27FC236}">
              <a16:creationId xmlns:a16="http://schemas.microsoft.com/office/drawing/2014/main" id="{7C290C82-4274-4C28-A610-48EAF9362687}"/>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25" name="avatar">
          <a:extLst>
            <a:ext uri="{FF2B5EF4-FFF2-40B4-BE49-F238E27FC236}">
              <a16:creationId xmlns:a16="http://schemas.microsoft.com/office/drawing/2014/main" id="{53EE68F2-1FDD-40C0-826F-FCD984BE5B78}"/>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326" name="avatar">
          <a:extLst>
            <a:ext uri="{FF2B5EF4-FFF2-40B4-BE49-F238E27FC236}">
              <a16:creationId xmlns:a16="http://schemas.microsoft.com/office/drawing/2014/main" id="{F45FB11B-97D1-454C-A6D3-CCC7184D2BF8}"/>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27" name="avatar">
          <a:extLst>
            <a:ext uri="{FF2B5EF4-FFF2-40B4-BE49-F238E27FC236}">
              <a16:creationId xmlns:a16="http://schemas.microsoft.com/office/drawing/2014/main" id="{1A33EB2E-B6BA-40D4-B75F-4FF66EA2BC06}"/>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9084"/>
    <xdr:sp macro="" textlink="">
      <xdr:nvSpPr>
        <xdr:cNvPr id="67328" name="avatar">
          <a:extLst>
            <a:ext uri="{FF2B5EF4-FFF2-40B4-BE49-F238E27FC236}">
              <a16:creationId xmlns:a16="http://schemas.microsoft.com/office/drawing/2014/main" id="{1EE7A6E2-53B6-4959-8873-426EFCAADA48}"/>
            </a:ext>
          </a:extLst>
        </xdr:cNvPr>
        <xdr:cNvSpPr>
          <a:spLocks noChangeAspect="1" noChangeArrowheads="1"/>
        </xdr:cNvSpPr>
      </xdr:nvSpPr>
      <xdr:spPr bwMode="auto">
        <a:xfrm>
          <a:off x="0" y="120015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5274"/>
    <xdr:sp macro="" textlink="">
      <xdr:nvSpPr>
        <xdr:cNvPr id="67329" name="avatar">
          <a:extLst>
            <a:ext uri="{FF2B5EF4-FFF2-40B4-BE49-F238E27FC236}">
              <a16:creationId xmlns:a16="http://schemas.microsoft.com/office/drawing/2014/main" id="{6C2A07B8-CF3B-4C30-B59D-444A296000B4}"/>
            </a:ext>
          </a:extLst>
        </xdr:cNvPr>
        <xdr:cNvSpPr>
          <a:spLocks noChangeAspect="1" noChangeArrowheads="1"/>
        </xdr:cNvSpPr>
      </xdr:nvSpPr>
      <xdr:spPr bwMode="auto">
        <a:xfrm>
          <a:off x="0" y="120015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298449"/>
    <xdr:sp macro="" textlink="">
      <xdr:nvSpPr>
        <xdr:cNvPr id="67330" name="avatar">
          <a:extLst>
            <a:ext uri="{FF2B5EF4-FFF2-40B4-BE49-F238E27FC236}">
              <a16:creationId xmlns:a16="http://schemas.microsoft.com/office/drawing/2014/main" id="{AD325996-0A91-4389-A26E-34FEF8FF6E00}"/>
            </a:ext>
          </a:extLst>
        </xdr:cNvPr>
        <xdr:cNvSpPr>
          <a:spLocks noChangeAspect="1" noChangeArrowheads="1"/>
        </xdr:cNvSpPr>
      </xdr:nvSpPr>
      <xdr:spPr bwMode="auto">
        <a:xfrm>
          <a:off x="0" y="120015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31" name="avatar">
          <a:extLst>
            <a:ext uri="{FF2B5EF4-FFF2-40B4-BE49-F238E27FC236}">
              <a16:creationId xmlns:a16="http://schemas.microsoft.com/office/drawing/2014/main" id="{4500BC94-7F6C-41FB-B3A4-62AC58D7BD03}"/>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2259"/>
    <xdr:sp macro="" textlink="">
      <xdr:nvSpPr>
        <xdr:cNvPr id="67332" name="avatar">
          <a:extLst>
            <a:ext uri="{FF2B5EF4-FFF2-40B4-BE49-F238E27FC236}">
              <a16:creationId xmlns:a16="http://schemas.microsoft.com/office/drawing/2014/main" id="{5BC1CAC5-3DE8-4762-85FE-310C5C149091}"/>
            </a:ext>
          </a:extLst>
        </xdr:cNvPr>
        <xdr:cNvSpPr>
          <a:spLocks noChangeAspect="1" noChangeArrowheads="1"/>
        </xdr:cNvSpPr>
      </xdr:nvSpPr>
      <xdr:spPr bwMode="auto">
        <a:xfrm>
          <a:off x="0" y="120015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7</xdr:row>
      <xdr:rowOff>0</xdr:rowOff>
    </xdr:from>
    <xdr:ext cx="304800" cy="304701"/>
    <xdr:sp macro="" textlink="">
      <xdr:nvSpPr>
        <xdr:cNvPr id="67333" name="avatar">
          <a:extLst>
            <a:ext uri="{FF2B5EF4-FFF2-40B4-BE49-F238E27FC236}">
              <a16:creationId xmlns:a16="http://schemas.microsoft.com/office/drawing/2014/main" id="{F5F03347-36B2-4F87-A94E-89E477705C9B}"/>
            </a:ext>
          </a:extLst>
        </xdr:cNvPr>
        <xdr:cNvSpPr>
          <a:spLocks noChangeAspect="1" noChangeArrowheads="1"/>
        </xdr:cNvSpPr>
      </xdr:nvSpPr>
      <xdr:spPr bwMode="auto">
        <a:xfrm>
          <a:off x="0" y="120015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1150"/>
    <xdr:sp macro="" textlink="">
      <xdr:nvSpPr>
        <xdr:cNvPr id="67334" name="avatar">
          <a:extLst>
            <a:ext uri="{FF2B5EF4-FFF2-40B4-BE49-F238E27FC236}">
              <a16:creationId xmlns:a16="http://schemas.microsoft.com/office/drawing/2014/main" id="{0F2872CF-BF1B-4658-AD97-E6ED5441D29C}"/>
            </a:ext>
          </a:extLst>
        </xdr:cNvPr>
        <xdr:cNvSpPr>
          <a:spLocks noChangeAspect="1" noChangeArrowheads="1"/>
        </xdr:cNvSpPr>
      </xdr:nvSpPr>
      <xdr:spPr bwMode="auto">
        <a:xfrm>
          <a:off x="4600575" y="13716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335" name="avatar">
          <a:extLst>
            <a:ext uri="{FF2B5EF4-FFF2-40B4-BE49-F238E27FC236}">
              <a16:creationId xmlns:a16="http://schemas.microsoft.com/office/drawing/2014/main" id="{E5DF2DE8-1E6C-4DA7-93DE-F35BBDEC9E08}"/>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36" name="avatar">
          <a:extLst>
            <a:ext uri="{FF2B5EF4-FFF2-40B4-BE49-F238E27FC236}">
              <a16:creationId xmlns:a16="http://schemas.microsoft.com/office/drawing/2014/main" id="{4F8921A2-EB22-422B-A15D-C975F478740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974"/>
    <xdr:sp macro="" textlink="">
      <xdr:nvSpPr>
        <xdr:cNvPr id="67337" name="avatar">
          <a:extLst>
            <a:ext uri="{FF2B5EF4-FFF2-40B4-BE49-F238E27FC236}">
              <a16:creationId xmlns:a16="http://schemas.microsoft.com/office/drawing/2014/main" id="{4C70DC63-10CE-4047-A6C8-D0E1D0E08B91}"/>
            </a:ext>
          </a:extLst>
        </xdr:cNvPr>
        <xdr:cNvSpPr>
          <a:spLocks noChangeAspect="1" noChangeArrowheads="1"/>
        </xdr:cNvSpPr>
      </xdr:nvSpPr>
      <xdr:spPr bwMode="auto">
        <a:xfrm>
          <a:off x="4600575"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7974"/>
    <xdr:sp macro="" textlink="">
      <xdr:nvSpPr>
        <xdr:cNvPr id="67338" name="avatar">
          <a:extLst>
            <a:ext uri="{FF2B5EF4-FFF2-40B4-BE49-F238E27FC236}">
              <a16:creationId xmlns:a16="http://schemas.microsoft.com/office/drawing/2014/main" id="{C60F5A10-972E-4AE4-9AF5-8109ED487A31}"/>
            </a:ext>
          </a:extLst>
        </xdr:cNvPr>
        <xdr:cNvSpPr>
          <a:spLocks noChangeAspect="1" noChangeArrowheads="1"/>
        </xdr:cNvSpPr>
      </xdr:nvSpPr>
      <xdr:spPr bwMode="auto">
        <a:xfrm>
          <a:off x="0"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339" name="avatar">
          <a:extLst>
            <a:ext uri="{FF2B5EF4-FFF2-40B4-BE49-F238E27FC236}">
              <a16:creationId xmlns:a16="http://schemas.microsoft.com/office/drawing/2014/main" id="{570563E0-A9F4-4B73-9FA4-19F3D64F7801}"/>
            </a:ext>
          </a:extLst>
        </xdr:cNvPr>
        <xdr:cNvSpPr>
          <a:spLocks noChangeAspect="1" noChangeArrowheads="1"/>
        </xdr:cNvSpPr>
      </xdr:nvSpPr>
      <xdr:spPr bwMode="auto">
        <a:xfrm>
          <a:off x="4600575"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40" name="avatar">
          <a:extLst>
            <a:ext uri="{FF2B5EF4-FFF2-40B4-BE49-F238E27FC236}">
              <a16:creationId xmlns:a16="http://schemas.microsoft.com/office/drawing/2014/main" id="{B77F6234-C74B-4A12-A1C9-970766655B5E}"/>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3718"/>
    <xdr:sp macro="" textlink="">
      <xdr:nvSpPr>
        <xdr:cNvPr id="67341" name="avatar">
          <a:extLst>
            <a:ext uri="{FF2B5EF4-FFF2-40B4-BE49-F238E27FC236}">
              <a16:creationId xmlns:a16="http://schemas.microsoft.com/office/drawing/2014/main" id="{636F3A1D-ED40-44E0-863F-16954DF2DBFE}"/>
            </a:ext>
          </a:extLst>
        </xdr:cNvPr>
        <xdr:cNvSpPr>
          <a:spLocks noChangeAspect="1" noChangeArrowheads="1"/>
        </xdr:cNvSpPr>
      </xdr:nvSpPr>
      <xdr:spPr bwMode="auto">
        <a:xfrm>
          <a:off x="4600575" y="13716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342" name="avatar">
          <a:extLst>
            <a:ext uri="{FF2B5EF4-FFF2-40B4-BE49-F238E27FC236}">
              <a16:creationId xmlns:a16="http://schemas.microsoft.com/office/drawing/2014/main" id="{9F4FB22D-9EFB-41BF-80A6-701A1D41F0DF}"/>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43" name="avatar">
          <a:extLst>
            <a:ext uri="{FF2B5EF4-FFF2-40B4-BE49-F238E27FC236}">
              <a16:creationId xmlns:a16="http://schemas.microsoft.com/office/drawing/2014/main" id="{2EDC3B70-7C92-422E-A3BE-4CE19A7C03C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23850"/>
    <xdr:sp macro="" textlink="">
      <xdr:nvSpPr>
        <xdr:cNvPr id="67344" name="avatar">
          <a:extLst>
            <a:ext uri="{FF2B5EF4-FFF2-40B4-BE49-F238E27FC236}">
              <a16:creationId xmlns:a16="http://schemas.microsoft.com/office/drawing/2014/main" id="{980031FC-3A95-4F97-9CFD-1D028E9A5962}"/>
            </a:ext>
          </a:extLst>
        </xdr:cNvPr>
        <xdr:cNvSpPr>
          <a:spLocks noChangeAspect="1" noChangeArrowheads="1"/>
        </xdr:cNvSpPr>
      </xdr:nvSpPr>
      <xdr:spPr bwMode="auto">
        <a:xfrm>
          <a:off x="4600575" y="13716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345" name="avatar">
          <a:extLst>
            <a:ext uri="{FF2B5EF4-FFF2-40B4-BE49-F238E27FC236}">
              <a16:creationId xmlns:a16="http://schemas.microsoft.com/office/drawing/2014/main" id="{6C91DDC1-0838-46B8-A6D5-102FDFC7A980}"/>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46" name="avatar">
          <a:extLst>
            <a:ext uri="{FF2B5EF4-FFF2-40B4-BE49-F238E27FC236}">
              <a16:creationId xmlns:a16="http://schemas.microsoft.com/office/drawing/2014/main" id="{0E86CD9F-C973-45B1-B63F-7046365299C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47" name="avatar">
          <a:extLst>
            <a:ext uri="{FF2B5EF4-FFF2-40B4-BE49-F238E27FC236}">
              <a16:creationId xmlns:a16="http://schemas.microsoft.com/office/drawing/2014/main" id="{C2459371-7118-47F6-92E3-247892EAEC4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48" name="avatar">
          <a:extLst>
            <a:ext uri="{FF2B5EF4-FFF2-40B4-BE49-F238E27FC236}">
              <a16:creationId xmlns:a16="http://schemas.microsoft.com/office/drawing/2014/main" id="{F7658309-EB6B-49FC-90CD-251C85151C1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49" name="avatar">
          <a:extLst>
            <a:ext uri="{FF2B5EF4-FFF2-40B4-BE49-F238E27FC236}">
              <a16:creationId xmlns:a16="http://schemas.microsoft.com/office/drawing/2014/main" id="{B3B1CCCE-6F59-478A-8AE2-3CF6CFB6DD6B}"/>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50" name="avatar">
          <a:extLst>
            <a:ext uri="{FF2B5EF4-FFF2-40B4-BE49-F238E27FC236}">
              <a16:creationId xmlns:a16="http://schemas.microsoft.com/office/drawing/2014/main" id="{09482E96-E996-4107-AE95-E7B80427016C}"/>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51" name="avatar">
          <a:extLst>
            <a:ext uri="{FF2B5EF4-FFF2-40B4-BE49-F238E27FC236}">
              <a16:creationId xmlns:a16="http://schemas.microsoft.com/office/drawing/2014/main" id="{74CE250C-2BA9-4A2D-AD98-B73DFF5024D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52" name="avatar">
          <a:extLst>
            <a:ext uri="{FF2B5EF4-FFF2-40B4-BE49-F238E27FC236}">
              <a16:creationId xmlns:a16="http://schemas.microsoft.com/office/drawing/2014/main" id="{E6521804-80E9-41A2-99F2-6C888D17408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53" name="avatar">
          <a:extLst>
            <a:ext uri="{FF2B5EF4-FFF2-40B4-BE49-F238E27FC236}">
              <a16:creationId xmlns:a16="http://schemas.microsoft.com/office/drawing/2014/main" id="{D95EEF49-E2C1-4B91-8904-5E357FB29993}"/>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54" name="avatar">
          <a:extLst>
            <a:ext uri="{FF2B5EF4-FFF2-40B4-BE49-F238E27FC236}">
              <a16:creationId xmlns:a16="http://schemas.microsoft.com/office/drawing/2014/main" id="{BE63A7E5-6168-46C4-AE43-2436EE9A9CD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55" name="avatar">
          <a:extLst>
            <a:ext uri="{FF2B5EF4-FFF2-40B4-BE49-F238E27FC236}">
              <a16:creationId xmlns:a16="http://schemas.microsoft.com/office/drawing/2014/main" id="{BA293D15-A260-429F-979B-26D56F44EE4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56" name="avatar">
          <a:extLst>
            <a:ext uri="{FF2B5EF4-FFF2-40B4-BE49-F238E27FC236}">
              <a16:creationId xmlns:a16="http://schemas.microsoft.com/office/drawing/2014/main" id="{C21DB9C6-018B-48EA-9B88-B916C7BCF5F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57" name="avatar">
          <a:extLst>
            <a:ext uri="{FF2B5EF4-FFF2-40B4-BE49-F238E27FC236}">
              <a16:creationId xmlns:a16="http://schemas.microsoft.com/office/drawing/2014/main" id="{27DE23E4-D9DE-4B1E-9B17-64D15ADCCA14}"/>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58" name="avatar">
          <a:extLst>
            <a:ext uri="{FF2B5EF4-FFF2-40B4-BE49-F238E27FC236}">
              <a16:creationId xmlns:a16="http://schemas.microsoft.com/office/drawing/2014/main" id="{507B606A-B08F-4439-B100-0B0CD47ABA30}"/>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59" name="avatar">
          <a:extLst>
            <a:ext uri="{FF2B5EF4-FFF2-40B4-BE49-F238E27FC236}">
              <a16:creationId xmlns:a16="http://schemas.microsoft.com/office/drawing/2014/main" id="{6E010A41-B51A-43D4-9280-A5BFC37F505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60" name="avatar">
          <a:extLst>
            <a:ext uri="{FF2B5EF4-FFF2-40B4-BE49-F238E27FC236}">
              <a16:creationId xmlns:a16="http://schemas.microsoft.com/office/drawing/2014/main" id="{5510FFB1-F197-4510-994D-0DFCBEA0AA3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61" name="avatar">
          <a:extLst>
            <a:ext uri="{FF2B5EF4-FFF2-40B4-BE49-F238E27FC236}">
              <a16:creationId xmlns:a16="http://schemas.microsoft.com/office/drawing/2014/main" id="{3A5ADF53-7090-48F7-AFF0-78267DF5FC5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62" name="avatar">
          <a:extLst>
            <a:ext uri="{FF2B5EF4-FFF2-40B4-BE49-F238E27FC236}">
              <a16:creationId xmlns:a16="http://schemas.microsoft.com/office/drawing/2014/main" id="{21FC732B-CDD4-4D2F-9629-731AB3EBB29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63" name="avatar">
          <a:extLst>
            <a:ext uri="{FF2B5EF4-FFF2-40B4-BE49-F238E27FC236}">
              <a16:creationId xmlns:a16="http://schemas.microsoft.com/office/drawing/2014/main" id="{2DBD3005-BA81-44F3-8F8B-FA31AF6EAF4E}"/>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64" name="avatar">
          <a:extLst>
            <a:ext uri="{FF2B5EF4-FFF2-40B4-BE49-F238E27FC236}">
              <a16:creationId xmlns:a16="http://schemas.microsoft.com/office/drawing/2014/main" id="{87D42F51-8A14-4AF8-879C-EFE5BD509B9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65" name="avatar">
          <a:extLst>
            <a:ext uri="{FF2B5EF4-FFF2-40B4-BE49-F238E27FC236}">
              <a16:creationId xmlns:a16="http://schemas.microsoft.com/office/drawing/2014/main" id="{4BF00B2D-B7BE-4AD8-80C0-A424CE639491}"/>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66" name="avatar">
          <a:extLst>
            <a:ext uri="{FF2B5EF4-FFF2-40B4-BE49-F238E27FC236}">
              <a16:creationId xmlns:a16="http://schemas.microsoft.com/office/drawing/2014/main" id="{F402886A-A831-4A32-9EFC-5F4197DE6C71}"/>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67" name="avatar">
          <a:extLst>
            <a:ext uri="{FF2B5EF4-FFF2-40B4-BE49-F238E27FC236}">
              <a16:creationId xmlns:a16="http://schemas.microsoft.com/office/drawing/2014/main" id="{5AD44E23-8273-4811-BB38-97EB3E82DA9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68" name="avatar">
          <a:extLst>
            <a:ext uri="{FF2B5EF4-FFF2-40B4-BE49-F238E27FC236}">
              <a16:creationId xmlns:a16="http://schemas.microsoft.com/office/drawing/2014/main" id="{2528E658-C257-40C2-850F-93DFE2D2FEA8}"/>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69" name="avatar">
          <a:extLst>
            <a:ext uri="{FF2B5EF4-FFF2-40B4-BE49-F238E27FC236}">
              <a16:creationId xmlns:a16="http://schemas.microsoft.com/office/drawing/2014/main" id="{F6E20AA3-9178-4191-A250-CFC7E2EC414E}"/>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70" name="avatar">
          <a:extLst>
            <a:ext uri="{FF2B5EF4-FFF2-40B4-BE49-F238E27FC236}">
              <a16:creationId xmlns:a16="http://schemas.microsoft.com/office/drawing/2014/main" id="{0B25BD1C-AB98-4EAF-B9B2-F9AE1D26F96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71" name="avatar">
          <a:extLst>
            <a:ext uri="{FF2B5EF4-FFF2-40B4-BE49-F238E27FC236}">
              <a16:creationId xmlns:a16="http://schemas.microsoft.com/office/drawing/2014/main" id="{8E733C21-3938-4058-A7A5-D39E9E5B88F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72" name="avatar">
          <a:extLst>
            <a:ext uri="{FF2B5EF4-FFF2-40B4-BE49-F238E27FC236}">
              <a16:creationId xmlns:a16="http://schemas.microsoft.com/office/drawing/2014/main" id="{80109C41-5742-487D-909C-898F677FE96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73" name="avatar">
          <a:extLst>
            <a:ext uri="{FF2B5EF4-FFF2-40B4-BE49-F238E27FC236}">
              <a16:creationId xmlns:a16="http://schemas.microsoft.com/office/drawing/2014/main" id="{BD1D7AF2-EFC7-4823-9AB2-34A55CA986B5}"/>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74" name="avatar">
          <a:extLst>
            <a:ext uri="{FF2B5EF4-FFF2-40B4-BE49-F238E27FC236}">
              <a16:creationId xmlns:a16="http://schemas.microsoft.com/office/drawing/2014/main" id="{99F175F2-6952-4A56-B403-46E716A7176F}"/>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75" name="avatar">
          <a:extLst>
            <a:ext uri="{FF2B5EF4-FFF2-40B4-BE49-F238E27FC236}">
              <a16:creationId xmlns:a16="http://schemas.microsoft.com/office/drawing/2014/main" id="{D393168E-4632-40ED-ADE6-895E221D53D5}"/>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76" name="avatar">
          <a:extLst>
            <a:ext uri="{FF2B5EF4-FFF2-40B4-BE49-F238E27FC236}">
              <a16:creationId xmlns:a16="http://schemas.microsoft.com/office/drawing/2014/main" id="{630B0898-95E8-4127-B829-95441BA7E5B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77" name="avatar">
          <a:extLst>
            <a:ext uri="{FF2B5EF4-FFF2-40B4-BE49-F238E27FC236}">
              <a16:creationId xmlns:a16="http://schemas.microsoft.com/office/drawing/2014/main" id="{CF39AA46-3C3B-431A-897C-8B90FFBF9E33}"/>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78" name="avatar">
          <a:extLst>
            <a:ext uri="{FF2B5EF4-FFF2-40B4-BE49-F238E27FC236}">
              <a16:creationId xmlns:a16="http://schemas.microsoft.com/office/drawing/2014/main" id="{DC4A46EB-6364-467F-B1F1-0E8EDECDD26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79" name="avatar">
          <a:extLst>
            <a:ext uri="{FF2B5EF4-FFF2-40B4-BE49-F238E27FC236}">
              <a16:creationId xmlns:a16="http://schemas.microsoft.com/office/drawing/2014/main" id="{D591D272-EE68-4E5C-B847-F82FC1B0C03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80" name="avatar">
          <a:extLst>
            <a:ext uri="{FF2B5EF4-FFF2-40B4-BE49-F238E27FC236}">
              <a16:creationId xmlns:a16="http://schemas.microsoft.com/office/drawing/2014/main" id="{8663FA87-BFCC-4738-B356-72090D266C7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81" name="avatar">
          <a:extLst>
            <a:ext uri="{FF2B5EF4-FFF2-40B4-BE49-F238E27FC236}">
              <a16:creationId xmlns:a16="http://schemas.microsoft.com/office/drawing/2014/main" id="{75E6A7F1-30A6-44E1-8940-56E25D2BB011}"/>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82" name="avatar">
          <a:extLst>
            <a:ext uri="{FF2B5EF4-FFF2-40B4-BE49-F238E27FC236}">
              <a16:creationId xmlns:a16="http://schemas.microsoft.com/office/drawing/2014/main" id="{3F7F0C69-ECB7-4BDC-AE73-382BD904AF8E}"/>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83" name="avatar">
          <a:extLst>
            <a:ext uri="{FF2B5EF4-FFF2-40B4-BE49-F238E27FC236}">
              <a16:creationId xmlns:a16="http://schemas.microsoft.com/office/drawing/2014/main" id="{2B39CDD7-E714-4693-9A2F-B8BA25A63D3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84" name="avatar">
          <a:extLst>
            <a:ext uri="{FF2B5EF4-FFF2-40B4-BE49-F238E27FC236}">
              <a16:creationId xmlns:a16="http://schemas.microsoft.com/office/drawing/2014/main" id="{8FF5113B-B3FD-4371-82D7-4A403C13AD9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85" name="avatar">
          <a:extLst>
            <a:ext uri="{FF2B5EF4-FFF2-40B4-BE49-F238E27FC236}">
              <a16:creationId xmlns:a16="http://schemas.microsoft.com/office/drawing/2014/main" id="{52581684-E6D1-456A-959E-FBB2EE984E5D}"/>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86" name="avatar">
          <a:extLst>
            <a:ext uri="{FF2B5EF4-FFF2-40B4-BE49-F238E27FC236}">
              <a16:creationId xmlns:a16="http://schemas.microsoft.com/office/drawing/2014/main" id="{C4430E74-8E6F-4A70-93C7-6BC15389F78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87" name="avatar">
          <a:extLst>
            <a:ext uri="{FF2B5EF4-FFF2-40B4-BE49-F238E27FC236}">
              <a16:creationId xmlns:a16="http://schemas.microsoft.com/office/drawing/2014/main" id="{57CBE21D-0A61-48A3-9334-455B927B5F8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88" name="avatar">
          <a:extLst>
            <a:ext uri="{FF2B5EF4-FFF2-40B4-BE49-F238E27FC236}">
              <a16:creationId xmlns:a16="http://schemas.microsoft.com/office/drawing/2014/main" id="{94B75184-81E2-4F21-8918-5356E2994518}"/>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89" name="avatar">
          <a:extLst>
            <a:ext uri="{FF2B5EF4-FFF2-40B4-BE49-F238E27FC236}">
              <a16:creationId xmlns:a16="http://schemas.microsoft.com/office/drawing/2014/main" id="{160F5A55-D6D2-4E1B-B1D2-2ABE1BCDA760}"/>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90" name="avatar">
          <a:extLst>
            <a:ext uri="{FF2B5EF4-FFF2-40B4-BE49-F238E27FC236}">
              <a16:creationId xmlns:a16="http://schemas.microsoft.com/office/drawing/2014/main" id="{0E952178-9C7D-428D-85F7-AB5D369B095B}"/>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91" name="avatar">
          <a:extLst>
            <a:ext uri="{FF2B5EF4-FFF2-40B4-BE49-F238E27FC236}">
              <a16:creationId xmlns:a16="http://schemas.microsoft.com/office/drawing/2014/main" id="{38EBFBC3-FFC5-4619-AB50-BAA7129A195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92" name="avatar">
          <a:extLst>
            <a:ext uri="{FF2B5EF4-FFF2-40B4-BE49-F238E27FC236}">
              <a16:creationId xmlns:a16="http://schemas.microsoft.com/office/drawing/2014/main" id="{7DEF203A-1152-45AD-91CF-24F6B834439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393" name="avatar">
          <a:extLst>
            <a:ext uri="{FF2B5EF4-FFF2-40B4-BE49-F238E27FC236}">
              <a16:creationId xmlns:a16="http://schemas.microsoft.com/office/drawing/2014/main" id="{FF8832A4-D203-481D-BA6D-D2C8E7439E0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94" name="avatar">
          <a:extLst>
            <a:ext uri="{FF2B5EF4-FFF2-40B4-BE49-F238E27FC236}">
              <a16:creationId xmlns:a16="http://schemas.microsoft.com/office/drawing/2014/main" id="{894A5C6A-DF7F-4B80-A98E-F2B968E547B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95" name="avatar">
          <a:extLst>
            <a:ext uri="{FF2B5EF4-FFF2-40B4-BE49-F238E27FC236}">
              <a16:creationId xmlns:a16="http://schemas.microsoft.com/office/drawing/2014/main" id="{1DAA3595-BB13-47F1-B55C-5C47700AB8E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396" name="avatar">
          <a:extLst>
            <a:ext uri="{FF2B5EF4-FFF2-40B4-BE49-F238E27FC236}">
              <a16:creationId xmlns:a16="http://schemas.microsoft.com/office/drawing/2014/main" id="{DFB4D98E-3C86-4486-B628-51EF7D777BE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397" name="avatar">
          <a:extLst>
            <a:ext uri="{FF2B5EF4-FFF2-40B4-BE49-F238E27FC236}">
              <a16:creationId xmlns:a16="http://schemas.microsoft.com/office/drawing/2014/main" id="{4D45B9AC-7E87-4EE0-B50D-11AB0A85B708}"/>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398" name="avatar">
          <a:extLst>
            <a:ext uri="{FF2B5EF4-FFF2-40B4-BE49-F238E27FC236}">
              <a16:creationId xmlns:a16="http://schemas.microsoft.com/office/drawing/2014/main" id="{F801497F-4A3F-4657-8AE7-3D6478472C4E}"/>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399" name="avatar">
          <a:extLst>
            <a:ext uri="{FF2B5EF4-FFF2-40B4-BE49-F238E27FC236}">
              <a16:creationId xmlns:a16="http://schemas.microsoft.com/office/drawing/2014/main" id="{0E188FDF-E2C3-46B7-BDDA-44830DC4C608}"/>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00" name="avatar">
          <a:extLst>
            <a:ext uri="{FF2B5EF4-FFF2-40B4-BE49-F238E27FC236}">
              <a16:creationId xmlns:a16="http://schemas.microsoft.com/office/drawing/2014/main" id="{B32E8BAD-C83F-401C-8449-8B757FA3F05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01" name="avatar">
          <a:extLst>
            <a:ext uri="{FF2B5EF4-FFF2-40B4-BE49-F238E27FC236}">
              <a16:creationId xmlns:a16="http://schemas.microsoft.com/office/drawing/2014/main" id="{9ECA0AFB-3C88-44FF-8267-7DBB95106404}"/>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02" name="avatar">
          <a:extLst>
            <a:ext uri="{FF2B5EF4-FFF2-40B4-BE49-F238E27FC236}">
              <a16:creationId xmlns:a16="http://schemas.microsoft.com/office/drawing/2014/main" id="{9D94BD0D-6278-475A-BB3F-A68491DA502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03" name="avatar">
          <a:extLst>
            <a:ext uri="{FF2B5EF4-FFF2-40B4-BE49-F238E27FC236}">
              <a16:creationId xmlns:a16="http://schemas.microsoft.com/office/drawing/2014/main" id="{946D9E6F-CEE0-40FD-817F-288F3F18D00E}"/>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04" name="avatar">
          <a:extLst>
            <a:ext uri="{FF2B5EF4-FFF2-40B4-BE49-F238E27FC236}">
              <a16:creationId xmlns:a16="http://schemas.microsoft.com/office/drawing/2014/main" id="{44DB6D26-5004-49D8-93A0-0899B88ED01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05" name="avatar">
          <a:extLst>
            <a:ext uri="{FF2B5EF4-FFF2-40B4-BE49-F238E27FC236}">
              <a16:creationId xmlns:a16="http://schemas.microsoft.com/office/drawing/2014/main" id="{E0F5C850-E7BC-444C-B731-9217F9D68B07}"/>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06" name="avatar">
          <a:extLst>
            <a:ext uri="{FF2B5EF4-FFF2-40B4-BE49-F238E27FC236}">
              <a16:creationId xmlns:a16="http://schemas.microsoft.com/office/drawing/2014/main" id="{C32CE18D-ACC7-4A74-B304-B8C27BD053AB}"/>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07" name="avatar">
          <a:extLst>
            <a:ext uri="{FF2B5EF4-FFF2-40B4-BE49-F238E27FC236}">
              <a16:creationId xmlns:a16="http://schemas.microsoft.com/office/drawing/2014/main" id="{2DD28829-F089-4F6C-8098-C9FCDEEC0C0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08" name="avatar">
          <a:extLst>
            <a:ext uri="{FF2B5EF4-FFF2-40B4-BE49-F238E27FC236}">
              <a16:creationId xmlns:a16="http://schemas.microsoft.com/office/drawing/2014/main" id="{C6C1657F-BAF7-4AC6-A9D7-1D057B51584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09" name="avatar">
          <a:extLst>
            <a:ext uri="{FF2B5EF4-FFF2-40B4-BE49-F238E27FC236}">
              <a16:creationId xmlns:a16="http://schemas.microsoft.com/office/drawing/2014/main" id="{9DF21A14-BAB1-47E9-B706-7AC8B052151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10" name="avatar">
          <a:extLst>
            <a:ext uri="{FF2B5EF4-FFF2-40B4-BE49-F238E27FC236}">
              <a16:creationId xmlns:a16="http://schemas.microsoft.com/office/drawing/2014/main" id="{9B360022-505F-4EA5-898E-7C1979B740B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11" name="avatar">
          <a:extLst>
            <a:ext uri="{FF2B5EF4-FFF2-40B4-BE49-F238E27FC236}">
              <a16:creationId xmlns:a16="http://schemas.microsoft.com/office/drawing/2014/main" id="{0284C313-82A9-4F89-9A51-6DC2205AEAA0}"/>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12" name="avatar">
          <a:extLst>
            <a:ext uri="{FF2B5EF4-FFF2-40B4-BE49-F238E27FC236}">
              <a16:creationId xmlns:a16="http://schemas.microsoft.com/office/drawing/2014/main" id="{51F6B2C9-B212-4EDA-93E7-CBC1581D8AE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13" name="avatar">
          <a:extLst>
            <a:ext uri="{FF2B5EF4-FFF2-40B4-BE49-F238E27FC236}">
              <a16:creationId xmlns:a16="http://schemas.microsoft.com/office/drawing/2014/main" id="{0DE6E1A1-A94A-4B69-8E1A-1B520C97A224}"/>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14" name="avatar">
          <a:extLst>
            <a:ext uri="{FF2B5EF4-FFF2-40B4-BE49-F238E27FC236}">
              <a16:creationId xmlns:a16="http://schemas.microsoft.com/office/drawing/2014/main" id="{548AE7A3-05D8-4BD5-9683-0A250B27E2FE}"/>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15" name="avatar">
          <a:extLst>
            <a:ext uri="{FF2B5EF4-FFF2-40B4-BE49-F238E27FC236}">
              <a16:creationId xmlns:a16="http://schemas.microsoft.com/office/drawing/2014/main" id="{2DF6D583-3B41-4C18-A748-7E8EE4EED23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16" name="avatar">
          <a:extLst>
            <a:ext uri="{FF2B5EF4-FFF2-40B4-BE49-F238E27FC236}">
              <a16:creationId xmlns:a16="http://schemas.microsoft.com/office/drawing/2014/main" id="{6BF8EE7B-7A8E-49EC-AB59-D3083954C33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17" name="avatar">
          <a:extLst>
            <a:ext uri="{FF2B5EF4-FFF2-40B4-BE49-F238E27FC236}">
              <a16:creationId xmlns:a16="http://schemas.microsoft.com/office/drawing/2014/main" id="{27FA184E-1621-4D45-A423-34B6B2E3AEE4}"/>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18" name="avatar">
          <a:extLst>
            <a:ext uri="{FF2B5EF4-FFF2-40B4-BE49-F238E27FC236}">
              <a16:creationId xmlns:a16="http://schemas.microsoft.com/office/drawing/2014/main" id="{5EEDB937-A5CA-49BA-9C1A-F0402533E6D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19" name="avatar">
          <a:extLst>
            <a:ext uri="{FF2B5EF4-FFF2-40B4-BE49-F238E27FC236}">
              <a16:creationId xmlns:a16="http://schemas.microsoft.com/office/drawing/2014/main" id="{135942DF-0DCF-4C34-BBCE-1205FFFA859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20" name="avatar">
          <a:extLst>
            <a:ext uri="{FF2B5EF4-FFF2-40B4-BE49-F238E27FC236}">
              <a16:creationId xmlns:a16="http://schemas.microsoft.com/office/drawing/2014/main" id="{66829B93-AAE0-4B74-8FC9-B7E13A004A48}"/>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21" name="avatar">
          <a:extLst>
            <a:ext uri="{FF2B5EF4-FFF2-40B4-BE49-F238E27FC236}">
              <a16:creationId xmlns:a16="http://schemas.microsoft.com/office/drawing/2014/main" id="{62EDA72F-3D00-48C5-BEEB-9573F7E00E69}"/>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22" name="avatar">
          <a:extLst>
            <a:ext uri="{FF2B5EF4-FFF2-40B4-BE49-F238E27FC236}">
              <a16:creationId xmlns:a16="http://schemas.microsoft.com/office/drawing/2014/main" id="{BE871C73-EAD1-4942-9643-95C806C89922}"/>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23" name="avatar">
          <a:extLst>
            <a:ext uri="{FF2B5EF4-FFF2-40B4-BE49-F238E27FC236}">
              <a16:creationId xmlns:a16="http://schemas.microsoft.com/office/drawing/2014/main" id="{29A28642-1740-4B0C-9AF4-190C6806902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24" name="avatar">
          <a:extLst>
            <a:ext uri="{FF2B5EF4-FFF2-40B4-BE49-F238E27FC236}">
              <a16:creationId xmlns:a16="http://schemas.microsoft.com/office/drawing/2014/main" id="{D1A7E742-2360-46F6-828A-EAF95C9D60A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25" name="avatar">
          <a:extLst>
            <a:ext uri="{FF2B5EF4-FFF2-40B4-BE49-F238E27FC236}">
              <a16:creationId xmlns:a16="http://schemas.microsoft.com/office/drawing/2014/main" id="{322CDB80-CFDC-44C7-BB45-2FB77CD5A2D1}"/>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26" name="avatar">
          <a:extLst>
            <a:ext uri="{FF2B5EF4-FFF2-40B4-BE49-F238E27FC236}">
              <a16:creationId xmlns:a16="http://schemas.microsoft.com/office/drawing/2014/main" id="{0E7EC9D8-D1D8-48B7-9C42-699E1B6F8F5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27" name="avatar">
          <a:extLst>
            <a:ext uri="{FF2B5EF4-FFF2-40B4-BE49-F238E27FC236}">
              <a16:creationId xmlns:a16="http://schemas.microsoft.com/office/drawing/2014/main" id="{A7C51F2B-2E24-4914-99EB-A0FEE81F79D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28" name="avatar">
          <a:extLst>
            <a:ext uri="{FF2B5EF4-FFF2-40B4-BE49-F238E27FC236}">
              <a16:creationId xmlns:a16="http://schemas.microsoft.com/office/drawing/2014/main" id="{9B1FAEFB-00C1-4250-8158-7AD2E5FD3AF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29" name="avatar">
          <a:extLst>
            <a:ext uri="{FF2B5EF4-FFF2-40B4-BE49-F238E27FC236}">
              <a16:creationId xmlns:a16="http://schemas.microsoft.com/office/drawing/2014/main" id="{A516BE36-635B-451D-BEED-E1952236CFBC}"/>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30" name="avatar">
          <a:extLst>
            <a:ext uri="{FF2B5EF4-FFF2-40B4-BE49-F238E27FC236}">
              <a16:creationId xmlns:a16="http://schemas.microsoft.com/office/drawing/2014/main" id="{A7511031-7D91-43B1-9F77-771DEB8F9C09}"/>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31" name="avatar">
          <a:extLst>
            <a:ext uri="{FF2B5EF4-FFF2-40B4-BE49-F238E27FC236}">
              <a16:creationId xmlns:a16="http://schemas.microsoft.com/office/drawing/2014/main" id="{02CB93F3-57CA-4729-AB40-B70BBB15E63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32" name="avatar">
          <a:extLst>
            <a:ext uri="{FF2B5EF4-FFF2-40B4-BE49-F238E27FC236}">
              <a16:creationId xmlns:a16="http://schemas.microsoft.com/office/drawing/2014/main" id="{9136412D-2EE2-450C-AA03-9B369E04706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33" name="avatar">
          <a:extLst>
            <a:ext uri="{FF2B5EF4-FFF2-40B4-BE49-F238E27FC236}">
              <a16:creationId xmlns:a16="http://schemas.microsoft.com/office/drawing/2014/main" id="{39C132EF-0730-43B4-AF9C-91ACE785DE0D}"/>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34" name="avatar">
          <a:extLst>
            <a:ext uri="{FF2B5EF4-FFF2-40B4-BE49-F238E27FC236}">
              <a16:creationId xmlns:a16="http://schemas.microsoft.com/office/drawing/2014/main" id="{2AD4D103-0EFB-4805-931B-15B2C8350A6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35" name="avatar">
          <a:extLst>
            <a:ext uri="{FF2B5EF4-FFF2-40B4-BE49-F238E27FC236}">
              <a16:creationId xmlns:a16="http://schemas.microsoft.com/office/drawing/2014/main" id="{CE8D1636-43B7-4BA2-B9C2-53916E7EABB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36" name="avatar">
          <a:extLst>
            <a:ext uri="{FF2B5EF4-FFF2-40B4-BE49-F238E27FC236}">
              <a16:creationId xmlns:a16="http://schemas.microsoft.com/office/drawing/2014/main" id="{EAEAB701-5924-4FF7-93D7-2A04D561407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37" name="avatar">
          <a:extLst>
            <a:ext uri="{FF2B5EF4-FFF2-40B4-BE49-F238E27FC236}">
              <a16:creationId xmlns:a16="http://schemas.microsoft.com/office/drawing/2014/main" id="{B441B234-C5C9-451E-8994-727530CE136C}"/>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38" name="avatar">
          <a:extLst>
            <a:ext uri="{FF2B5EF4-FFF2-40B4-BE49-F238E27FC236}">
              <a16:creationId xmlns:a16="http://schemas.microsoft.com/office/drawing/2014/main" id="{5080427C-2D9C-44BA-95E9-66E8A93ACFCC}"/>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39" name="avatar">
          <a:extLst>
            <a:ext uri="{FF2B5EF4-FFF2-40B4-BE49-F238E27FC236}">
              <a16:creationId xmlns:a16="http://schemas.microsoft.com/office/drawing/2014/main" id="{D667E584-A4E6-465D-B2D0-C8CB78121550}"/>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40" name="avatar">
          <a:extLst>
            <a:ext uri="{FF2B5EF4-FFF2-40B4-BE49-F238E27FC236}">
              <a16:creationId xmlns:a16="http://schemas.microsoft.com/office/drawing/2014/main" id="{09FB36F3-352F-41BB-A9FD-1680F1FFB26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41" name="avatar">
          <a:extLst>
            <a:ext uri="{FF2B5EF4-FFF2-40B4-BE49-F238E27FC236}">
              <a16:creationId xmlns:a16="http://schemas.microsoft.com/office/drawing/2014/main" id="{0BC5755A-0B40-423C-8083-008BE971731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42" name="avatar">
          <a:extLst>
            <a:ext uri="{FF2B5EF4-FFF2-40B4-BE49-F238E27FC236}">
              <a16:creationId xmlns:a16="http://schemas.microsoft.com/office/drawing/2014/main" id="{5C989BB3-EDCB-45AC-A738-3E88889B769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43" name="avatar">
          <a:extLst>
            <a:ext uri="{FF2B5EF4-FFF2-40B4-BE49-F238E27FC236}">
              <a16:creationId xmlns:a16="http://schemas.microsoft.com/office/drawing/2014/main" id="{3BB0D102-6B29-4A33-93A7-7F09C98D475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44" name="avatar">
          <a:extLst>
            <a:ext uri="{FF2B5EF4-FFF2-40B4-BE49-F238E27FC236}">
              <a16:creationId xmlns:a16="http://schemas.microsoft.com/office/drawing/2014/main" id="{15C8337D-FBAF-42BC-B97A-81B6133AF96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45" name="avatar">
          <a:extLst>
            <a:ext uri="{FF2B5EF4-FFF2-40B4-BE49-F238E27FC236}">
              <a16:creationId xmlns:a16="http://schemas.microsoft.com/office/drawing/2014/main" id="{B3C8FED7-F15C-4D54-8108-33370F8D3B71}"/>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46" name="avatar">
          <a:extLst>
            <a:ext uri="{FF2B5EF4-FFF2-40B4-BE49-F238E27FC236}">
              <a16:creationId xmlns:a16="http://schemas.microsoft.com/office/drawing/2014/main" id="{A1082941-15EC-4EDA-95C8-03CA5B033B6F}"/>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47" name="avatar">
          <a:extLst>
            <a:ext uri="{FF2B5EF4-FFF2-40B4-BE49-F238E27FC236}">
              <a16:creationId xmlns:a16="http://schemas.microsoft.com/office/drawing/2014/main" id="{B7E20DA8-A237-424C-A758-97C642851AC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48" name="avatar">
          <a:extLst>
            <a:ext uri="{FF2B5EF4-FFF2-40B4-BE49-F238E27FC236}">
              <a16:creationId xmlns:a16="http://schemas.microsoft.com/office/drawing/2014/main" id="{51885A5D-F863-4C1A-8FEA-C577AABFEE7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49" name="avatar">
          <a:extLst>
            <a:ext uri="{FF2B5EF4-FFF2-40B4-BE49-F238E27FC236}">
              <a16:creationId xmlns:a16="http://schemas.microsoft.com/office/drawing/2014/main" id="{67CFD5E5-E80C-4E6C-BAEF-5CB4502B272C}"/>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50" name="avatar">
          <a:extLst>
            <a:ext uri="{FF2B5EF4-FFF2-40B4-BE49-F238E27FC236}">
              <a16:creationId xmlns:a16="http://schemas.microsoft.com/office/drawing/2014/main" id="{9DEEA1E7-ED7E-4DAD-AB7C-D4E0AAEE26D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51" name="avatar">
          <a:extLst>
            <a:ext uri="{FF2B5EF4-FFF2-40B4-BE49-F238E27FC236}">
              <a16:creationId xmlns:a16="http://schemas.microsoft.com/office/drawing/2014/main" id="{3D788600-DA0B-4D97-B939-73753EB4633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52" name="avatar">
          <a:extLst>
            <a:ext uri="{FF2B5EF4-FFF2-40B4-BE49-F238E27FC236}">
              <a16:creationId xmlns:a16="http://schemas.microsoft.com/office/drawing/2014/main" id="{B2462180-5D24-4620-B78A-65935DB281A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53" name="avatar">
          <a:extLst>
            <a:ext uri="{FF2B5EF4-FFF2-40B4-BE49-F238E27FC236}">
              <a16:creationId xmlns:a16="http://schemas.microsoft.com/office/drawing/2014/main" id="{B4D49C53-AE46-4C1C-AC3C-37147B243AB4}"/>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54" name="avatar">
          <a:extLst>
            <a:ext uri="{FF2B5EF4-FFF2-40B4-BE49-F238E27FC236}">
              <a16:creationId xmlns:a16="http://schemas.microsoft.com/office/drawing/2014/main" id="{C450BCB7-0C90-4F59-A583-DFB4ABB83310}"/>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55" name="avatar">
          <a:extLst>
            <a:ext uri="{FF2B5EF4-FFF2-40B4-BE49-F238E27FC236}">
              <a16:creationId xmlns:a16="http://schemas.microsoft.com/office/drawing/2014/main" id="{CBF499D1-7381-407E-9BFB-38F2548F980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56" name="avatar">
          <a:extLst>
            <a:ext uri="{FF2B5EF4-FFF2-40B4-BE49-F238E27FC236}">
              <a16:creationId xmlns:a16="http://schemas.microsoft.com/office/drawing/2014/main" id="{F8CB61A2-BE77-4BAC-B3EA-D4F70D08E5F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57" name="avatar">
          <a:extLst>
            <a:ext uri="{FF2B5EF4-FFF2-40B4-BE49-F238E27FC236}">
              <a16:creationId xmlns:a16="http://schemas.microsoft.com/office/drawing/2014/main" id="{C1FA089A-684A-49A3-9AF5-F2CE379DC5CD}"/>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58" name="avatar">
          <a:extLst>
            <a:ext uri="{FF2B5EF4-FFF2-40B4-BE49-F238E27FC236}">
              <a16:creationId xmlns:a16="http://schemas.microsoft.com/office/drawing/2014/main" id="{D2FDAE26-A325-4D3B-A117-CE264A2B88C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59" name="avatar">
          <a:extLst>
            <a:ext uri="{FF2B5EF4-FFF2-40B4-BE49-F238E27FC236}">
              <a16:creationId xmlns:a16="http://schemas.microsoft.com/office/drawing/2014/main" id="{26571AD5-5B15-4C9B-B103-BBE2A06FCAE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60" name="avatar">
          <a:extLst>
            <a:ext uri="{FF2B5EF4-FFF2-40B4-BE49-F238E27FC236}">
              <a16:creationId xmlns:a16="http://schemas.microsoft.com/office/drawing/2014/main" id="{527F54DA-5816-4C5B-BAC0-11B99DF8649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61" name="avatar">
          <a:extLst>
            <a:ext uri="{FF2B5EF4-FFF2-40B4-BE49-F238E27FC236}">
              <a16:creationId xmlns:a16="http://schemas.microsoft.com/office/drawing/2014/main" id="{E5853BA1-C260-4BFF-8BE5-1C725CB570D0}"/>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62" name="avatar">
          <a:extLst>
            <a:ext uri="{FF2B5EF4-FFF2-40B4-BE49-F238E27FC236}">
              <a16:creationId xmlns:a16="http://schemas.microsoft.com/office/drawing/2014/main" id="{1113B121-DFEF-45A2-829C-FCDFB9507EBE}"/>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63" name="avatar">
          <a:extLst>
            <a:ext uri="{FF2B5EF4-FFF2-40B4-BE49-F238E27FC236}">
              <a16:creationId xmlns:a16="http://schemas.microsoft.com/office/drawing/2014/main" id="{10C7BA53-E462-4A46-B431-FDC55EA696E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64" name="avatar">
          <a:extLst>
            <a:ext uri="{FF2B5EF4-FFF2-40B4-BE49-F238E27FC236}">
              <a16:creationId xmlns:a16="http://schemas.microsoft.com/office/drawing/2014/main" id="{77535747-80BF-47EC-A0F4-1DAC8D3ADA9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65" name="avatar">
          <a:extLst>
            <a:ext uri="{FF2B5EF4-FFF2-40B4-BE49-F238E27FC236}">
              <a16:creationId xmlns:a16="http://schemas.microsoft.com/office/drawing/2014/main" id="{77B0FAFE-F99E-4E77-A1FD-5796C1C922ED}"/>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66" name="avatar">
          <a:extLst>
            <a:ext uri="{FF2B5EF4-FFF2-40B4-BE49-F238E27FC236}">
              <a16:creationId xmlns:a16="http://schemas.microsoft.com/office/drawing/2014/main" id="{7F932E92-7480-4BDB-BD98-7AD2DBEC0D0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67" name="avatar">
          <a:extLst>
            <a:ext uri="{FF2B5EF4-FFF2-40B4-BE49-F238E27FC236}">
              <a16:creationId xmlns:a16="http://schemas.microsoft.com/office/drawing/2014/main" id="{1215DD51-9E2E-4DAB-A57F-2E1AF0C433C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68" name="avatar">
          <a:extLst>
            <a:ext uri="{FF2B5EF4-FFF2-40B4-BE49-F238E27FC236}">
              <a16:creationId xmlns:a16="http://schemas.microsoft.com/office/drawing/2014/main" id="{7873075E-7319-4525-90B9-D7FCD9B99C3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69" name="avatar">
          <a:extLst>
            <a:ext uri="{FF2B5EF4-FFF2-40B4-BE49-F238E27FC236}">
              <a16:creationId xmlns:a16="http://schemas.microsoft.com/office/drawing/2014/main" id="{0079564A-FB26-45B5-ADEC-06C7E261333F}"/>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70" name="avatar">
          <a:extLst>
            <a:ext uri="{FF2B5EF4-FFF2-40B4-BE49-F238E27FC236}">
              <a16:creationId xmlns:a16="http://schemas.microsoft.com/office/drawing/2014/main" id="{6A002E56-9A5D-42DD-8FC5-F0E50BE12AFC}"/>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71" name="avatar">
          <a:extLst>
            <a:ext uri="{FF2B5EF4-FFF2-40B4-BE49-F238E27FC236}">
              <a16:creationId xmlns:a16="http://schemas.microsoft.com/office/drawing/2014/main" id="{4C5FE033-C642-4242-8088-9282A8CAA2E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72" name="avatar">
          <a:extLst>
            <a:ext uri="{FF2B5EF4-FFF2-40B4-BE49-F238E27FC236}">
              <a16:creationId xmlns:a16="http://schemas.microsoft.com/office/drawing/2014/main" id="{3A8C34EE-A2E6-4B87-9807-7ED327756C2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73" name="avatar">
          <a:extLst>
            <a:ext uri="{FF2B5EF4-FFF2-40B4-BE49-F238E27FC236}">
              <a16:creationId xmlns:a16="http://schemas.microsoft.com/office/drawing/2014/main" id="{05F7EF34-BFBB-4391-B465-F7A3821466DA}"/>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74" name="avatar">
          <a:extLst>
            <a:ext uri="{FF2B5EF4-FFF2-40B4-BE49-F238E27FC236}">
              <a16:creationId xmlns:a16="http://schemas.microsoft.com/office/drawing/2014/main" id="{C67F5813-8831-45E0-A12B-CB3ED70EA25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75" name="avatar">
          <a:extLst>
            <a:ext uri="{FF2B5EF4-FFF2-40B4-BE49-F238E27FC236}">
              <a16:creationId xmlns:a16="http://schemas.microsoft.com/office/drawing/2014/main" id="{CD4C90AA-D084-4ED8-A2F6-67AC96BE295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76" name="avatar">
          <a:extLst>
            <a:ext uri="{FF2B5EF4-FFF2-40B4-BE49-F238E27FC236}">
              <a16:creationId xmlns:a16="http://schemas.microsoft.com/office/drawing/2014/main" id="{31AD5601-1B38-4FFC-9C79-F350ECA1A31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77" name="avatar">
          <a:extLst>
            <a:ext uri="{FF2B5EF4-FFF2-40B4-BE49-F238E27FC236}">
              <a16:creationId xmlns:a16="http://schemas.microsoft.com/office/drawing/2014/main" id="{55C1C62D-1C61-4A7E-9666-989A888C7039}"/>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78" name="avatar">
          <a:extLst>
            <a:ext uri="{FF2B5EF4-FFF2-40B4-BE49-F238E27FC236}">
              <a16:creationId xmlns:a16="http://schemas.microsoft.com/office/drawing/2014/main" id="{89910093-994F-46E5-977D-7DAB38AE4817}"/>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79" name="avatar">
          <a:extLst>
            <a:ext uri="{FF2B5EF4-FFF2-40B4-BE49-F238E27FC236}">
              <a16:creationId xmlns:a16="http://schemas.microsoft.com/office/drawing/2014/main" id="{BD200722-1A89-4742-9950-9503F79DFF4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80" name="avatar">
          <a:extLst>
            <a:ext uri="{FF2B5EF4-FFF2-40B4-BE49-F238E27FC236}">
              <a16:creationId xmlns:a16="http://schemas.microsoft.com/office/drawing/2014/main" id="{4EFCCE3F-CC16-4027-A2E6-ABC0932AB7A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81" name="avatar">
          <a:extLst>
            <a:ext uri="{FF2B5EF4-FFF2-40B4-BE49-F238E27FC236}">
              <a16:creationId xmlns:a16="http://schemas.microsoft.com/office/drawing/2014/main" id="{F8C29012-9BBA-4D3D-BADB-14CE0B92DB75}"/>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82" name="avatar">
          <a:extLst>
            <a:ext uri="{FF2B5EF4-FFF2-40B4-BE49-F238E27FC236}">
              <a16:creationId xmlns:a16="http://schemas.microsoft.com/office/drawing/2014/main" id="{F2724354-3857-4633-88F7-5B860893EC7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83" name="avatar">
          <a:extLst>
            <a:ext uri="{FF2B5EF4-FFF2-40B4-BE49-F238E27FC236}">
              <a16:creationId xmlns:a16="http://schemas.microsoft.com/office/drawing/2014/main" id="{31C6B744-7F68-4D7E-8EE9-62D10AF34E6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84" name="avatar">
          <a:extLst>
            <a:ext uri="{FF2B5EF4-FFF2-40B4-BE49-F238E27FC236}">
              <a16:creationId xmlns:a16="http://schemas.microsoft.com/office/drawing/2014/main" id="{6D045F8B-AA6B-4D10-8021-50AD1F104A4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485" name="avatar">
          <a:extLst>
            <a:ext uri="{FF2B5EF4-FFF2-40B4-BE49-F238E27FC236}">
              <a16:creationId xmlns:a16="http://schemas.microsoft.com/office/drawing/2014/main" id="{5D959C85-A9D5-4DD8-B79B-C3A9B5C9F53A}"/>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86" name="avatar">
          <a:extLst>
            <a:ext uri="{FF2B5EF4-FFF2-40B4-BE49-F238E27FC236}">
              <a16:creationId xmlns:a16="http://schemas.microsoft.com/office/drawing/2014/main" id="{DEA1BF4E-61C0-41AE-A880-B805B18AF71D}"/>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487" name="avatar">
          <a:extLst>
            <a:ext uri="{FF2B5EF4-FFF2-40B4-BE49-F238E27FC236}">
              <a16:creationId xmlns:a16="http://schemas.microsoft.com/office/drawing/2014/main" id="{A29CED67-72C9-4D22-BB00-DCADFAB47F6C}"/>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88" name="avatar">
          <a:extLst>
            <a:ext uri="{FF2B5EF4-FFF2-40B4-BE49-F238E27FC236}">
              <a16:creationId xmlns:a16="http://schemas.microsoft.com/office/drawing/2014/main" id="{2C7398AB-5B15-408B-8386-99E63F5F3E9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489" name="avatar">
          <a:extLst>
            <a:ext uri="{FF2B5EF4-FFF2-40B4-BE49-F238E27FC236}">
              <a16:creationId xmlns:a16="http://schemas.microsoft.com/office/drawing/2014/main" id="{C4415933-2DAC-4F0A-A99E-DEB87868CF93}"/>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90" name="avatar">
          <a:extLst>
            <a:ext uri="{FF2B5EF4-FFF2-40B4-BE49-F238E27FC236}">
              <a16:creationId xmlns:a16="http://schemas.microsoft.com/office/drawing/2014/main" id="{5081E6DA-E898-4B56-A6C6-07D6BD48A5B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3528"/>
    <xdr:sp macro="" textlink="">
      <xdr:nvSpPr>
        <xdr:cNvPr id="67491" name="avatar">
          <a:extLst>
            <a:ext uri="{FF2B5EF4-FFF2-40B4-BE49-F238E27FC236}">
              <a16:creationId xmlns:a16="http://schemas.microsoft.com/office/drawing/2014/main" id="{250C3007-49DF-4A6E-A1B4-BDC998D49A02}"/>
            </a:ext>
          </a:extLst>
        </xdr:cNvPr>
        <xdr:cNvSpPr>
          <a:spLocks noChangeAspect="1" noChangeArrowheads="1"/>
        </xdr:cNvSpPr>
      </xdr:nvSpPr>
      <xdr:spPr bwMode="auto">
        <a:xfrm>
          <a:off x="4600575" y="137160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492" name="avatar">
          <a:extLst>
            <a:ext uri="{FF2B5EF4-FFF2-40B4-BE49-F238E27FC236}">
              <a16:creationId xmlns:a16="http://schemas.microsoft.com/office/drawing/2014/main" id="{A5FDD6A6-984C-484B-B5A2-D6DCCDCD0A13}"/>
            </a:ext>
          </a:extLst>
        </xdr:cNvPr>
        <xdr:cNvSpPr>
          <a:spLocks noChangeAspect="1" noChangeArrowheads="1"/>
        </xdr:cNvSpPr>
      </xdr:nvSpPr>
      <xdr:spPr bwMode="auto">
        <a:xfrm>
          <a:off x="0" y="13716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493" name="avatar">
          <a:extLst>
            <a:ext uri="{FF2B5EF4-FFF2-40B4-BE49-F238E27FC236}">
              <a16:creationId xmlns:a16="http://schemas.microsoft.com/office/drawing/2014/main" id="{9CDCDC48-716D-43B2-94C7-75A8B632C34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2892"/>
    <xdr:sp macro="" textlink="">
      <xdr:nvSpPr>
        <xdr:cNvPr id="67494" name="avatar">
          <a:extLst>
            <a:ext uri="{FF2B5EF4-FFF2-40B4-BE49-F238E27FC236}">
              <a16:creationId xmlns:a16="http://schemas.microsoft.com/office/drawing/2014/main" id="{53B9C430-CA0C-47E0-A570-A8919CD0ABAA}"/>
            </a:ext>
          </a:extLst>
        </xdr:cNvPr>
        <xdr:cNvSpPr>
          <a:spLocks noChangeAspect="1" noChangeArrowheads="1"/>
        </xdr:cNvSpPr>
      </xdr:nvSpPr>
      <xdr:spPr bwMode="auto">
        <a:xfrm>
          <a:off x="4600575" y="13716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495" name="avatar">
          <a:extLst>
            <a:ext uri="{FF2B5EF4-FFF2-40B4-BE49-F238E27FC236}">
              <a16:creationId xmlns:a16="http://schemas.microsoft.com/office/drawing/2014/main" id="{2410497F-46A7-4F64-8AD9-21204E39055C}"/>
            </a:ext>
          </a:extLst>
        </xdr:cNvPr>
        <xdr:cNvSpPr>
          <a:spLocks noChangeAspect="1" noChangeArrowheads="1"/>
        </xdr:cNvSpPr>
      </xdr:nvSpPr>
      <xdr:spPr bwMode="auto">
        <a:xfrm>
          <a:off x="0" y="13716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496" name="avatar">
          <a:extLst>
            <a:ext uri="{FF2B5EF4-FFF2-40B4-BE49-F238E27FC236}">
              <a16:creationId xmlns:a16="http://schemas.microsoft.com/office/drawing/2014/main" id="{316D730D-29C1-4CF7-8609-C0E29C2A8C64}"/>
            </a:ext>
          </a:extLst>
        </xdr:cNvPr>
        <xdr:cNvSpPr>
          <a:spLocks noChangeAspect="1" noChangeArrowheads="1"/>
        </xdr:cNvSpPr>
      </xdr:nvSpPr>
      <xdr:spPr bwMode="auto">
        <a:xfrm>
          <a:off x="4600575"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497" name="avatar">
          <a:extLst>
            <a:ext uri="{FF2B5EF4-FFF2-40B4-BE49-F238E27FC236}">
              <a16:creationId xmlns:a16="http://schemas.microsoft.com/office/drawing/2014/main" id="{08040DD5-4A3B-47F2-BA5F-3465CC5E72A7}"/>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3556"/>
    <xdr:sp macro="" textlink="">
      <xdr:nvSpPr>
        <xdr:cNvPr id="67498" name="avatar">
          <a:extLst>
            <a:ext uri="{FF2B5EF4-FFF2-40B4-BE49-F238E27FC236}">
              <a16:creationId xmlns:a16="http://schemas.microsoft.com/office/drawing/2014/main" id="{36034AB8-6E56-4271-8E52-3F90A98756DB}"/>
            </a:ext>
          </a:extLst>
        </xdr:cNvPr>
        <xdr:cNvSpPr>
          <a:spLocks noChangeAspect="1" noChangeArrowheads="1"/>
        </xdr:cNvSpPr>
      </xdr:nvSpPr>
      <xdr:spPr bwMode="auto">
        <a:xfrm>
          <a:off x="4600575" y="137160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499" name="avatar">
          <a:extLst>
            <a:ext uri="{FF2B5EF4-FFF2-40B4-BE49-F238E27FC236}">
              <a16:creationId xmlns:a16="http://schemas.microsoft.com/office/drawing/2014/main" id="{FCF5EC5B-0EC3-4968-9D62-280819F8EDBA}"/>
            </a:ext>
          </a:extLst>
        </xdr:cNvPr>
        <xdr:cNvSpPr>
          <a:spLocks noChangeAspect="1" noChangeArrowheads="1"/>
        </xdr:cNvSpPr>
      </xdr:nvSpPr>
      <xdr:spPr bwMode="auto">
        <a:xfrm>
          <a:off x="0" y="13716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00" name="avatar">
          <a:extLst>
            <a:ext uri="{FF2B5EF4-FFF2-40B4-BE49-F238E27FC236}">
              <a16:creationId xmlns:a16="http://schemas.microsoft.com/office/drawing/2014/main" id="{EC9BFA98-9A83-4D78-9367-3CCB0A2F3E2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051"/>
    <xdr:sp macro="" textlink="">
      <xdr:nvSpPr>
        <xdr:cNvPr id="67501" name="avatar">
          <a:extLst>
            <a:ext uri="{FF2B5EF4-FFF2-40B4-BE49-F238E27FC236}">
              <a16:creationId xmlns:a16="http://schemas.microsoft.com/office/drawing/2014/main" id="{B312B1F1-8294-4550-9BC4-251D7AC68DA1}"/>
            </a:ext>
          </a:extLst>
        </xdr:cNvPr>
        <xdr:cNvSpPr>
          <a:spLocks noChangeAspect="1" noChangeArrowheads="1"/>
        </xdr:cNvSpPr>
      </xdr:nvSpPr>
      <xdr:spPr bwMode="auto">
        <a:xfrm>
          <a:off x="4600575" y="13716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4162"/>
    <xdr:sp macro="" textlink="">
      <xdr:nvSpPr>
        <xdr:cNvPr id="67502" name="avatar">
          <a:extLst>
            <a:ext uri="{FF2B5EF4-FFF2-40B4-BE49-F238E27FC236}">
              <a16:creationId xmlns:a16="http://schemas.microsoft.com/office/drawing/2014/main" id="{B5DF41B0-0A47-4E42-B8DC-67BC1A985F25}"/>
            </a:ext>
          </a:extLst>
        </xdr:cNvPr>
        <xdr:cNvSpPr>
          <a:spLocks noChangeAspect="1" noChangeArrowheads="1"/>
        </xdr:cNvSpPr>
      </xdr:nvSpPr>
      <xdr:spPr bwMode="auto">
        <a:xfrm>
          <a:off x="0" y="13716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03" name="avatar">
          <a:extLst>
            <a:ext uri="{FF2B5EF4-FFF2-40B4-BE49-F238E27FC236}">
              <a16:creationId xmlns:a16="http://schemas.microsoft.com/office/drawing/2014/main" id="{E59876EE-0457-482E-92BA-8082800FB39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1150"/>
    <xdr:sp macro="" textlink="">
      <xdr:nvSpPr>
        <xdr:cNvPr id="67504" name="avatar">
          <a:extLst>
            <a:ext uri="{FF2B5EF4-FFF2-40B4-BE49-F238E27FC236}">
              <a16:creationId xmlns:a16="http://schemas.microsoft.com/office/drawing/2014/main" id="{72CC7F6C-7ECB-402F-9BDE-AA23990E3C81}"/>
            </a:ext>
          </a:extLst>
        </xdr:cNvPr>
        <xdr:cNvSpPr>
          <a:spLocks noChangeAspect="1" noChangeArrowheads="1"/>
        </xdr:cNvSpPr>
      </xdr:nvSpPr>
      <xdr:spPr bwMode="auto">
        <a:xfrm>
          <a:off x="4600575" y="13716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505" name="avatar">
          <a:extLst>
            <a:ext uri="{FF2B5EF4-FFF2-40B4-BE49-F238E27FC236}">
              <a16:creationId xmlns:a16="http://schemas.microsoft.com/office/drawing/2014/main" id="{AF03F4D3-3F5C-4AE2-9B89-C0ABF1EBD386}"/>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06" name="avatar">
          <a:extLst>
            <a:ext uri="{FF2B5EF4-FFF2-40B4-BE49-F238E27FC236}">
              <a16:creationId xmlns:a16="http://schemas.microsoft.com/office/drawing/2014/main" id="{4227298F-BD73-4AFE-95BF-112A8F39CA9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974"/>
    <xdr:sp macro="" textlink="">
      <xdr:nvSpPr>
        <xdr:cNvPr id="67507" name="avatar">
          <a:extLst>
            <a:ext uri="{FF2B5EF4-FFF2-40B4-BE49-F238E27FC236}">
              <a16:creationId xmlns:a16="http://schemas.microsoft.com/office/drawing/2014/main" id="{CD838381-7319-43C9-8D02-32B4E4315F00}"/>
            </a:ext>
          </a:extLst>
        </xdr:cNvPr>
        <xdr:cNvSpPr>
          <a:spLocks noChangeAspect="1" noChangeArrowheads="1"/>
        </xdr:cNvSpPr>
      </xdr:nvSpPr>
      <xdr:spPr bwMode="auto">
        <a:xfrm>
          <a:off x="4600575"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7974"/>
    <xdr:sp macro="" textlink="">
      <xdr:nvSpPr>
        <xdr:cNvPr id="67508" name="avatar">
          <a:extLst>
            <a:ext uri="{FF2B5EF4-FFF2-40B4-BE49-F238E27FC236}">
              <a16:creationId xmlns:a16="http://schemas.microsoft.com/office/drawing/2014/main" id="{55650F0E-5C11-4333-B7A6-989837B0A204}"/>
            </a:ext>
          </a:extLst>
        </xdr:cNvPr>
        <xdr:cNvSpPr>
          <a:spLocks noChangeAspect="1" noChangeArrowheads="1"/>
        </xdr:cNvSpPr>
      </xdr:nvSpPr>
      <xdr:spPr bwMode="auto">
        <a:xfrm>
          <a:off x="0"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509" name="avatar">
          <a:extLst>
            <a:ext uri="{FF2B5EF4-FFF2-40B4-BE49-F238E27FC236}">
              <a16:creationId xmlns:a16="http://schemas.microsoft.com/office/drawing/2014/main" id="{14C6CAD3-677A-47A4-9CFD-2EDE80CD7210}"/>
            </a:ext>
          </a:extLst>
        </xdr:cNvPr>
        <xdr:cNvSpPr>
          <a:spLocks noChangeAspect="1" noChangeArrowheads="1"/>
        </xdr:cNvSpPr>
      </xdr:nvSpPr>
      <xdr:spPr bwMode="auto">
        <a:xfrm>
          <a:off x="4600575"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10" name="avatar">
          <a:extLst>
            <a:ext uri="{FF2B5EF4-FFF2-40B4-BE49-F238E27FC236}">
              <a16:creationId xmlns:a16="http://schemas.microsoft.com/office/drawing/2014/main" id="{43A80C1E-6A42-462E-9309-A9E971BCB52C}"/>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3718"/>
    <xdr:sp macro="" textlink="">
      <xdr:nvSpPr>
        <xdr:cNvPr id="67511" name="avatar">
          <a:extLst>
            <a:ext uri="{FF2B5EF4-FFF2-40B4-BE49-F238E27FC236}">
              <a16:creationId xmlns:a16="http://schemas.microsoft.com/office/drawing/2014/main" id="{1034ED18-403C-4BBE-AF0F-982A0943277F}"/>
            </a:ext>
          </a:extLst>
        </xdr:cNvPr>
        <xdr:cNvSpPr>
          <a:spLocks noChangeAspect="1" noChangeArrowheads="1"/>
        </xdr:cNvSpPr>
      </xdr:nvSpPr>
      <xdr:spPr bwMode="auto">
        <a:xfrm>
          <a:off x="4600575" y="1371600"/>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512" name="avatar">
          <a:extLst>
            <a:ext uri="{FF2B5EF4-FFF2-40B4-BE49-F238E27FC236}">
              <a16:creationId xmlns:a16="http://schemas.microsoft.com/office/drawing/2014/main" id="{4BC98E5D-F32B-4F3E-B8EA-189428171D19}"/>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13" name="avatar">
          <a:extLst>
            <a:ext uri="{FF2B5EF4-FFF2-40B4-BE49-F238E27FC236}">
              <a16:creationId xmlns:a16="http://schemas.microsoft.com/office/drawing/2014/main" id="{ECC61F8E-1F77-432F-9EB7-2D81F277F95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23850"/>
    <xdr:sp macro="" textlink="">
      <xdr:nvSpPr>
        <xdr:cNvPr id="67514" name="avatar">
          <a:extLst>
            <a:ext uri="{FF2B5EF4-FFF2-40B4-BE49-F238E27FC236}">
              <a16:creationId xmlns:a16="http://schemas.microsoft.com/office/drawing/2014/main" id="{CC58C04C-9EA9-4C25-B755-1F381B4A6BDB}"/>
            </a:ext>
          </a:extLst>
        </xdr:cNvPr>
        <xdr:cNvSpPr>
          <a:spLocks noChangeAspect="1" noChangeArrowheads="1"/>
        </xdr:cNvSpPr>
      </xdr:nvSpPr>
      <xdr:spPr bwMode="auto">
        <a:xfrm>
          <a:off x="4600575" y="13716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515" name="avatar">
          <a:extLst>
            <a:ext uri="{FF2B5EF4-FFF2-40B4-BE49-F238E27FC236}">
              <a16:creationId xmlns:a16="http://schemas.microsoft.com/office/drawing/2014/main" id="{F51E2355-000F-4B28-A146-771CFD14BD64}"/>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16" name="avatar">
          <a:extLst>
            <a:ext uri="{FF2B5EF4-FFF2-40B4-BE49-F238E27FC236}">
              <a16:creationId xmlns:a16="http://schemas.microsoft.com/office/drawing/2014/main" id="{4C362225-69A5-4EEE-BA00-15B3B875B24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17" name="avatar">
          <a:extLst>
            <a:ext uri="{FF2B5EF4-FFF2-40B4-BE49-F238E27FC236}">
              <a16:creationId xmlns:a16="http://schemas.microsoft.com/office/drawing/2014/main" id="{3CC62333-ABDE-482D-9039-08EFECA41F50}"/>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18" name="avatar">
          <a:extLst>
            <a:ext uri="{FF2B5EF4-FFF2-40B4-BE49-F238E27FC236}">
              <a16:creationId xmlns:a16="http://schemas.microsoft.com/office/drawing/2014/main" id="{4D8CCC11-024C-4852-B012-70CB831C258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19" name="avatar">
          <a:extLst>
            <a:ext uri="{FF2B5EF4-FFF2-40B4-BE49-F238E27FC236}">
              <a16:creationId xmlns:a16="http://schemas.microsoft.com/office/drawing/2014/main" id="{F2C5F2FD-DB15-4FF1-931F-3FC36CCB1AA2}"/>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20" name="avatar">
          <a:extLst>
            <a:ext uri="{FF2B5EF4-FFF2-40B4-BE49-F238E27FC236}">
              <a16:creationId xmlns:a16="http://schemas.microsoft.com/office/drawing/2014/main" id="{7BEA54C4-0131-4FDD-91D8-4280C1B2D136}"/>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21" name="avatar">
          <a:extLst>
            <a:ext uri="{FF2B5EF4-FFF2-40B4-BE49-F238E27FC236}">
              <a16:creationId xmlns:a16="http://schemas.microsoft.com/office/drawing/2014/main" id="{D71EE487-7EB0-476E-9E69-91E185E24B5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22" name="avatar">
          <a:extLst>
            <a:ext uri="{FF2B5EF4-FFF2-40B4-BE49-F238E27FC236}">
              <a16:creationId xmlns:a16="http://schemas.microsoft.com/office/drawing/2014/main" id="{553838A2-A0FA-40D7-BEC6-E408E175177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23" name="avatar">
          <a:extLst>
            <a:ext uri="{FF2B5EF4-FFF2-40B4-BE49-F238E27FC236}">
              <a16:creationId xmlns:a16="http://schemas.microsoft.com/office/drawing/2014/main" id="{081EBB26-993C-494A-8DBF-FAE6B1BFC9A7}"/>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24" name="avatar">
          <a:extLst>
            <a:ext uri="{FF2B5EF4-FFF2-40B4-BE49-F238E27FC236}">
              <a16:creationId xmlns:a16="http://schemas.microsoft.com/office/drawing/2014/main" id="{5BB441F4-9F50-4303-A564-11A36B08C15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25" name="avatar">
          <a:extLst>
            <a:ext uri="{FF2B5EF4-FFF2-40B4-BE49-F238E27FC236}">
              <a16:creationId xmlns:a16="http://schemas.microsoft.com/office/drawing/2014/main" id="{F00057B4-EF60-4E35-9FC3-AB80778F762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26" name="avatar">
          <a:extLst>
            <a:ext uri="{FF2B5EF4-FFF2-40B4-BE49-F238E27FC236}">
              <a16:creationId xmlns:a16="http://schemas.microsoft.com/office/drawing/2014/main" id="{97A3C048-9FB1-42E8-8D31-051812536BE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27" name="avatar">
          <a:extLst>
            <a:ext uri="{FF2B5EF4-FFF2-40B4-BE49-F238E27FC236}">
              <a16:creationId xmlns:a16="http://schemas.microsoft.com/office/drawing/2014/main" id="{F2F98AD9-B36B-425F-B0C7-DAE656E571A3}"/>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28" name="avatar">
          <a:extLst>
            <a:ext uri="{FF2B5EF4-FFF2-40B4-BE49-F238E27FC236}">
              <a16:creationId xmlns:a16="http://schemas.microsoft.com/office/drawing/2014/main" id="{CC778961-803B-424A-B951-E43638DC5928}"/>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29" name="avatar">
          <a:extLst>
            <a:ext uri="{FF2B5EF4-FFF2-40B4-BE49-F238E27FC236}">
              <a16:creationId xmlns:a16="http://schemas.microsoft.com/office/drawing/2014/main" id="{3D8DA2EE-A488-4E7B-80A5-441133FEEAA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30" name="avatar">
          <a:extLst>
            <a:ext uri="{FF2B5EF4-FFF2-40B4-BE49-F238E27FC236}">
              <a16:creationId xmlns:a16="http://schemas.microsoft.com/office/drawing/2014/main" id="{61F68549-0FD1-43D8-A130-89EB0C18D81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31" name="avatar">
          <a:extLst>
            <a:ext uri="{FF2B5EF4-FFF2-40B4-BE49-F238E27FC236}">
              <a16:creationId xmlns:a16="http://schemas.microsoft.com/office/drawing/2014/main" id="{5116F563-9956-49E4-96FC-EC15B6D846C3}"/>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32" name="avatar">
          <a:extLst>
            <a:ext uri="{FF2B5EF4-FFF2-40B4-BE49-F238E27FC236}">
              <a16:creationId xmlns:a16="http://schemas.microsoft.com/office/drawing/2014/main" id="{5D1C1C24-5CF0-41FB-B13F-64D0DE6F10B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33" name="avatar">
          <a:extLst>
            <a:ext uri="{FF2B5EF4-FFF2-40B4-BE49-F238E27FC236}">
              <a16:creationId xmlns:a16="http://schemas.microsoft.com/office/drawing/2014/main" id="{65254C14-C44A-4AEF-929F-AD2852D71BF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34" name="avatar">
          <a:extLst>
            <a:ext uri="{FF2B5EF4-FFF2-40B4-BE49-F238E27FC236}">
              <a16:creationId xmlns:a16="http://schemas.microsoft.com/office/drawing/2014/main" id="{EFD85C75-6B2E-4353-9ABE-D4AE33E3EE1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35" name="avatar">
          <a:extLst>
            <a:ext uri="{FF2B5EF4-FFF2-40B4-BE49-F238E27FC236}">
              <a16:creationId xmlns:a16="http://schemas.microsoft.com/office/drawing/2014/main" id="{C7EACBA4-C741-44E1-9D88-B1A3A738F78D}"/>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36" name="avatar">
          <a:extLst>
            <a:ext uri="{FF2B5EF4-FFF2-40B4-BE49-F238E27FC236}">
              <a16:creationId xmlns:a16="http://schemas.microsoft.com/office/drawing/2014/main" id="{900D2827-9BB0-4B82-9FD1-5D3F128B4E90}"/>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37" name="avatar">
          <a:extLst>
            <a:ext uri="{FF2B5EF4-FFF2-40B4-BE49-F238E27FC236}">
              <a16:creationId xmlns:a16="http://schemas.microsoft.com/office/drawing/2014/main" id="{A712E3F8-C803-48E1-870E-0DE00CB1BD5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38" name="avatar">
          <a:extLst>
            <a:ext uri="{FF2B5EF4-FFF2-40B4-BE49-F238E27FC236}">
              <a16:creationId xmlns:a16="http://schemas.microsoft.com/office/drawing/2014/main" id="{0E6393F9-FDFB-4DD8-86DD-324B5B7B38D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39" name="avatar">
          <a:extLst>
            <a:ext uri="{FF2B5EF4-FFF2-40B4-BE49-F238E27FC236}">
              <a16:creationId xmlns:a16="http://schemas.microsoft.com/office/drawing/2014/main" id="{6932EBF6-42D9-4D94-A516-694A5D96817F}"/>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40" name="avatar">
          <a:extLst>
            <a:ext uri="{FF2B5EF4-FFF2-40B4-BE49-F238E27FC236}">
              <a16:creationId xmlns:a16="http://schemas.microsoft.com/office/drawing/2014/main" id="{D0417CE1-B9DB-4FDC-A558-E24739E868D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41" name="avatar">
          <a:extLst>
            <a:ext uri="{FF2B5EF4-FFF2-40B4-BE49-F238E27FC236}">
              <a16:creationId xmlns:a16="http://schemas.microsoft.com/office/drawing/2014/main" id="{06F360C1-10AE-4417-97A0-95490138062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42" name="avatar">
          <a:extLst>
            <a:ext uri="{FF2B5EF4-FFF2-40B4-BE49-F238E27FC236}">
              <a16:creationId xmlns:a16="http://schemas.microsoft.com/office/drawing/2014/main" id="{E963BEC4-4767-489B-BDED-535DB4EBDCD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43" name="avatar">
          <a:extLst>
            <a:ext uri="{FF2B5EF4-FFF2-40B4-BE49-F238E27FC236}">
              <a16:creationId xmlns:a16="http://schemas.microsoft.com/office/drawing/2014/main" id="{68709AF5-9147-41C2-9254-AC967753A578}"/>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44" name="avatar">
          <a:extLst>
            <a:ext uri="{FF2B5EF4-FFF2-40B4-BE49-F238E27FC236}">
              <a16:creationId xmlns:a16="http://schemas.microsoft.com/office/drawing/2014/main" id="{53A61CCF-5B58-4F1C-8FF3-2B01D24B1855}"/>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45" name="avatar">
          <a:extLst>
            <a:ext uri="{FF2B5EF4-FFF2-40B4-BE49-F238E27FC236}">
              <a16:creationId xmlns:a16="http://schemas.microsoft.com/office/drawing/2014/main" id="{F746C683-B71C-4E4B-BD92-623BB0E0B59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46" name="avatar">
          <a:extLst>
            <a:ext uri="{FF2B5EF4-FFF2-40B4-BE49-F238E27FC236}">
              <a16:creationId xmlns:a16="http://schemas.microsoft.com/office/drawing/2014/main" id="{D9FE8B83-5F8C-45A6-A5E9-0B8FF13F729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47" name="avatar">
          <a:extLst>
            <a:ext uri="{FF2B5EF4-FFF2-40B4-BE49-F238E27FC236}">
              <a16:creationId xmlns:a16="http://schemas.microsoft.com/office/drawing/2014/main" id="{5F84D9FC-E537-4604-89E6-0789588A6124}"/>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48" name="avatar">
          <a:extLst>
            <a:ext uri="{FF2B5EF4-FFF2-40B4-BE49-F238E27FC236}">
              <a16:creationId xmlns:a16="http://schemas.microsoft.com/office/drawing/2014/main" id="{7FA4D2FA-19E4-47F6-AE26-794A5A666CB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49" name="avatar">
          <a:extLst>
            <a:ext uri="{FF2B5EF4-FFF2-40B4-BE49-F238E27FC236}">
              <a16:creationId xmlns:a16="http://schemas.microsoft.com/office/drawing/2014/main" id="{4BE1DED6-DF9B-44A9-BA95-0394808A999C}"/>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50" name="avatar">
          <a:extLst>
            <a:ext uri="{FF2B5EF4-FFF2-40B4-BE49-F238E27FC236}">
              <a16:creationId xmlns:a16="http://schemas.microsoft.com/office/drawing/2014/main" id="{30B11F27-DA66-4634-8BC6-5868138BD7B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51" name="avatar">
          <a:extLst>
            <a:ext uri="{FF2B5EF4-FFF2-40B4-BE49-F238E27FC236}">
              <a16:creationId xmlns:a16="http://schemas.microsoft.com/office/drawing/2014/main" id="{F216C6D9-8BCE-4360-BA55-75CA54BE9F59}"/>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52" name="avatar">
          <a:extLst>
            <a:ext uri="{FF2B5EF4-FFF2-40B4-BE49-F238E27FC236}">
              <a16:creationId xmlns:a16="http://schemas.microsoft.com/office/drawing/2014/main" id="{940D756C-F3DF-43CB-AA6C-356D034251DA}"/>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53" name="avatar">
          <a:extLst>
            <a:ext uri="{FF2B5EF4-FFF2-40B4-BE49-F238E27FC236}">
              <a16:creationId xmlns:a16="http://schemas.microsoft.com/office/drawing/2014/main" id="{7C6B44FB-431E-4F92-9F32-47CBAB172655}"/>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54" name="avatar">
          <a:extLst>
            <a:ext uri="{FF2B5EF4-FFF2-40B4-BE49-F238E27FC236}">
              <a16:creationId xmlns:a16="http://schemas.microsoft.com/office/drawing/2014/main" id="{7C6CEDC0-F548-4551-B398-8B2D3596E39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55" name="avatar">
          <a:extLst>
            <a:ext uri="{FF2B5EF4-FFF2-40B4-BE49-F238E27FC236}">
              <a16:creationId xmlns:a16="http://schemas.microsoft.com/office/drawing/2014/main" id="{08533972-5DB8-471A-9961-591B3A99A2B8}"/>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56" name="avatar">
          <a:extLst>
            <a:ext uri="{FF2B5EF4-FFF2-40B4-BE49-F238E27FC236}">
              <a16:creationId xmlns:a16="http://schemas.microsoft.com/office/drawing/2014/main" id="{A0F67B83-B601-4EFC-9293-1377B4664C5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57" name="avatar">
          <a:extLst>
            <a:ext uri="{FF2B5EF4-FFF2-40B4-BE49-F238E27FC236}">
              <a16:creationId xmlns:a16="http://schemas.microsoft.com/office/drawing/2014/main" id="{CAAE2FB9-E4EF-4582-BDEC-9D153541994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58" name="avatar">
          <a:extLst>
            <a:ext uri="{FF2B5EF4-FFF2-40B4-BE49-F238E27FC236}">
              <a16:creationId xmlns:a16="http://schemas.microsoft.com/office/drawing/2014/main" id="{1D9A9FD3-826F-4558-A114-1EC7A5F8878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59" name="avatar">
          <a:extLst>
            <a:ext uri="{FF2B5EF4-FFF2-40B4-BE49-F238E27FC236}">
              <a16:creationId xmlns:a16="http://schemas.microsoft.com/office/drawing/2014/main" id="{764B72B5-88F1-4A6F-94C9-D20F4A7F90F3}"/>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60" name="avatar">
          <a:extLst>
            <a:ext uri="{FF2B5EF4-FFF2-40B4-BE49-F238E27FC236}">
              <a16:creationId xmlns:a16="http://schemas.microsoft.com/office/drawing/2014/main" id="{777F8021-7936-40C8-9476-3BC2084557B9}"/>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61" name="avatar">
          <a:extLst>
            <a:ext uri="{FF2B5EF4-FFF2-40B4-BE49-F238E27FC236}">
              <a16:creationId xmlns:a16="http://schemas.microsoft.com/office/drawing/2014/main" id="{FD3459D5-72B9-4A40-947B-A2DD14AD3FB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62" name="avatar">
          <a:extLst>
            <a:ext uri="{FF2B5EF4-FFF2-40B4-BE49-F238E27FC236}">
              <a16:creationId xmlns:a16="http://schemas.microsoft.com/office/drawing/2014/main" id="{97C0C90C-C378-473D-99E0-121FDE76744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63" name="avatar">
          <a:extLst>
            <a:ext uri="{FF2B5EF4-FFF2-40B4-BE49-F238E27FC236}">
              <a16:creationId xmlns:a16="http://schemas.microsoft.com/office/drawing/2014/main" id="{C9B28400-6D7C-4069-B6F9-998E666708BF}"/>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64" name="avatar">
          <a:extLst>
            <a:ext uri="{FF2B5EF4-FFF2-40B4-BE49-F238E27FC236}">
              <a16:creationId xmlns:a16="http://schemas.microsoft.com/office/drawing/2014/main" id="{9E0D7259-768A-4F1E-841C-C183FD8ABF2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65" name="avatar">
          <a:extLst>
            <a:ext uri="{FF2B5EF4-FFF2-40B4-BE49-F238E27FC236}">
              <a16:creationId xmlns:a16="http://schemas.microsoft.com/office/drawing/2014/main" id="{442C412C-29DE-4346-B931-21D853D40A75}"/>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66" name="avatar">
          <a:extLst>
            <a:ext uri="{FF2B5EF4-FFF2-40B4-BE49-F238E27FC236}">
              <a16:creationId xmlns:a16="http://schemas.microsoft.com/office/drawing/2014/main" id="{08B1FDD7-EDDB-4A2A-AB72-E7DFE4F927C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67" name="avatar">
          <a:extLst>
            <a:ext uri="{FF2B5EF4-FFF2-40B4-BE49-F238E27FC236}">
              <a16:creationId xmlns:a16="http://schemas.microsoft.com/office/drawing/2014/main" id="{A8858CBE-5E31-4779-BA2A-1FAF9C6A7F65}"/>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68" name="avatar">
          <a:extLst>
            <a:ext uri="{FF2B5EF4-FFF2-40B4-BE49-F238E27FC236}">
              <a16:creationId xmlns:a16="http://schemas.microsoft.com/office/drawing/2014/main" id="{AFD8B4E4-3018-447C-A65F-3473E2B34E7D}"/>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69" name="avatar">
          <a:extLst>
            <a:ext uri="{FF2B5EF4-FFF2-40B4-BE49-F238E27FC236}">
              <a16:creationId xmlns:a16="http://schemas.microsoft.com/office/drawing/2014/main" id="{8786DD14-F3D2-4E5C-B473-4254D1BB79C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70" name="avatar">
          <a:extLst>
            <a:ext uri="{FF2B5EF4-FFF2-40B4-BE49-F238E27FC236}">
              <a16:creationId xmlns:a16="http://schemas.microsoft.com/office/drawing/2014/main" id="{65A3D40D-A301-4609-82C2-DD87738CBDA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71" name="avatar">
          <a:extLst>
            <a:ext uri="{FF2B5EF4-FFF2-40B4-BE49-F238E27FC236}">
              <a16:creationId xmlns:a16="http://schemas.microsoft.com/office/drawing/2014/main" id="{49BA0885-981D-4538-8E02-4488A389D5A0}"/>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72" name="avatar">
          <a:extLst>
            <a:ext uri="{FF2B5EF4-FFF2-40B4-BE49-F238E27FC236}">
              <a16:creationId xmlns:a16="http://schemas.microsoft.com/office/drawing/2014/main" id="{AA221580-B776-456F-964C-C7FC442F2A4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73" name="avatar">
          <a:extLst>
            <a:ext uri="{FF2B5EF4-FFF2-40B4-BE49-F238E27FC236}">
              <a16:creationId xmlns:a16="http://schemas.microsoft.com/office/drawing/2014/main" id="{FA6C2C19-C98B-4A8E-9AED-BFF7BBE44AA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74" name="avatar">
          <a:extLst>
            <a:ext uri="{FF2B5EF4-FFF2-40B4-BE49-F238E27FC236}">
              <a16:creationId xmlns:a16="http://schemas.microsoft.com/office/drawing/2014/main" id="{60E04FEC-D4E0-4090-8B4A-CF953D5F437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75" name="avatar">
          <a:extLst>
            <a:ext uri="{FF2B5EF4-FFF2-40B4-BE49-F238E27FC236}">
              <a16:creationId xmlns:a16="http://schemas.microsoft.com/office/drawing/2014/main" id="{C1DFD31B-692B-4827-A52E-33ADBC64E535}"/>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76" name="avatar">
          <a:extLst>
            <a:ext uri="{FF2B5EF4-FFF2-40B4-BE49-F238E27FC236}">
              <a16:creationId xmlns:a16="http://schemas.microsoft.com/office/drawing/2014/main" id="{C0A20A4A-8227-4E28-A649-1B7458319D36}"/>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77" name="avatar">
          <a:extLst>
            <a:ext uri="{FF2B5EF4-FFF2-40B4-BE49-F238E27FC236}">
              <a16:creationId xmlns:a16="http://schemas.microsoft.com/office/drawing/2014/main" id="{AAB9515C-2839-4E14-824C-66951E8A810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78" name="avatar">
          <a:extLst>
            <a:ext uri="{FF2B5EF4-FFF2-40B4-BE49-F238E27FC236}">
              <a16:creationId xmlns:a16="http://schemas.microsoft.com/office/drawing/2014/main" id="{19C6A7F7-33E4-428B-A08A-67870A61E5A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79" name="avatar">
          <a:extLst>
            <a:ext uri="{FF2B5EF4-FFF2-40B4-BE49-F238E27FC236}">
              <a16:creationId xmlns:a16="http://schemas.microsoft.com/office/drawing/2014/main" id="{403334E7-B47D-4F2C-9200-F4556A865110}"/>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80" name="avatar">
          <a:extLst>
            <a:ext uri="{FF2B5EF4-FFF2-40B4-BE49-F238E27FC236}">
              <a16:creationId xmlns:a16="http://schemas.microsoft.com/office/drawing/2014/main" id="{07A6759B-2A40-4932-8182-D4787F5A052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81" name="avatar">
          <a:extLst>
            <a:ext uri="{FF2B5EF4-FFF2-40B4-BE49-F238E27FC236}">
              <a16:creationId xmlns:a16="http://schemas.microsoft.com/office/drawing/2014/main" id="{636493FB-C815-4C34-8170-2561D28369B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82" name="avatar">
          <a:extLst>
            <a:ext uri="{FF2B5EF4-FFF2-40B4-BE49-F238E27FC236}">
              <a16:creationId xmlns:a16="http://schemas.microsoft.com/office/drawing/2014/main" id="{282F6E90-7098-423A-91F8-0ACEF02F221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83" name="avatar">
          <a:extLst>
            <a:ext uri="{FF2B5EF4-FFF2-40B4-BE49-F238E27FC236}">
              <a16:creationId xmlns:a16="http://schemas.microsoft.com/office/drawing/2014/main" id="{9A821056-720C-416B-9D09-CFAE8A693D1B}"/>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84" name="avatar">
          <a:extLst>
            <a:ext uri="{FF2B5EF4-FFF2-40B4-BE49-F238E27FC236}">
              <a16:creationId xmlns:a16="http://schemas.microsoft.com/office/drawing/2014/main" id="{6B775D6E-F682-442F-88CF-D0468D5155B3}"/>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85" name="avatar">
          <a:extLst>
            <a:ext uri="{FF2B5EF4-FFF2-40B4-BE49-F238E27FC236}">
              <a16:creationId xmlns:a16="http://schemas.microsoft.com/office/drawing/2014/main" id="{00EDDAED-8097-4F75-B22D-9C4DCE20BEB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86" name="avatar">
          <a:extLst>
            <a:ext uri="{FF2B5EF4-FFF2-40B4-BE49-F238E27FC236}">
              <a16:creationId xmlns:a16="http://schemas.microsoft.com/office/drawing/2014/main" id="{711C7103-3BD0-4B81-BAE6-83966B67F6B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87" name="avatar">
          <a:extLst>
            <a:ext uri="{FF2B5EF4-FFF2-40B4-BE49-F238E27FC236}">
              <a16:creationId xmlns:a16="http://schemas.microsoft.com/office/drawing/2014/main" id="{F9CA0714-6CFD-49C5-97F4-47176AAD0A0C}"/>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88" name="avatar">
          <a:extLst>
            <a:ext uri="{FF2B5EF4-FFF2-40B4-BE49-F238E27FC236}">
              <a16:creationId xmlns:a16="http://schemas.microsoft.com/office/drawing/2014/main" id="{CB9C6A57-30DC-45F3-AAB2-F4C16D0CF70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89" name="avatar">
          <a:extLst>
            <a:ext uri="{FF2B5EF4-FFF2-40B4-BE49-F238E27FC236}">
              <a16:creationId xmlns:a16="http://schemas.microsoft.com/office/drawing/2014/main" id="{B4575D32-D6B7-4E77-AB88-7CFDF1A7C1E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90" name="avatar">
          <a:extLst>
            <a:ext uri="{FF2B5EF4-FFF2-40B4-BE49-F238E27FC236}">
              <a16:creationId xmlns:a16="http://schemas.microsoft.com/office/drawing/2014/main" id="{857D53AD-5377-4D1C-9245-336F0336974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91" name="avatar">
          <a:extLst>
            <a:ext uri="{FF2B5EF4-FFF2-40B4-BE49-F238E27FC236}">
              <a16:creationId xmlns:a16="http://schemas.microsoft.com/office/drawing/2014/main" id="{4A22DE4B-2AE5-4A06-9402-228CDE0AD39B}"/>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592" name="avatar">
          <a:extLst>
            <a:ext uri="{FF2B5EF4-FFF2-40B4-BE49-F238E27FC236}">
              <a16:creationId xmlns:a16="http://schemas.microsoft.com/office/drawing/2014/main" id="{9F8ED4AD-4E2D-421B-8886-A9820CEB31FA}"/>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93" name="avatar">
          <a:extLst>
            <a:ext uri="{FF2B5EF4-FFF2-40B4-BE49-F238E27FC236}">
              <a16:creationId xmlns:a16="http://schemas.microsoft.com/office/drawing/2014/main" id="{7633577B-ACAD-437A-B152-5FF12D4A618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94" name="avatar">
          <a:extLst>
            <a:ext uri="{FF2B5EF4-FFF2-40B4-BE49-F238E27FC236}">
              <a16:creationId xmlns:a16="http://schemas.microsoft.com/office/drawing/2014/main" id="{B688CDA0-56A2-48EF-81D7-84ABCB01CAE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595" name="avatar">
          <a:extLst>
            <a:ext uri="{FF2B5EF4-FFF2-40B4-BE49-F238E27FC236}">
              <a16:creationId xmlns:a16="http://schemas.microsoft.com/office/drawing/2014/main" id="{1CAC279E-71E7-4116-ADB2-41DD02578BC9}"/>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96" name="avatar">
          <a:extLst>
            <a:ext uri="{FF2B5EF4-FFF2-40B4-BE49-F238E27FC236}">
              <a16:creationId xmlns:a16="http://schemas.microsoft.com/office/drawing/2014/main" id="{F0FA3516-80AE-4127-A03A-877EE9AB601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597" name="avatar">
          <a:extLst>
            <a:ext uri="{FF2B5EF4-FFF2-40B4-BE49-F238E27FC236}">
              <a16:creationId xmlns:a16="http://schemas.microsoft.com/office/drawing/2014/main" id="{7C47F62C-7414-4D7C-9871-25684CAA7B48}"/>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598" name="avatar">
          <a:extLst>
            <a:ext uri="{FF2B5EF4-FFF2-40B4-BE49-F238E27FC236}">
              <a16:creationId xmlns:a16="http://schemas.microsoft.com/office/drawing/2014/main" id="{98CC3EDA-9D96-4B99-92F0-5267521D201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599" name="avatar">
          <a:extLst>
            <a:ext uri="{FF2B5EF4-FFF2-40B4-BE49-F238E27FC236}">
              <a16:creationId xmlns:a16="http://schemas.microsoft.com/office/drawing/2014/main" id="{88C6972B-5499-445E-AF90-5AD6302DD527}"/>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00" name="avatar">
          <a:extLst>
            <a:ext uri="{FF2B5EF4-FFF2-40B4-BE49-F238E27FC236}">
              <a16:creationId xmlns:a16="http://schemas.microsoft.com/office/drawing/2014/main" id="{99BCBA65-7439-4B5C-BC18-1A561DA15DDC}"/>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01" name="avatar">
          <a:extLst>
            <a:ext uri="{FF2B5EF4-FFF2-40B4-BE49-F238E27FC236}">
              <a16:creationId xmlns:a16="http://schemas.microsoft.com/office/drawing/2014/main" id="{1B28FFF0-D189-48B2-924D-3DC7DB1F1B3C}"/>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02" name="avatar">
          <a:extLst>
            <a:ext uri="{FF2B5EF4-FFF2-40B4-BE49-F238E27FC236}">
              <a16:creationId xmlns:a16="http://schemas.microsoft.com/office/drawing/2014/main" id="{430E9950-58BD-4C6F-B28C-2426DB057F5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03" name="avatar">
          <a:extLst>
            <a:ext uri="{FF2B5EF4-FFF2-40B4-BE49-F238E27FC236}">
              <a16:creationId xmlns:a16="http://schemas.microsoft.com/office/drawing/2014/main" id="{4CC4BEC0-A61B-4F8A-AA7F-0BA2BEA52AB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04" name="avatar">
          <a:extLst>
            <a:ext uri="{FF2B5EF4-FFF2-40B4-BE49-F238E27FC236}">
              <a16:creationId xmlns:a16="http://schemas.microsoft.com/office/drawing/2014/main" id="{78D03DEC-6BE3-4948-B834-7749CF19D9F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05" name="avatar">
          <a:extLst>
            <a:ext uri="{FF2B5EF4-FFF2-40B4-BE49-F238E27FC236}">
              <a16:creationId xmlns:a16="http://schemas.microsoft.com/office/drawing/2014/main" id="{54CAC860-C3AB-42CD-B998-89240C97C8E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06" name="avatar">
          <a:extLst>
            <a:ext uri="{FF2B5EF4-FFF2-40B4-BE49-F238E27FC236}">
              <a16:creationId xmlns:a16="http://schemas.microsoft.com/office/drawing/2014/main" id="{DF8481EC-5982-42B2-8F85-32C14F89331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07" name="avatar">
          <a:extLst>
            <a:ext uri="{FF2B5EF4-FFF2-40B4-BE49-F238E27FC236}">
              <a16:creationId xmlns:a16="http://schemas.microsoft.com/office/drawing/2014/main" id="{C900F98B-E48A-4B48-9F3E-87440C848D19}"/>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08" name="avatar">
          <a:extLst>
            <a:ext uri="{FF2B5EF4-FFF2-40B4-BE49-F238E27FC236}">
              <a16:creationId xmlns:a16="http://schemas.microsoft.com/office/drawing/2014/main" id="{3C959E8D-D21F-447B-88DC-86F8620CBA00}"/>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09" name="avatar">
          <a:extLst>
            <a:ext uri="{FF2B5EF4-FFF2-40B4-BE49-F238E27FC236}">
              <a16:creationId xmlns:a16="http://schemas.microsoft.com/office/drawing/2014/main" id="{09A17EAF-F044-4B84-9ADA-CE689C737B3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10" name="avatar">
          <a:extLst>
            <a:ext uri="{FF2B5EF4-FFF2-40B4-BE49-F238E27FC236}">
              <a16:creationId xmlns:a16="http://schemas.microsoft.com/office/drawing/2014/main" id="{31C911B1-A249-4108-8879-8DDF11561CB8}"/>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11" name="avatar">
          <a:extLst>
            <a:ext uri="{FF2B5EF4-FFF2-40B4-BE49-F238E27FC236}">
              <a16:creationId xmlns:a16="http://schemas.microsoft.com/office/drawing/2014/main" id="{52F47D14-EF0E-48B6-9895-C26E2CC94A21}"/>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12" name="avatar">
          <a:extLst>
            <a:ext uri="{FF2B5EF4-FFF2-40B4-BE49-F238E27FC236}">
              <a16:creationId xmlns:a16="http://schemas.microsoft.com/office/drawing/2014/main" id="{BFD0B3D8-D8B8-4726-BE41-2CB979E6A9D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13" name="avatar">
          <a:extLst>
            <a:ext uri="{FF2B5EF4-FFF2-40B4-BE49-F238E27FC236}">
              <a16:creationId xmlns:a16="http://schemas.microsoft.com/office/drawing/2014/main" id="{BB3CB9E0-C4C7-47D3-B45C-EDDA6C5035E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14" name="avatar">
          <a:extLst>
            <a:ext uri="{FF2B5EF4-FFF2-40B4-BE49-F238E27FC236}">
              <a16:creationId xmlns:a16="http://schemas.microsoft.com/office/drawing/2014/main" id="{702D9775-E56F-4DAE-A417-45203D4284E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15" name="avatar">
          <a:extLst>
            <a:ext uri="{FF2B5EF4-FFF2-40B4-BE49-F238E27FC236}">
              <a16:creationId xmlns:a16="http://schemas.microsoft.com/office/drawing/2014/main" id="{1BECF87D-263C-42B9-83A3-4B153B93608F}"/>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16" name="avatar">
          <a:extLst>
            <a:ext uri="{FF2B5EF4-FFF2-40B4-BE49-F238E27FC236}">
              <a16:creationId xmlns:a16="http://schemas.microsoft.com/office/drawing/2014/main" id="{FDA717A1-CC72-4F42-936F-189E16AD02DC}"/>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17" name="avatar">
          <a:extLst>
            <a:ext uri="{FF2B5EF4-FFF2-40B4-BE49-F238E27FC236}">
              <a16:creationId xmlns:a16="http://schemas.microsoft.com/office/drawing/2014/main" id="{75A4E562-C94E-4D93-BE23-1EBA660ED40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18" name="avatar">
          <a:extLst>
            <a:ext uri="{FF2B5EF4-FFF2-40B4-BE49-F238E27FC236}">
              <a16:creationId xmlns:a16="http://schemas.microsoft.com/office/drawing/2014/main" id="{420EA7C4-AF4F-4790-97B9-A8BEC2C2C18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19" name="avatar">
          <a:extLst>
            <a:ext uri="{FF2B5EF4-FFF2-40B4-BE49-F238E27FC236}">
              <a16:creationId xmlns:a16="http://schemas.microsoft.com/office/drawing/2014/main" id="{DFCC0D69-2E99-416C-A5F4-0A6861A6B984}"/>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20" name="avatar">
          <a:extLst>
            <a:ext uri="{FF2B5EF4-FFF2-40B4-BE49-F238E27FC236}">
              <a16:creationId xmlns:a16="http://schemas.microsoft.com/office/drawing/2014/main" id="{CA31C7C5-600D-454E-AC64-29C21C19721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21" name="avatar">
          <a:extLst>
            <a:ext uri="{FF2B5EF4-FFF2-40B4-BE49-F238E27FC236}">
              <a16:creationId xmlns:a16="http://schemas.microsoft.com/office/drawing/2014/main" id="{1B8D7FFF-C3C3-4AAD-A254-C83CD4DE8C4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22" name="avatar">
          <a:extLst>
            <a:ext uri="{FF2B5EF4-FFF2-40B4-BE49-F238E27FC236}">
              <a16:creationId xmlns:a16="http://schemas.microsoft.com/office/drawing/2014/main" id="{0C63A31D-C4DF-4DA1-AF98-CA7F2B68AFD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23" name="avatar">
          <a:extLst>
            <a:ext uri="{FF2B5EF4-FFF2-40B4-BE49-F238E27FC236}">
              <a16:creationId xmlns:a16="http://schemas.microsoft.com/office/drawing/2014/main" id="{355D93DE-1266-4609-8ACB-52C4600C492D}"/>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24" name="avatar">
          <a:extLst>
            <a:ext uri="{FF2B5EF4-FFF2-40B4-BE49-F238E27FC236}">
              <a16:creationId xmlns:a16="http://schemas.microsoft.com/office/drawing/2014/main" id="{6B658470-A886-4A83-8E6D-B94A29E81B76}"/>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25" name="avatar">
          <a:extLst>
            <a:ext uri="{FF2B5EF4-FFF2-40B4-BE49-F238E27FC236}">
              <a16:creationId xmlns:a16="http://schemas.microsoft.com/office/drawing/2014/main" id="{B52C9ABA-482C-482C-B29E-8FC82347639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26" name="avatar">
          <a:extLst>
            <a:ext uri="{FF2B5EF4-FFF2-40B4-BE49-F238E27FC236}">
              <a16:creationId xmlns:a16="http://schemas.microsoft.com/office/drawing/2014/main" id="{E1086383-A38A-48F1-AD3F-4510F49E63D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27" name="avatar">
          <a:extLst>
            <a:ext uri="{FF2B5EF4-FFF2-40B4-BE49-F238E27FC236}">
              <a16:creationId xmlns:a16="http://schemas.microsoft.com/office/drawing/2014/main" id="{31CE2392-97FF-4325-B53E-C9CD10CF8EE8}"/>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28" name="avatar">
          <a:extLst>
            <a:ext uri="{FF2B5EF4-FFF2-40B4-BE49-F238E27FC236}">
              <a16:creationId xmlns:a16="http://schemas.microsoft.com/office/drawing/2014/main" id="{2E3ADAAB-A46C-4FB4-994C-EA0A3560D4A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29" name="avatar">
          <a:extLst>
            <a:ext uri="{FF2B5EF4-FFF2-40B4-BE49-F238E27FC236}">
              <a16:creationId xmlns:a16="http://schemas.microsoft.com/office/drawing/2014/main" id="{BCA7F2D1-FB21-4B7C-B965-0844DF0B6E9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30" name="avatar">
          <a:extLst>
            <a:ext uri="{FF2B5EF4-FFF2-40B4-BE49-F238E27FC236}">
              <a16:creationId xmlns:a16="http://schemas.microsoft.com/office/drawing/2014/main" id="{8E468BF1-229D-42E5-BFA0-03FA08E0C1F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31" name="avatar">
          <a:extLst>
            <a:ext uri="{FF2B5EF4-FFF2-40B4-BE49-F238E27FC236}">
              <a16:creationId xmlns:a16="http://schemas.microsoft.com/office/drawing/2014/main" id="{F9EB4B0D-D5CF-4D39-81E2-A8CADB839E74}"/>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32" name="avatar">
          <a:extLst>
            <a:ext uri="{FF2B5EF4-FFF2-40B4-BE49-F238E27FC236}">
              <a16:creationId xmlns:a16="http://schemas.microsoft.com/office/drawing/2014/main" id="{3F288EC6-A66D-41BE-A647-2209C8102407}"/>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33" name="avatar">
          <a:extLst>
            <a:ext uri="{FF2B5EF4-FFF2-40B4-BE49-F238E27FC236}">
              <a16:creationId xmlns:a16="http://schemas.microsoft.com/office/drawing/2014/main" id="{29B2DE54-D7E0-4AA0-BF7D-49F10B0CF35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34" name="avatar">
          <a:extLst>
            <a:ext uri="{FF2B5EF4-FFF2-40B4-BE49-F238E27FC236}">
              <a16:creationId xmlns:a16="http://schemas.microsoft.com/office/drawing/2014/main" id="{898C9A47-E8B5-4922-AE01-2FC8815F199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35" name="avatar">
          <a:extLst>
            <a:ext uri="{FF2B5EF4-FFF2-40B4-BE49-F238E27FC236}">
              <a16:creationId xmlns:a16="http://schemas.microsoft.com/office/drawing/2014/main" id="{89AC59E7-51D6-495F-92F3-47F6C82254D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36" name="avatar">
          <a:extLst>
            <a:ext uri="{FF2B5EF4-FFF2-40B4-BE49-F238E27FC236}">
              <a16:creationId xmlns:a16="http://schemas.microsoft.com/office/drawing/2014/main" id="{E62E8F49-307F-4378-ADD4-A8B0F1134F4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37" name="avatar">
          <a:extLst>
            <a:ext uri="{FF2B5EF4-FFF2-40B4-BE49-F238E27FC236}">
              <a16:creationId xmlns:a16="http://schemas.microsoft.com/office/drawing/2014/main" id="{59D4CD86-6A3B-40C0-8500-FF5E2029A2C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38" name="avatar">
          <a:extLst>
            <a:ext uri="{FF2B5EF4-FFF2-40B4-BE49-F238E27FC236}">
              <a16:creationId xmlns:a16="http://schemas.microsoft.com/office/drawing/2014/main" id="{7D0255BC-CB2E-4D1F-B4E5-AAA233EF597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39" name="avatar">
          <a:extLst>
            <a:ext uri="{FF2B5EF4-FFF2-40B4-BE49-F238E27FC236}">
              <a16:creationId xmlns:a16="http://schemas.microsoft.com/office/drawing/2014/main" id="{27D41B85-F097-4C47-928B-C61D36F155D0}"/>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40" name="avatar">
          <a:extLst>
            <a:ext uri="{FF2B5EF4-FFF2-40B4-BE49-F238E27FC236}">
              <a16:creationId xmlns:a16="http://schemas.microsoft.com/office/drawing/2014/main" id="{8036897F-142A-42E4-A5C5-DA9E5EDA313A}"/>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41" name="avatar">
          <a:extLst>
            <a:ext uri="{FF2B5EF4-FFF2-40B4-BE49-F238E27FC236}">
              <a16:creationId xmlns:a16="http://schemas.microsoft.com/office/drawing/2014/main" id="{558A7FB2-2C90-4F19-9028-75C88E23951A}"/>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42" name="avatar">
          <a:extLst>
            <a:ext uri="{FF2B5EF4-FFF2-40B4-BE49-F238E27FC236}">
              <a16:creationId xmlns:a16="http://schemas.microsoft.com/office/drawing/2014/main" id="{C2447D66-95CF-4959-AC9F-606DD6162D1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43" name="avatar">
          <a:extLst>
            <a:ext uri="{FF2B5EF4-FFF2-40B4-BE49-F238E27FC236}">
              <a16:creationId xmlns:a16="http://schemas.microsoft.com/office/drawing/2014/main" id="{B24CCA60-CB7D-4DF1-A455-38D92234A052}"/>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44" name="avatar">
          <a:extLst>
            <a:ext uri="{FF2B5EF4-FFF2-40B4-BE49-F238E27FC236}">
              <a16:creationId xmlns:a16="http://schemas.microsoft.com/office/drawing/2014/main" id="{480CB440-FCBD-4BE6-AC59-DE3EDEF7CD9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45" name="avatar">
          <a:extLst>
            <a:ext uri="{FF2B5EF4-FFF2-40B4-BE49-F238E27FC236}">
              <a16:creationId xmlns:a16="http://schemas.microsoft.com/office/drawing/2014/main" id="{07488DB1-DCC5-40E8-9A7B-3ACAC531A15A}"/>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46" name="avatar">
          <a:extLst>
            <a:ext uri="{FF2B5EF4-FFF2-40B4-BE49-F238E27FC236}">
              <a16:creationId xmlns:a16="http://schemas.microsoft.com/office/drawing/2014/main" id="{96A6D9AA-A73B-4499-BAAC-A38393FB1B5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47" name="avatar">
          <a:extLst>
            <a:ext uri="{FF2B5EF4-FFF2-40B4-BE49-F238E27FC236}">
              <a16:creationId xmlns:a16="http://schemas.microsoft.com/office/drawing/2014/main" id="{4201A458-8EE6-4CAB-8A49-9559AC1AC4BB}"/>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48" name="avatar">
          <a:extLst>
            <a:ext uri="{FF2B5EF4-FFF2-40B4-BE49-F238E27FC236}">
              <a16:creationId xmlns:a16="http://schemas.microsoft.com/office/drawing/2014/main" id="{3BC37AD3-7023-4E89-A327-4854B33AD020}"/>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49" name="avatar">
          <a:extLst>
            <a:ext uri="{FF2B5EF4-FFF2-40B4-BE49-F238E27FC236}">
              <a16:creationId xmlns:a16="http://schemas.microsoft.com/office/drawing/2014/main" id="{D57108DE-2725-4EC7-85E5-2463323EDBD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50" name="avatar">
          <a:extLst>
            <a:ext uri="{FF2B5EF4-FFF2-40B4-BE49-F238E27FC236}">
              <a16:creationId xmlns:a16="http://schemas.microsoft.com/office/drawing/2014/main" id="{5E5DD891-8B3F-486C-971B-AA73908B10C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51" name="avatar">
          <a:extLst>
            <a:ext uri="{FF2B5EF4-FFF2-40B4-BE49-F238E27FC236}">
              <a16:creationId xmlns:a16="http://schemas.microsoft.com/office/drawing/2014/main" id="{24B64E49-CA89-431B-A9AB-3B15591BE535}"/>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52" name="avatar">
          <a:extLst>
            <a:ext uri="{FF2B5EF4-FFF2-40B4-BE49-F238E27FC236}">
              <a16:creationId xmlns:a16="http://schemas.microsoft.com/office/drawing/2014/main" id="{DF3A4F5B-E4F3-4594-8B15-3DD134C2F7A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53" name="avatar">
          <a:extLst>
            <a:ext uri="{FF2B5EF4-FFF2-40B4-BE49-F238E27FC236}">
              <a16:creationId xmlns:a16="http://schemas.microsoft.com/office/drawing/2014/main" id="{3ADAEEA4-9D5F-486B-9EF3-FD28305940C5}"/>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54" name="avatar">
          <a:extLst>
            <a:ext uri="{FF2B5EF4-FFF2-40B4-BE49-F238E27FC236}">
              <a16:creationId xmlns:a16="http://schemas.microsoft.com/office/drawing/2014/main" id="{E879BD84-3326-4A44-9A13-4D307915D01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55" name="avatar">
          <a:extLst>
            <a:ext uri="{FF2B5EF4-FFF2-40B4-BE49-F238E27FC236}">
              <a16:creationId xmlns:a16="http://schemas.microsoft.com/office/drawing/2014/main" id="{8547BD7E-4369-4135-9922-8064697218C6}"/>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56" name="avatar">
          <a:extLst>
            <a:ext uri="{FF2B5EF4-FFF2-40B4-BE49-F238E27FC236}">
              <a16:creationId xmlns:a16="http://schemas.microsoft.com/office/drawing/2014/main" id="{7B477AB0-9429-469B-9CFE-7F5FB2AB891A}"/>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57" name="avatar">
          <a:extLst>
            <a:ext uri="{FF2B5EF4-FFF2-40B4-BE49-F238E27FC236}">
              <a16:creationId xmlns:a16="http://schemas.microsoft.com/office/drawing/2014/main" id="{D32B3CBE-663C-4207-9772-736BE52BDDE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58" name="avatar">
          <a:extLst>
            <a:ext uri="{FF2B5EF4-FFF2-40B4-BE49-F238E27FC236}">
              <a16:creationId xmlns:a16="http://schemas.microsoft.com/office/drawing/2014/main" id="{FDA6F4D3-B515-4345-A128-8E7FF823E4F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59" name="avatar">
          <a:extLst>
            <a:ext uri="{FF2B5EF4-FFF2-40B4-BE49-F238E27FC236}">
              <a16:creationId xmlns:a16="http://schemas.microsoft.com/office/drawing/2014/main" id="{EAA0C335-985D-4076-A067-30819228ABC3}"/>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60" name="avatar">
          <a:extLst>
            <a:ext uri="{FF2B5EF4-FFF2-40B4-BE49-F238E27FC236}">
              <a16:creationId xmlns:a16="http://schemas.microsoft.com/office/drawing/2014/main" id="{A41EFDA7-88A2-4E6F-BBB3-8327D7434A6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2893"/>
    <xdr:sp macro="" textlink="">
      <xdr:nvSpPr>
        <xdr:cNvPr id="67661" name="avatar">
          <a:extLst>
            <a:ext uri="{FF2B5EF4-FFF2-40B4-BE49-F238E27FC236}">
              <a16:creationId xmlns:a16="http://schemas.microsoft.com/office/drawing/2014/main" id="{3E60AE26-B290-455D-BC27-010DCC1A6A81}"/>
            </a:ext>
          </a:extLst>
        </xdr:cNvPr>
        <xdr:cNvSpPr>
          <a:spLocks noChangeAspect="1" noChangeArrowheads="1"/>
        </xdr:cNvSpPr>
      </xdr:nvSpPr>
      <xdr:spPr bwMode="auto">
        <a:xfrm>
          <a:off x="4600575" y="1371600"/>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3527"/>
    <xdr:sp macro="" textlink="">
      <xdr:nvSpPr>
        <xdr:cNvPr id="67662" name="avatar">
          <a:extLst>
            <a:ext uri="{FF2B5EF4-FFF2-40B4-BE49-F238E27FC236}">
              <a16:creationId xmlns:a16="http://schemas.microsoft.com/office/drawing/2014/main" id="{D835B573-7CEB-4BEC-A718-7113B83A279C}"/>
            </a:ext>
          </a:extLst>
        </xdr:cNvPr>
        <xdr:cNvSpPr>
          <a:spLocks noChangeAspect="1" noChangeArrowheads="1"/>
        </xdr:cNvSpPr>
      </xdr:nvSpPr>
      <xdr:spPr bwMode="auto">
        <a:xfrm>
          <a:off x="0" y="13716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63" name="avatar">
          <a:extLst>
            <a:ext uri="{FF2B5EF4-FFF2-40B4-BE49-F238E27FC236}">
              <a16:creationId xmlns:a16="http://schemas.microsoft.com/office/drawing/2014/main" id="{8F0019B5-37D6-4F79-99D7-5A80A497911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4162"/>
    <xdr:sp macro="" textlink="">
      <xdr:nvSpPr>
        <xdr:cNvPr id="67664" name="avatar">
          <a:extLst>
            <a:ext uri="{FF2B5EF4-FFF2-40B4-BE49-F238E27FC236}">
              <a16:creationId xmlns:a16="http://schemas.microsoft.com/office/drawing/2014/main" id="{FA95D082-D6D0-4731-B142-21AAB985171F}"/>
            </a:ext>
          </a:extLst>
        </xdr:cNvPr>
        <xdr:cNvSpPr>
          <a:spLocks noChangeAspect="1" noChangeArrowheads="1"/>
        </xdr:cNvSpPr>
      </xdr:nvSpPr>
      <xdr:spPr bwMode="auto">
        <a:xfrm>
          <a:off x="4600575" y="13716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4162"/>
    <xdr:sp macro="" textlink="">
      <xdr:nvSpPr>
        <xdr:cNvPr id="67665" name="avatar">
          <a:extLst>
            <a:ext uri="{FF2B5EF4-FFF2-40B4-BE49-F238E27FC236}">
              <a16:creationId xmlns:a16="http://schemas.microsoft.com/office/drawing/2014/main" id="{CCBA06F9-D885-422C-9F6B-B1F6EE1186B8}"/>
            </a:ext>
          </a:extLst>
        </xdr:cNvPr>
        <xdr:cNvSpPr>
          <a:spLocks noChangeAspect="1" noChangeArrowheads="1"/>
        </xdr:cNvSpPr>
      </xdr:nvSpPr>
      <xdr:spPr bwMode="auto">
        <a:xfrm>
          <a:off x="0" y="13716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666" name="avatar">
          <a:extLst>
            <a:ext uri="{FF2B5EF4-FFF2-40B4-BE49-F238E27FC236}">
              <a16:creationId xmlns:a16="http://schemas.microsoft.com/office/drawing/2014/main" id="{9B4D768E-6235-40F7-8E79-2761D642954E}"/>
            </a:ext>
          </a:extLst>
        </xdr:cNvPr>
        <xdr:cNvSpPr>
          <a:spLocks noChangeAspect="1" noChangeArrowheads="1"/>
        </xdr:cNvSpPr>
      </xdr:nvSpPr>
      <xdr:spPr bwMode="auto">
        <a:xfrm>
          <a:off x="4600575"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67" name="avatar">
          <a:extLst>
            <a:ext uri="{FF2B5EF4-FFF2-40B4-BE49-F238E27FC236}">
              <a16:creationId xmlns:a16="http://schemas.microsoft.com/office/drawing/2014/main" id="{9DD61A8F-6789-478A-83AC-FF78C18D28F0}"/>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79111"/>
    <xdr:sp macro="" textlink="">
      <xdr:nvSpPr>
        <xdr:cNvPr id="67668" name="avatar">
          <a:extLst>
            <a:ext uri="{FF2B5EF4-FFF2-40B4-BE49-F238E27FC236}">
              <a16:creationId xmlns:a16="http://schemas.microsoft.com/office/drawing/2014/main" id="{DB9832D0-EA78-445F-8822-AFE4AD5D2D2A}"/>
            </a:ext>
          </a:extLst>
        </xdr:cNvPr>
        <xdr:cNvSpPr>
          <a:spLocks noChangeAspect="1" noChangeArrowheads="1"/>
        </xdr:cNvSpPr>
      </xdr:nvSpPr>
      <xdr:spPr bwMode="auto">
        <a:xfrm>
          <a:off x="4600575" y="1371600"/>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3527"/>
    <xdr:sp macro="" textlink="">
      <xdr:nvSpPr>
        <xdr:cNvPr id="67669" name="avatar">
          <a:extLst>
            <a:ext uri="{FF2B5EF4-FFF2-40B4-BE49-F238E27FC236}">
              <a16:creationId xmlns:a16="http://schemas.microsoft.com/office/drawing/2014/main" id="{523314A0-73D6-4461-A16C-8DAC72D07FDA}"/>
            </a:ext>
          </a:extLst>
        </xdr:cNvPr>
        <xdr:cNvSpPr>
          <a:spLocks noChangeAspect="1" noChangeArrowheads="1"/>
        </xdr:cNvSpPr>
      </xdr:nvSpPr>
      <xdr:spPr bwMode="auto">
        <a:xfrm>
          <a:off x="0" y="13716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70" name="avatar">
          <a:extLst>
            <a:ext uri="{FF2B5EF4-FFF2-40B4-BE49-F238E27FC236}">
              <a16:creationId xmlns:a16="http://schemas.microsoft.com/office/drawing/2014/main" id="{9451148C-BD64-4EC7-BF2E-C51DE93A853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686"/>
    <xdr:sp macro="" textlink="">
      <xdr:nvSpPr>
        <xdr:cNvPr id="67671" name="avatar">
          <a:extLst>
            <a:ext uri="{FF2B5EF4-FFF2-40B4-BE49-F238E27FC236}">
              <a16:creationId xmlns:a16="http://schemas.microsoft.com/office/drawing/2014/main" id="{2CAA3A87-8843-4325-8BCF-E8A6E344F796}"/>
            </a:ext>
          </a:extLst>
        </xdr:cNvPr>
        <xdr:cNvSpPr>
          <a:spLocks noChangeAspect="1" noChangeArrowheads="1"/>
        </xdr:cNvSpPr>
      </xdr:nvSpPr>
      <xdr:spPr bwMode="auto">
        <a:xfrm>
          <a:off x="4600575" y="1371600"/>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3527"/>
    <xdr:sp macro="" textlink="">
      <xdr:nvSpPr>
        <xdr:cNvPr id="67672" name="avatar">
          <a:extLst>
            <a:ext uri="{FF2B5EF4-FFF2-40B4-BE49-F238E27FC236}">
              <a16:creationId xmlns:a16="http://schemas.microsoft.com/office/drawing/2014/main" id="{908C8170-0DB9-4CAE-9406-303FB000298C}"/>
            </a:ext>
          </a:extLst>
        </xdr:cNvPr>
        <xdr:cNvSpPr>
          <a:spLocks noChangeAspect="1" noChangeArrowheads="1"/>
        </xdr:cNvSpPr>
      </xdr:nvSpPr>
      <xdr:spPr bwMode="auto">
        <a:xfrm>
          <a:off x="0" y="1371600"/>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73" name="avatar">
          <a:extLst>
            <a:ext uri="{FF2B5EF4-FFF2-40B4-BE49-F238E27FC236}">
              <a16:creationId xmlns:a16="http://schemas.microsoft.com/office/drawing/2014/main" id="{F216CFD1-F488-4FA2-AE59-A9D20D55B53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1150"/>
    <xdr:sp macro="" textlink="">
      <xdr:nvSpPr>
        <xdr:cNvPr id="67674" name="avatar">
          <a:extLst>
            <a:ext uri="{FF2B5EF4-FFF2-40B4-BE49-F238E27FC236}">
              <a16:creationId xmlns:a16="http://schemas.microsoft.com/office/drawing/2014/main" id="{BC04FB4D-1C4B-4B7D-85AD-E4E87C1FFB15}"/>
            </a:ext>
          </a:extLst>
        </xdr:cNvPr>
        <xdr:cNvSpPr>
          <a:spLocks noChangeAspect="1" noChangeArrowheads="1"/>
        </xdr:cNvSpPr>
      </xdr:nvSpPr>
      <xdr:spPr bwMode="auto">
        <a:xfrm>
          <a:off x="4600575" y="13716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675" name="avatar">
          <a:extLst>
            <a:ext uri="{FF2B5EF4-FFF2-40B4-BE49-F238E27FC236}">
              <a16:creationId xmlns:a16="http://schemas.microsoft.com/office/drawing/2014/main" id="{64BAF189-7CF8-4241-9033-50E9700CB357}"/>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76" name="avatar">
          <a:extLst>
            <a:ext uri="{FF2B5EF4-FFF2-40B4-BE49-F238E27FC236}">
              <a16:creationId xmlns:a16="http://schemas.microsoft.com/office/drawing/2014/main" id="{5BA498DA-41D9-4EE3-843E-207E98107C7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974"/>
    <xdr:sp macro="" textlink="">
      <xdr:nvSpPr>
        <xdr:cNvPr id="67677" name="avatar">
          <a:extLst>
            <a:ext uri="{FF2B5EF4-FFF2-40B4-BE49-F238E27FC236}">
              <a16:creationId xmlns:a16="http://schemas.microsoft.com/office/drawing/2014/main" id="{C3657C56-E179-4DD5-BE93-A0C5A894BA2E}"/>
            </a:ext>
          </a:extLst>
        </xdr:cNvPr>
        <xdr:cNvSpPr>
          <a:spLocks noChangeAspect="1" noChangeArrowheads="1"/>
        </xdr:cNvSpPr>
      </xdr:nvSpPr>
      <xdr:spPr bwMode="auto">
        <a:xfrm>
          <a:off x="4600575"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7974"/>
    <xdr:sp macro="" textlink="">
      <xdr:nvSpPr>
        <xdr:cNvPr id="67678" name="avatar">
          <a:extLst>
            <a:ext uri="{FF2B5EF4-FFF2-40B4-BE49-F238E27FC236}">
              <a16:creationId xmlns:a16="http://schemas.microsoft.com/office/drawing/2014/main" id="{C27E3B01-662C-4B24-84FD-71BA8A8DD181}"/>
            </a:ext>
          </a:extLst>
        </xdr:cNvPr>
        <xdr:cNvSpPr>
          <a:spLocks noChangeAspect="1" noChangeArrowheads="1"/>
        </xdr:cNvSpPr>
      </xdr:nvSpPr>
      <xdr:spPr bwMode="auto">
        <a:xfrm>
          <a:off x="0"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679" name="avatar">
          <a:extLst>
            <a:ext uri="{FF2B5EF4-FFF2-40B4-BE49-F238E27FC236}">
              <a16:creationId xmlns:a16="http://schemas.microsoft.com/office/drawing/2014/main" id="{48BDBFD9-9B20-46F2-A864-54D6F838D5DA}"/>
            </a:ext>
          </a:extLst>
        </xdr:cNvPr>
        <xdr:cNvSpPr>
          <a:spLocks noChangeAspect="1" noChangeArrowheads="1"/>
        </xdr:cNvSpPr>
      </xdr:nvSpPr>
      <xdr:spPr bwMode="auto">
        <a:xfrm>
          <a:off x="4600575"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80" name="avatar">
          <a:extLst>
            <a:ext uri="{FF2B5EF4-FFF2-40B4-BE49-F238E27FC236}">
              <a16:creationId xmlns:a16="http://schemas.microsoft.com/office/drawing/2014/main" id="{D4C3EA90-75B9-463C-9047-D9887CBDFB5F}"/>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5623"/>
    <xdr:sp macro="" textlink="">
      <xdr:nvSpPr>
        <xdr:cNvPr id="67681" name="avatar">
          <a:extLst>
            <a:ext uri="{FF2B5EF4-FFF2-40B4-BE49-F238E27FC236}">
              <a16:creationId xmlns:a16="http://schemas.microsoft.com/office/drawing/2014/main" id="{E3B7B185-F597-4C97-BDBA-F04419F03DBD}"/>
            </a:ext>
          </a:extLst>
        </xdr:cNvPr>
        <xdr:cNvSpPr>
          <a:spLocks noChangeAspect="1" noChangeArrowheads="1"/>
        </xdr:cNvSpPr>
      </xdr:nvSpPr>
      <xdr:spPr bwMode="auto">
        <a:xfrm>
          <a:off x="4600575" y="137160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682" name="avatar">
          <a:extLst>
            <a:ext uri="{FF2B5EF4-FFF2-40B4-BE49-F238E27FC236}">
              <a16:creationId xmlns:a16="http://schemas.microsoft.com/office/drawing/2014/main" id="{858F1F18-33FA-4028-87E9-79E75D3AFF81}"/>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83" name="avatar">
          <a:extLst>
            <a:ext uri="{FF2B5EF4-FFF2-40B4-BE49-F238E27FC236}">
              <a16:creationId xmlns:a16="http://schemas.microsoft.com/office/drawing/2014/main" id="{06B21EE3-ACCC-4BCB-BA3A-4B72E857407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23850"/>
    <xdr:sp macro="" textlink="">
      <xdr:nvSpPr>
        <xdr:cNvPr id="67684" name="avatar">
          <a:extLst>
            <a:ext uri="{FF2B5EF4-FFF2-40B4-BE49-F238E27FC236}">
              <a16:creationId xmlns:a16="http://schemas.microsoft.com/office/drawing/2014/main" id="{A32FEE9B-58EE-4258-97A2-FA1802B83D09}"/>
            </a:ext>
          </a:extLst>
        </xdr:cNvPr>
        <xdr:cNvSpPr>
          <a:spLocks noChangeAspect="1" noChangeArrowheads="1"/>
        </xdr:cNvSpPr>
      </xdr:nvSpPr>
      <xdr:spPr bwMode="auto">
        <a:xfrm>
          <a:off x="4600575" y="13716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685" name="avatar">
          <a:extLst>
            <a:ext uri="{FF2B5EF4-FFF2-40B4-BE49-F238E27FC236}">
              <a16:creationId xmlns:a16="http://schemas.microsoft.com/office/drawing/2014/main" id="{E948D5F8-7C47-4FA8-A9C6-B3B54DFFDFF1}"/>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86" name="avatar">
          <a:extLst>
            <a:ext uri="{FF2B5EF4-FFF2-40B4-BE49-F238E27FC236}">
              <a16:creationId xmlns:a16="http://schemas.microsoft.com/office/drawing/2014/main" id="{505D65C3-5917-4A66-A2E6-27D8A3E70D9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87" name="avatar">
          <a:extLst>
            <a:ext uri="{FF2B5EF4-FFF2-40B4-BE49-F238E27FC236}">
              <a16:creationId xmlns:a16="http://schemas.microsoft.com/office/drawing/2014/main" id="{3C9C4ECE-3EB1-4B87-AE2A-49A2DF874730}"/>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88" name="avatar">
          <a:extLst>
            <a:ext uri="{FF2B5EF4-FFF2-40B4-BE49-F238E27FC236}">
              <a16:creationId xmlns:a16="http://schemas.microsoft.com/office/drawing/2014/main" id="{86AAB4F2-3075-4D35-AFF4-5074C1F3636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89" name="avatar">
          <a:extLst>
            <a:ext uri="{FF2B5EF4-FFF2-40B4-BE49-F238E27FC236}">
              <a16:creationId xmlns:a16="http://schemas.microsoft.com/office/drawing/2014/main" id="{B1498F2F-FEA7-4521-B99C-3309D4335077}"/>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90" name="avatar">
          <a:extLst>
            <a:ext uri="{FF2B5EF4-FFF2-40B4-BE49-F238E27FC236}">
              <a16:creationId xmlns:a16="http://schemas.microsoft.com/office/drawing/2014/main" id="{16291DD9-A95E-4AE0-9C61-F5890393572F}"/>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91" name="avatar">
          <a:extLst>
            <a:ext uri="{FF2B5EF4-FFF2-40B4-BE49-F238E27FC236}">
              <a16:creationId xmlns:a16="http://schemas.microsoft.com/office/drawing/2014/main" id="{8E6B5378-45DA-4DB6-8B87-9D12F6F1A2D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92" name="avatar">
          <a:extLst>
            <a:ext uri="{FF2B5EF4-FFF2-40B4-BE49-F238E27FC236}">
              <a16:creationId xmlns:a16="http://schemas.microsoft.com/office/drawing/2014/main" id="{89F45476-F7B5-4923-A329-CD0C155BF20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693" name="avatar">
          <a:extLst>
            <a:ext uri="{FF2B5EF4-FFF2-40B4-BE49-F238E27FC236}">
              <a16:creationId xmlns:a16="http://schemas.microsoft.com/office/drawing/2014/main" id="{857A89A6-BCAF-40F7-B345-BBF8ABAF88A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94" name="avatar">
          <a:extLst>
            <a:ext uri="{FF2B5EF4-FFF2-40B4-BE49-F238E27FC236}">
              <a16:creationId xmlns:a16="http://schemas.microsoft.com/office/drawing/2014/main" id="{5A033FA7-FF1D-424B-963F-3766C5BC818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95" name="avatar">
          <a:extLst>
            <a:ext uri="{FF2B5EF4-FFF2-40B4-BE49-F238E27FC236}">
              <a16:creationId xmlns:a16="http://schemas.microsoft.com/office/drawing/2014/main" id="{1C96C57B-13E9-4798-8E31-1ED4D8CCF5B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696" name="avatar">
          <a:extLst>
            <a:ext uri="{FF2B5EF4-FFF2-40B4-BE49-F238E27FC236}">
              <a16:creationId xmlns:a16="http://schemas.microsoft.com/office/drawing/2014/main" id="{0C8D7CAE-4ACE-477D-BD6A-99A5B737655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697" name="avatar">
          <a:extLst>
            <a:ext uri="{FF2B5EF4-FFF2-40B4-BE49-F238E27FC236}">
              <a16:creationId xmlns:a16="http://schemas.microsoft.com/office/drawing/2014/main" id="{B6CDDEEE-5A60-49C4-95EC-AE834C6DE7AE}"/>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698" name="avatar">
          <a:extLst>
            <a:ext uri="{FF2B5EF4-FFF2-40B4-BE49-F238E27FC236}">
              <a16:creationId xmlns:a16="http://schemas.microsoft.com/office/drawing/2014/main" id="{4F5DCBDC-DD7E-4C2D-A633-8883D7F60CB6}"/>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699" name="avatar">
          <a:extLst>
            <a:ext uri="{FF2B5EF4-FFF2-40B4-BE49-F238E27FC236}">
              <a16:creationId xmlns:a16="http://schemas.microsoft.com/office/drawing/2014/main" id="{74427D5B-ADFA-4D40-B25E-A234DE90773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00" name="avatar">
          <a:extLst>
            <a:ext uri="{FF2B5EF4-FFF2-40B4-BE49-F238E27FC236}">
              <a16:creationId xmlns:a16="http://schemas.microsoft.com/office/drawing/2014/main" id="{1179D499-CBDB-41AE-A897-0629F92AEA8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01" name="avatar">
          <a:extLst>
            <a:ext uri="{FF2B5EF4-FFF2-40B4-BE49-F238E27FC236}">
              <a16:creationId xmlns:a16="http://schemas.microsoft.com/office/drawing/2014/main" id="{3D6BE7EE-F5AF-4AE1-9478-D1E481CF9C1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02" name="avatar">
          <a:extLst>
            <a:ext uri="{FF2B5EF4-FFF2-40B4-BE49-F238E27FC236}">
              <a16:creationId xmlns:a16="http://schemas.microsoft.com/office/drawing/2014/main" id="{EE7C7B85-183C-4A61-A988-F2B003A5DAE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03" name="avatar">
          <a:extLst>
            <a:ext uri="{FF2B5EF4-FFF2-40B4-BE49-F238E27FC236}">
              <a16:creationId xmlns:a16="http://schemas.microsoft.com/office/drawing/2014/main" id="{CEE24ED4-78EF-49BB-980B-5911286EDAD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04" name="avatar">
          <a:extLst>
            <a:ext uri="{FF2B5EF4-FFF2-40B4-BE49-F238E27FC236}">
              <a16:creationId xmlns:a16="http://schemas.microsoft.com/office/drawing/2014/main" id="{B37B4CE1-4946-430C-B776-2158F46AF38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05" name="avatar">
          <a:extLst>
            <a:ext uri="{FF2B5EF4-FFF2-40B4-BE49-F238E27FC236}">
              <a16:creationId xmlns:a16="http://schemas.microsoft.com/office/drawing/2014/main" id="{A619B1F7-05AE-4854-8574-FB6855F16421}"/>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06" name="avatar">
          <a:extLst>
            <a:ext uri="{FF2B5EF4-FFF2-40B4-BE49-F238E27FC236}">
              <a16:creationId xmlns:a16="http://schemas.microsoft.com/office/drawing/2014/main" id="{CD3DFCA3-3C4F-4BEB-8533-53E64E49A1AF}"/>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07" name="avatar">
          <a:extLst>
            <a:ext uri="{FF2B5EF4-FFF2-40B4-BE49-F238E27FC236}">
              <a16:creationId xmlns:a16="http://schemas.microsoft.com/office/drawing/2014/main" id="{F3C019E6-C18D-42EA-8943-19A97E9A73D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08" name="avatar">
          <a:extLst>
            <a:ext uri="{FF2B5EF4-FFF2-40B4-BE49-F238E27FC236}">
              <a16:creationId xmlns:a16="http://schemas.microsoft.com/office/drawing/2014/main" id="{B12029F0-36D2-4DB1-99A4-A49FF0BFC03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09" name="avatar">
          <a:extLst>
            <a:ext uri="{FF2B5EF4-FFF2-40B4-BE49-F238E27FC236}">
              <a16:creationId xmlns:a16="http://schemas.microsoft.com/office/drawing/2014/main" id="{24F54C4C-B659-4031-A5D2-88341B449AE7}"/>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10" name="avatar">
          <a:extLst>
            <a:ext uri="{FF2B5EF4-FFF2-40B4-BE49-F238E27FC236}">
              <a16:creationId xmlns:a16="http://schemas.microsoft.com/office/drawing/2014/main" id="{ACA3E938-2F95-4A6F-9FCA-D3F9D265ADD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11" name="avatar">
          <a:extLst>
            <a:ext uri="{FF2B5EF4-FFF2-40B4-BE49-F238E27FC236}">
              <a16:creationId xmlns:a16="http://schemas.microsoft.com/office/drawing/2014/main" id="{2FFCF261-6764-4063-A4B0-2F1DA5E7613E}"/>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12" name="avatar">
          <a:extLst>
            <a:ext uri="{FF2B5EF4-FFF2-40B4-BE49-F238E27FC236}">
              <a16:creationId xmlns:a16="http://schemas.microsoft.com/office/drawing/2014/main" id="{4E9A8976-B0FE-49E8-8EBF-B70ECE4E539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13" name="avatar">
          <a:extLst>
            <a:ext uri="{FF2B5EF4-FFF2-40B4-BE49-F238E27FC236}">
              <a16:creationId xmlns:a16="http://schemas.microsoft.com/office/drawing/2014/main" id="{C0C45538-F145-478C-B3AB-EEFDAC2257FE}"/>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14" name="avatar">
          <a:extLst>
            <a:ext uri="{FF2B5EF4-FFF2-40B4-BE49-F238E27FC236}">
              <a16:creationId xmlns:a16="http://schemas.microsoft.com/office/drawing/2014/main" id="{4C9F015A-21DB-41CD-A0F8-981E801E4966}"/>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15" name="avatar">
          <a:extLst>
            <a:ext uri="{FF2B5EF4-FFF2-40B4-BE49-F238E27FC236}">
              <a16:creationId xmlns:a16="http://schemas.microsoft.com/office/drawing/2014/main" id="{DC7459FA-E658-4EFE-9C61-23E3B3AB058A}"/>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16" name="avatar">
          <a:extLst>
            <a:ext uri="{FF2B5EF4-FFF2-40B4-BE49-F238E27FC236}">
              <a16:creationId xmlns:a16="http://schemas.microsoft.com/office/drawing/2014/main" id="{5C778002-A427-4E45-B696-DDB416B627B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17" name="avatar">
          <a:extLst>
            <a:ext uri="{FF2B5EF4-FFF2-40B4-BE49-F238E27FC236}">
              <a16:creationId xmlns:a16="http://schemas.microsoft.com/office/drawing/2014/main" id="{E01A0E18-89F0-42C9-AA74-8B5A60076B0E}"/>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18" name="avatar">
          <a:extLst>
            <a:ext uri="{FF2B5EF4-FFF2-40B4-BE49-F238E27FC236}">
              <a16:creationId xmlns:a16="http://schemas.microsoft.com/office/drawing/2014/main" id="{AC53718B-E6E7-48E6-A5FA-FD8FAD71142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19" name="avatar">
          <a:extLst>
            <a:ext uri="{FF2B5EF4-FFF2-40B4-BE49-F238E27FC236}">
              <a16:creationId xmlns:a16="http://schemas.microsoft.com/office/drawing/2014/main" id="{9C525DF9-9379-4BF1-8AE2-73D1D9F5FD4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20" name="avatar">
          <a:extLst>
            <a:ext uri="{FF2B5EF4-FFF2-40B4-BE49-F238E27FC236}">
              <a16:creationId xmlns:a16="http://schemas.microsoft.com/office/drawing/2014/main" id="{57020D5F-E438-4887-9089-5BDFDD00829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21" name="avatar">
          <a:extLst>
            <a:ext uri="{FF2B5EF4-FFF2-40B4-BE49-F238E27FC236}">
              <a16:creationId xmlns:a16="http://schemas.microsoft.com/office/drawing/2014/main" id="{4C57FF15-F930-41FD-9BAC-AB1370818484}"/>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22" name="avatar">
          <a:extLst>
            <a:ext uri="{FF2B5EF4-FFF2-40B4-BE49-F238E27FC236}">
              <a16:creationId xmlns:a16="http://schemas.microsoft.com/office/drawing/2014/main" id="{3BE76CA8-0061-4BEF-B254-F20607AE4E72}"/>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23" name="avatar">
          <a:extLst>
            <a:ext uri="{FF2B5EF4-FFF2-40B4-BE49-F238E27FC236}">
              <a16:creationId xmlns:a16="http://schemas.microsoft.com/office/drawing/2014/main" id="{6A94BED8-52D1-4230-9722-85648EF863A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24" name="avatar">
          <a:extLst>
            <a:ext uri="{FF2B5EF4-FFF2-40B4-BE49-F238E27FC236}">
              <a16:creationId xmlns:a16="http://schemas.microsoft.com/office/drawing/2014/main" id="{3A1AD3A1-0457-48CC-A13A-E5382104A37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25" name="avatar">
          <a:extLst>
            <a:ext uri="{FF2B5EF4-FFF2-40B4-BE49-F238E27FC236}">
              <a16:creationId xmlns:a16="http://schemas.microsoft.com/office/drawing/2014/main" id="{3D32AEAF-E035-4775-A667-C25EB33B8AE5}"/>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26" name="avatar">
          <a:extLst>
            <a:ext uri="{FF2B5EF4-FFF2-40B4-BE49-F238E27FC236}">
              <a16:creationId xmlns:a16="http://schemas.microsoft.com/office/drawing/2014/main" id="{D045EFCC-1AD9-48EB-9D3F-652269D702B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27" name="avatar">
          <a:extLst>
            <a:ext uri="{FF2B5EF4-FFF2-40B4-BE49-F238E27FC236}">
              <a16:creationId xmlns:a16="http://schemas.microsoft.com/office/drawing/2014/main" id="{B015C71D-5B17-4B7F-A0CF-4E4EFEB7D60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28" name="avatar">
          <a:extLst>
            <a:ext uri="{FF2B5EF4-FFF2-40B4-BE49-F238E27FC236}">
              <a16:creationId xmlns:a16="http://schemas.microsoft.com/office/drawing/2014/main" id="{98EC0E14-B90C-415D-9A67-919AB819C05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29" name="avatar">
          <a:extLst>
            <a:ext uri="{FF2B5EF4-FFF2-40B4-BE49-F238E27FC236}">
              <a16:creationId xmlns:a16="http://schemas.microsoft.com/office/drawing/2014/main" id="{DD136F9C-5DE0-4A61-BDDB-A30C2DC1BF86}"/>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30" name="avatar">
          <a:extLst>
            <a:ext uri="{FF2B5EF4-FFF2-40B4-BE49-F238E27FC236}">
              <a16:creationId xmlns:a16="http://schemas.microsoft.com/office/drawing/2014/main" id="{2E459129-96AC-4FF8-980B-5F142F20BED8}"/>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31" name="avatar">
          <a:extLst>
            <a:ext uri="{FF2B5EF4-FFF2-40B4-BE49-F238E27FC236}">
              <a16:creationId xmlns:a16="http://schemas.microsoft.com/office/drawing/2014/main" id="{A78EB551-6046-41FA-96DD-D9C09A6D51F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32" name="avatar">
          <a:extLst>
            <a:ext uri="{FF2B5EF4-FFF2-40B4-BE49-F238E27FC236}">
              <a16:creationId xmlns:a16="http://schemas.microsoft.com/office/drawing/2014/main" id="{7376B13F-A25B-42A7-B0C1-04B93ADDB81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33" name="avatar">
          <a:extLst>
            <a:ext uri="{FF2B5EF4-FFF2-40B4-BE49-F238E27FC236}">
              <a16:creationId xmlns:a16="http://schemas.microsoft.com/office/drawing/2014/main" id="{63F83C15-C1C9-485B-9F67-1DA2EEBB86E8}"/>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34" name="avatar">
          <a:extLst>
            <a:ext uri="{FF2B5EF4-FFF2-40B4-BE49-F238E27FC236}">
              <a16:creationId xmlns:a16="http://schemas.microsoft.com/office/drawing/2014/main" id="{F1A0F122-5621-452C-AEEC-67122D0C8B4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35" name="avatar">
          <a:extLst>
            <a:ext uri="{FF2B5EF4-FFF2-40B4-BE49-F238E27FC236}">
              <a16:creationId xmlns:a16="http://schemas.microsoft.com/office/drawing/2014/main" id="{A51068C3-3F7C-4BE2-ACBD-A627A5CCDC5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36" name="avatar">
          <a:extLst>
            <a:ext uri="{FF2B5EF4-FFF2-40B4-BE49-F238E27FC236}">
              <a16:creationId xmlns:a16="http://schemas.microsoft.com/office/drawing/2014/main" id="{EF2717EF-9416-457C-9F6F-7E6F8059A6E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37" name="avatar">
          <a:extLst>
            <a:ext uri="{FF2B5EF4-FFF2-40B4-BE49-F238E27FC236}">
              <a16:creationId xmlns:a16="http://schemas.microsoft.com/office/drawing/2014/main" id="{24290F62-11AE-4D7C-AD21-3CDD2B779EA0}"/>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38" name="avatar">
          <a:extLst>
            <a:ext uri="{FF2B5EF4-FFF2-40B4-BE49-F238E27FC236}">
              <a16:creationId xmlns:a16="http://schemas.microsoft.com/office/drawing/2014/main" id="{BCBBCCC2-CE34-4C57-A62A-41FC97BFB007}"/>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39" name="avatar">
          <a:extLst>
            <a:ext uri="{FF2B5EF4-FFF2-40B4-BE49-F238E27FC236}">
              <a16:creationId xmlns:a16="http://schemas.microsoft.com/office/drawing/2014/main" id="{52AC722E-D377-4141-94FF-0CF34B449B5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40" name="avatar">
          <a:extLst>
            <a:ext uri="{FF2B5EF4-FFF2-40B4-BE49-F238E27FC236}">
              <a16:creationId xmlns:a16="http://schemas.microsoft.com/office/drawing/2014/main" id="{E7C74D28-3FBE-4673-A635-4421C218E3B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41" name="avatar">
          <a:extLst>
            <a:ext uri="{FF2B5EF4-FFF2-40B4-BE49-F238E27FC236}">
              <a16:creationId xmlns:a16="http://schemas.microsoft.com/office/drawing/2014/main" id="{2190911B-D504-4FF3-A01B-732CAC4483AA}"/>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42" name="avatar">
          <a:extLst>
            <a:ext uri="{FF2B5EF4-FFF2-40B4-BE49-F238E27FC236}">
              <a16:creationId xmlns:a16="http://schemas.microsoft.com/office/drawing/2014/main" id="{581DACC2-B9E7-45F0-95E1-E763EE3B453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43" name="avatar">
          <a:extLst>
            <a:ext uri="{FF2B5EF4-FFF2-40B4-BE49-F238E27FC236}">
              <a16:creationId xmlns:a16="http://schemas.microsoft.com/office/drawing/2014/main" id="{D4C60118-4EBD-4B13-968A-BBB32EAED325}"/>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44" name="avatar">
          <a:extLst>
            <a:ext uri="{FF2B5EF4-FFF2-40B4-BE49-F238E27FC236}">
              <a16:creationId xmlns:a16="http://schemas.microsoft.com/office/drawing/2014/main" id="{A7A68356-9C49-4F63-912F-AF2030DAC73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45" name="avatar">
          <a:extLst>
            <a:ext uri="{FF2B5EF4-FFF2-40B4-BE49-F238E27FC236}">
              <a16:creationId xmlns:a16="http://schemas.microsoft.com/office/drawing/2014/main" id="{E2CBBE8A-1B7E-49F0-A123-233CE52D4057}"/>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46" name="avatar">
          <a:extLst>
            <a:ext uri="{FF2B5EF4-FFF2-40B4-BE49-F238E27FC236}">
              <a16:creationId xmlns:a16="http://schemas.microsoft.com/office/drawing/2014/main" id="{84FA13AA-DF5A-47D3-B778-BE26EFEB1C03}"/>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47" name="avatar">
          <a:extLst>
            <a:ext uri="{FF2B5EF4-FFF2-40B4-BE49-F238E27FC236}">
              <a16:creationId xmlns:a16="http://schemas.microsoft.com/office/drawing/2014/main" id="{2ECF0559-0B47-4080-A56C-485AE1CA838A}"/>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48" name="avatar">
          <a:extLst>
            <a:ext uri="{FF2B5EF4-FFF2-40B4-BE49-F238E27FC236}">
              <a16:creationId xmlns:a16="http://schemas.microsoft.com/office/drawing/2014/main" id="{B14624AE-CDBB-4B13-B654-3DFE00E6833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49" name="avatar">
          <a:extLst>
            <a:ext uri="{FF2B5EF4-FFF2-40B4-BE49-F238E27FC236}">
              <a16:creationId xmlns:a16="http://schemas.microsoft.com/office/drawing/2014/main" id="{FA9CED2E-52DE-47CA-95F1-7443AF6D4F43}"/>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50" name="avatar">
          <a:extLst>
            <a:ext uri="{FF2B5EF4-FFF2-40B4-BE49-F238E27FC236}">
              <a16:creationId xmlns:a16="http://schemas.microsoft.com/office/drawing/2014/main" id="{B3A4B591-6237-40F2-8914-6CF896B69E7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51" name="avatar">
          <a:extLst>
            <a:ext uri="{FF2B5EF4-FFF2-40B4-BE49-F238E27FC236}">
              <a16:creationId xmlns:a16="http://schemas.microsoft.com/office/drawing/2014/main" id="{8A0D0105-29FE-4F25-AFFA-BDA18D4897EC}"/>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52" name="avatar">
          <a:extLst>
            <a:ext uri="{FF2B5EF4-FFF2-40B4-BE49-F238E27FC236}">
              <a16:creationId xmlns:a16="http://schemas.microsoft.com/office/drawing/2014/main" id="{7756808B-3D67-435C-A515-A19C9ED40FF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53" name="avatar">
          <a:extLst>
            <a:ext uri="{FF2B5EF4-FFF2-40B4-BE49-F238E27FC236}">
              <a16:creationId xmlns:a16="http://schemas.microsoft.com/office/drawing/2014/main" id="{5B43658D-6A66-420C-8E6F-39808D6070EF}"/>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54" name="avatar">
          <a:extLst>
            <a:ext uri="{FF2B5EF4-FFF2-40B4-BE49-F238E27FC236}">
              <a16:creationId xmlns:a16="http://schemas.microsoft.com/office/drawing/2014/main" id="{4DF56AB4-0A6D-4E7F-B681-E56C2AD233A1}"/>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55" name="avatar">
          <a:extLst>
            <a:ext uri="{FF2B5EF4-FFF2-40B4-BE49-F238E27FC236}">
              <a16:creationId xmlns:a16="http://schemas.microsoft.com/office/drawing/2014/main" id="{5FB0B797-2F57-4A1B-9439-52A14137586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56" name="avatar">
          <a:extLst>
            <a:ext uri="{FF2B5EF4-FFF2-40B4-BE49-F238E27FC236}">
              <a16:creationId xmlns:a16="http://schemas.microsoft.com/office/drawing/2014/main" id="{BA1BB9BC-B155-4B2E-8E99-870EC8D6213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57" name="avatar">
          <a:extLst>
            <a:ext uri="{FF2B5EF4-FFF2-40B4-BE49-F238E27FC236}">
              <a16:creationId xmlns:a16="http://schemas.microsoft.com/office/drawing/2014/main" id="{8D6BA3AB-A2D6-406B-B620-BC5DAF1E122D}"/>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58" name="avatar">
          <a:extLst>
            <a:ext uri="{FF2B5EF4-FFF2-40B4-BE49-F238E27FC236}">
              <a16:creationId xmlns:a16="http://schemas.microsoft.com/office/drawing/2014/main" id="{BA1607A1-C191-4A15-A6D5-6B1B96EC7AC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59" name="avatar">
          <a:extLst>
            <a:ext uri="{FF2B5EF4-FFF2-40B4-BE49-F238E27FC236}">
              <a16:creationId xmlns:a16="http://schemas.microsoft.com/office/drawing/2014/main" id="{66133CC0-FF79-4F92-910A-68A72698D4D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60" name="avatar">
          <a:extLst>
            <a:ext uri="{FF2B5EF4-FFF2-40B4-BE49-F238E27FC236}">
              <a16:creationId xmlns:a16="http://schemas.microsoft.com/office/drawing/2014/main" id="{B104E905-A407-48E5-B3FE-C4D86C36AE0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61" name="avatar">
          <a:extLst>
            <a:ext uri="{FF2B5EF4-FFF2-40B4-BE49-F238E27FC236}">
              <a16:creationId xmlns:a16="http://schemas.microsoft.com/office/drawing/2014/main" id="{DF8E7226-4AD7-4478-B52E-779A6BC4B545}"/>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62" name="avatar">
          <a:extLst>
            <a:ext uri="{FF2B5EF4-FFF2-40B4-BE49-F238E27FC236}">
              <a16:creationId xmlns:a16="http://schemas.microsoft.com/office/drawing/2014/main" id="{4F0DE7C3-EA89-4C48-A6CD-DA6AA092CFE0}"/>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63" name="avatar">
          <a:extLst>
            <a:ext uri="{FF2B5EF4-FFF2-40B4-BE49-F238E27FC236}">
              <a16:creationId xmlns:a16="http://schemas.microsoft.com/office/drawing/2014/main" id="{28B48A85-135C-4595-8BB6-83786EFCBDC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64" name="avatar">
          <a:extLst>
            <a:ext uri="{FF2B5EF4-FFF2-40B4-BE49-F238E27FC236}">
              <a16:creationId xmlns:a16="http://schemas.microsoft.com/office/drawing/2014/main" id="{5FEC2414-01CE-460D-B558-DB8F2A095A8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65" name="avatar">
          <a:extLst>
            <a:ext uri="{FF2B5EF4-FFF2-40B4-BE49-F238E27FC236}">
              <a16:creationId xmlns:a16="http://schemas.microsoft.com/office/drawing/2014/main" id="{2740CA85-F90B-488C-975E-5EDE03225D55}"/>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66" name="avatar">
          <a:extLst>
            <a:ext uri="{FF2B5EF4-FFF2-40B4-BE49-F238E27FC236}">
              <a16:creationId xmlns:a16="http://schemas.microsoft.com/office/drawing/2014/main" id="{0400EF6A-F22E-42C1-B136-B41986F3DF1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67" name="avatar">
          <a:extLst>
            <a:ext uri="{FF2B5EF4-FFF2-40B4-BE49-F238E27FC236}">
              <a16:creationId xmlns:a16="http://schemas.microsoft.com/office/drawing/2014/main" id="{1A0AA4B0-0E38-48B3-BB50-EA6E5598F70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68" name="avatar">
          <a:extLst>
            <a:ext uri="{FF2B5EF4-FFF2-40B4-BE49-F238E27FC236}">
              <a16:creationId xmlns:a16="http://schemas.microsoft.com/office/drawing/2014/main" id="{8A2ED581-0809-45FF-A7B9-E6C37444F6F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69" name="avatar">
          <a:extLst>
            <a:ext uri="{FF2B5EF4-FFF2-40B4-BE49-F238E27FC236}">
              <a16:creationId xmlns:a16="http://schemas.microsoft.com/office/drawing/2014/main" id="{D3DEBB64-B831-45C0-A8C1-85F62BA95BC3}"/>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70" name="avatar">
          <a:extLst>
            <a:ext uri="{FF2B5EF4-FFF2-40B4-BE49-F238E27FC236}">
              <a16:creationId xmlns:a16="http://schemas.microsoft.com/office/drawing/2014/main" id="{FB676EE8-6131-4DE1-886E-80ACCFE14DA5}"/>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71" name="avatar">
          <a:extLst>
            <a:ext uri="{FF2B5EF4-FFF2-40B4-BE49-F238E27FC236}">
              <a16:creationId xmlns:a16="http://schemas.microsoft.com/office/drawing/2014/main" id="{AA7AE5B8-EA44-4088-AE7C-613254A9D98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72" name="avatar">
          <a:extLst>
            <a:ext uri="{FF2B5EF4-FFF2-40B4-BE49-F238E27FC236}">
              <a16:creationId xmlns:a16="http://schemas.microsoft.com/office/drawing/2014/main" id="{37AACFF6-85B3-4F89-A536-DEAD10DE8558}"/>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73" name="avatar">
          <a:extLst>
            <a:ext uri="{FF2B5EF4-FFF2-40B4-BE49-F238E27FC236}">
              <a16:creationId xmlns:a16="http://schemas.microsoft.com/office/drawing/2014/main" id="{7A10E221-09DA-4287-A92F-23DE0A0D36BC}"/>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74" name="avatar">
          <a:extLst>
            <a:ext uri="{FF2B5EF4-FFF2-40B4-BE49-F238E27FC236}">
              <a16:creationId xmlns:a16="http://schemas.microsoft.com/office/drawing/2014/main" id="{2DC23AD0-436F-4760-AB1F-711378B9E5F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75" name="avatar">
          <a:extLst>
            <a:ext uri="{FF2B5EF4-FFF2-40B4-BE49-F238E27FC236}">
              <a16:creationId xmlns:a16="http://schemas.microsoft.com/office/drawing/2014/main" id="{C6369F40-38C3-4FE4-90B7-CEDAE0F277E8}"/>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76" name="avatar">
          <a:extLst>
            <a:ext uri="{FF2B5EF4-FFF2-40B4-BE49-F238E27FC236}">
              <a16:creationId xmlns:a16="http://schemas.microsoft.com/office/drawing/2014/main" id="{08EAB9C3-5BDD-467C-8665-855FE064506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77" name="avatar">
          <a:extLst>
            <a:ext uri="{FF2B5EF4-FFF2-40B4-BE49-F238E27FC236}">
              <a16:creationId xmlns:a16="http://schemas.microsoft.com/office/drawing/2014/main" id="{1DED217C-D138-4A8D-886C-F443A2B8D56C}"/>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78" name="avatar">
          <a:extLst>
            <a:ext uri="{FF2B5EF4-FFF2-40B4-BE49-F238E27FC236}">
              <a16:creationId xmlns:a16="http://schemas.microsoft.com/office/drawing/2014/main" id="{CEC65CD5-5A61-47DB-8D6C-1272AC387749}"/>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79" name="avatar">
          <a:extLst>
            <a:ext uri="{FF2B5EF4-FFF2-40B4-BE49-F238E27FC236}">
              <a16:creationId xmlns:a16="http://schemas.microsoft.com/office/drawing/2014/main" id="{C6C11EAA-C0E2-46E2-9582-EDE3161FC39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80" name="avatar">
          <a:extLst>
            <a:ext uri="{FF2B5EF4-FFF2-40B4-BE49-F238E27FC236}">
              <a16:creationId xmlns:a16="http://schemas.microsoft.com/office/drawing/2014/main" id="{90B3F3CA-EC38-4287-8F3B-41C4F6202F5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81" name="avatar">
          <a:extLst>
            <a:ext uri="{FF2B5EF4-FFF2-40B4-BE49-F238E27FC236}">
              <a16:creationId xmlns:a16="http://schemas.microsoft.com/office/drawing/2014/main" id="{0E79B4A0-82BE-43E4-93E0-CBAE93FA5312}"/>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82" name="avatar">
          <a:extLst>
            <a:ext uri="{FF2B5EF4-FFF2-40B4-BE49-F238E27FC236}">
              <a16:creationId xmlns:a16="http://schemas.microsoft.com/office/drawing/2014/main" id="{DEF5ED32-5D78-48EE-8510-CB65104FA80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83" name="avatar">
          <a:extLst>
            <a:ext uri="{FF2B5EF4-FFF2-40B4-BE49-F238E27FC236}">
              <a16:creationId xmlns:a16="http://schemas.microsoft.com/office/drawing/2014/main" id="{3C5AE8D0-0C38-419B-A199-A11696E6DFC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84" name="avatar">
          <a:extLst>
            <a:ext uri="{FF2B5EF4-FFF2-40B4-BE49-F238E27FC236}">
              <a16:creationId xmlns:a16="http://schemas.microsoft.com/office/drawing/2014/main" id="{268787D2-A2EE-4656-AB8D-FF0523D80D4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85" name="avatar">
          <a:extLst>
            <a:ext uri="{FF2B5EF4-FFF2-40B4-BE49-F238E27FC236}">
              <a16:creationId xmlns:a16="http://schemas.microsoft.com/office/drawing/2014/main" id="{6C06ECBD-3692-4866-889E-C2792949D5EC}"/>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86" name="avatar">
          <a:extLst>
            <a:ext uri="{FF2B5EF4-FFF2-40B4-BE49-F238E27FC236}">
              <a16:creationId xmlns:a16="http://schemas.microsoft.com/office/drawing/2014/main" id="{53510231-8D60-4F53-BBED-464D3AD63DBF}"/>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87" name="avatar">
          <a:extLst>
            <a:ext uri="{FF2B5EF4-FFF2-40B4-BE49-F238E27FC236}">
              <a16:creationId xmlns:a16="http://schemas.microsoft.com/office/drawing/2014/main" id="{788DE951-7D0D-4D71-A452-7223C248F1E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88" name="avatar">
          <a:extLst>
            <a:ext uri="{FF2B5EF4-FFF2-40B4-BE49-F238E27FC236}">
              <a16:creationId xmlns:a16="http://schemas.microsoft.com/office/drawing/2014/main" id="{396362F0-BBBE-4CF3-BECF-0FD1F53C077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89" name="avatar">
          <a:extLst>
            <a:ext uri="{FF2B5EF4-FFF2-40B4-BE49-F238E27FC236}">
              <a16:creationId xmlns:a16="http://schemas.microsoft.com/office/drawing/2014/main" id="{30F1BD9F-8DC8-4570-9992-63E9C789EF7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90" name="avatar">
          <a:extLst>
            <a:ext uri="{FF2B5EF4-FFF2-40B4-BE49-F238E27FC236}">
              <a16:creationId xmlns:a16="http://schemas.microsoft.com/office/drawing/2014/main" id="{253F92B9-6541-4E2D-8553-772985D6750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91" name="avatar">
          <a:extLst>
            <a:ext uri="{FF2B5EF4-FFF2-40B4-BE49-F238E27FC236}">
              <a16:creationId xmlns:a16="http://schemas.microsoft.com/office/drawing/2014/main" id="{70359E8F-A297-4CED-AAA3-52D914C6F73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92" name="avatar">
          <a:extLst>
            <a:ext uri="{FF2B5EF4-FFF2-40B4-BE49-F238E27FC236}">
              <a16:creationId xmlns:a16="http://schemas.microsoft.com/office/drawing/2014/main" id="{3CAD7363-7E6B-42F7-86B9-18DD07DE4FF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793" name="avatar">
          <a:extLst>
            <a:ext uri="{FF2B5EF4-FFF2-40B4-BE49-F238E27FC236}">
              <a16:creationId xmlns:a16="http://schemas.microsoft.com/office/drawing/2014/main" id="{8667944E-F4E8-4104-9FF8-FB9018C37BE7}"/>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794" name="avatar">
          <a:extLst>
            <a:ext uri="{FF2B5EF4-FFF2-40B4-BE49-F238E27FC236}">
              <a16:creationId xmlns:a16="http://schemas.microsoft.com/office/drawing/2014/main" id="{13DFEA78-5EBF-4D79-A8F1-CCD6C4CD9E45}"/>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95" name="avatar">
          <a:extLst>
            <a:ext uri="{FF2B5EF4-FFF2-40B4-BE49-F238E27FC236}">
              <a16:creationId xmlns:a16="http://schemas.microsoft.com/office/drawing/2014/main" id="{4AF4EAD1-13AE-4CF2-AA7E-1C654D52270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96" name="avatar">
          <a:extLst>
            <a:ext uri="{FF2B5EF4-FFF2-40B4-BE49-F238E27FC236}">
              <a16:creationId xmlns:a16="http://schemas.microsoft.com/office/drawing/2014/main" id="{D5CBCAB7-7C61-4160-8B2D-E9974440A77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797" name="avatar">
          <a:extLst>
            <a:ext uri="{FF2B5EF4-FFF2-40B4-BE49-F238E27FC236}">
              <a16:creationId xmlns:a16="http://schemas.microsoft.com/office/drawing/2014/main" id="{86B2D381-423E-4460-A7FD-56D43F26CD5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798" name="avatar">
          <a:extLst>
            <a:ext uri="{FF2B5EF4-FFF2-40B4-BE49-F238E27FC236}">
              <a16:creationId xmlns:a16="http://schemas.microsoft.com/office/drawing/2014/main" id="{6DD143D6-7324-43CA-889F-F628E90F0B48}"/>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799" name="avatar">
          <a:extLst>
            <a:ext uri="{FF2B5EF4-FFF2-40B4-BE49-F238E27FC236}">
              <a16:creationId xmlns:a16="http://schemas.microsoft.com/office/drawing/2014/main" id="{604FEED7-EF09-4F09-BFE8-949523B8BAE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00" name="avatar">
          <a:extLst>
            <a:ext uri="{FF2B5EF4-FFF2-40B4-BE49-F238E27FC236}">
              <a16:creationId xmlns:a16="http://schemas.microsoft.com/office/drawing/2014/main" id="{323ED5D8-AC1F-44A7-846B-D03A4B78D1B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01" name="avatar">
          <a:extLst>
            <a:ext uri="{FF2B5EF4-FFF2-40B4-BE49-F238E27FC236}">
              <a16:creationId xmlns:a16="http://schemas.microsoft.com/office/drawing/2014/main" id="{523463EB-BDA7-495B-B0C4-408AB04B6D11}"/>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02" name="avatar">
          <a:extLst>
            <a:ext uri="{FF2B5EF4-FFF2-40B4-BE49-F238E27FC236}">
              <a16:creationId xmlns:a16="http://schemas.microsoft.com/office/drawing/2014/main" id="{C7564D18-F124-4445-82CC-4C44689A320B}"/>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03" name="avatar">
          <a:extLst>
            <a:ext uri="{FF2B5EF4-FFF2-40B4-BE49-F238E27FC236}">
              <a16:creationId xmlns:a16="http://schemas.microsoft.com/office/drawing/2014/main" id="{8AC6E517-7CE5-4273-BB78-E68FDFCB16B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04" name="avatar">
          <a:extLst>
            <a:ext uri="{FF2B5EF4-FFF2-40B4-BE49-F238E27FC236}">
              <a16:creationId xmlns:a16="http://schemas.microsoft.com/office/drawing/2014/main" id="{CFAC6738-D0DE-4185-8276-A257BAB7F2B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05" name="avatar">
          <a:extLst>
            <a:ext uri="{FF2B5EF4-FFF2-40B4-BE49-F238E27FC236}">
              <a16:creationId xmlns:a16="http://schemas.microsoft.com/office/drawing/2014/main" id="{F1B50B30-4D34-41F8-97A5-01CDC9282F20}"/>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06" name="avatar">
          <a:extLst>
            <a:ext uri="{FF2B5EF4-FFF2-40B4-BE49-F238E27FC236}">
              <a16:creationId xmlns:a16="http://schemas.microsoft.com/office/drawing/2014/main" id="{AD1BF20E-9AF5-4D22-9232-A1138C0FB45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07" name="avatar">
          <a:extLst>
            <a:ext uri="{FF2B5EF4-FFF2-40B4-BE49-F238E27FC236}">
              <a16:creationId xmlns:a16="http://schemas.microsoft.com/office/drawing/2014/main" id="{A7851118-E476-4E0F-B7E6-9E94FBEAF68C}"/>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08" name="avatar">
          <a:extLst>
            <a:ext uri="{FF2B5EF4-FFF2-40B4-BE49-F238E27FC236}">
              <a16:creationId xmlns:a16="http://schemas.microsoft.com/office/drawing/2014/main" id="{15647CF0-3100-4206-9C3A-5A5CC3FC308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09" name="avatar">
          <a:extLst>
            <a:ext uri="{FF2B5EF4-FFF2-40B4-BE49-F238E27FC236}">
              <a16:creationId xmlns:a16="http://schemas.microsoft.com/office/drawing/2014/main" id="{E0C9FD63-4EBE-4383-BBEB-0B0FF26E0E91}"/>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10" name="avatar">
          <a:extLst>
            <a:ext uri="{FF2B5EF4-FFF2-40B4-BE49-F238E27FC236}">
              <a16:creationId xmlns:a16="http://schemas.microsoft.com/office/drawing/2014/main" id="{02889481-A591-490D-B6E1-A198F3A9DBA0}"/>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11" name="avatar">
          <a:extLst>
            <a:ext uri="{FF2B5EF4-FFF2-40B4-BE49-F238E27FC236}">
              <a16:creationId xmlns:a16="http://schemas.microsoft.com/office/drawing/2014/main" id="{1EA25744-66A4-481C-B92F-E2B596DC178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12" name="avatar">
          <a:extLst>
            <a:ext uri="{FF2B5EF4-FFF2-40B4-BE49-F238E27FC236}">
              <a16:creationId xmlns:a16="http://schemas.microsoft.com/office/drawing/2014/main" id="{B1289B4B-05F2-493B-821A-763E8D68BB9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13" name="avatar">
          <a:extLst>
            <a:ext uri="{FF2B5EF4-FFF2-40B4-BE49-F238E27FC236}">
              <a16:creationId xmlns:a16="http://schemas.microsoft.com/office/drawing/2014/main" id="{2D8320E8-4566-4375-B708-9E4A24F8CC71}"/>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14" name="avatar">
          <a:extLst>
            <a:ext uri="{FF2B5EF4-FFF2-40B4-BE49-F238E27FC236}">
              <a16:creationId xmlns:a16="http://schemas.microsoft.com/office/drawing/2014/main" id="{D5211596-2B41-44BD-B69F-FC4DE867DD18}"/>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15" name="avatar">
          <a:extLst>
            <a:ext uri="{FF2B5EF4-FFF2-40B4-BE49-F238E27FC236}">
              <a16:creationId xmlns:a16="http://schemas.microsoft.com/office/drawing/2014/main" id="{BB45E98D-96F4-4C70-A35A-10119F76145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16" name="avatar">
          <a:extLst>
            <a:ext uri="{FF2B5EF4-FFF2-40B4-BE49-F238E27FC236}">
              <a16:creationId xmlns:a16="http://schemas.microsoft.com/office/drawing/2014/main" id="{4F7CDCAA-3DD4-4F7C-9139-BD64170D669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17" name="avatar">
          <a:extLst>
            <a:ext uri="{FF2B5EF4-FFF2-40B4-BE49-F238E27FC236}">
              <a16:creationId xmlns:a16="http://schemas.microsoft.com/office/drawing/2014/main" id="{9E585DD5-FC94-4D82-912C-19D8375EB6E1}"/>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18" name="avatar">
          <a:extLst>
            <a:ext uri="{FF2B5EF4-FFF2-40B4-BE49-F238E27FC236}">
              <a16:creationId xmlns:a16="http://schemas.microsoft.com/office/drawing/2014/main" id="{2B4B4D59-D3A5-4B3B-8E55-F85633FA884A}"/>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19" name="avatar">
          <a:extLst>
            <a:ext uri="{FF2B5EF4-FFF2-40B4-BE49-F238E27FC236}">
              <a16:creationId xmlns:a16="http://schemas.microsoft.com/office/drawing/2014/main" id="{25206A5B-3D9F-4C52-8D43-B329DC9E2A7C}"/>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20" name="avatar">
          <a:extLst>
            <a:ext uri="{FF2B5EF4-FFF2-40B4-BE49-F238E27FC236}">
              <a16:creationId xmlns:a16="http://schemas.microsoft.com/office/drawing/2014/main" id="{37582491-8BE4-415C-AE54-1A2D8E9B47B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21" name="avatar">
          <a:extLst>
            <a:ext uri="{FF2B5EF4-FFF2-40B4-BE49-F238E27FC236}">
              <a16:creationId xmlns:a16="http://schemas.microsoft.com/office/drawing/2014/main" id="{0BCC1C18-7B7C-4706-9A22-1B269FFCC365}"/>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22" name="avatar">
          <a:extLst>
            <a:ext uri="{FF2B5EF4-FFF2-40B4-BE49-F238E27FC236}">
              <a16:creationId xmlns:a16="http://schemas.microsoft.com/office/drawing/2014/main" id="{74E1D6C4-9133-4449-8A8F-923761CDD14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23" name="avatar">
          <a:extLst>
            <a:ext uri="{FF2B5EF4-FFF2-40B4-BE49-F238E27FC236}">
              <a16:creationId xmlns:a16="http://schemas.microsoft.com/office/drawing/2014/main" id="{7B0F4B81-793D-4434-BD61-7D63A78A654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24" name="avatar">
          <a:extLst>
            <a:ext uri="{FF2B5EF4-FFF2-40B4-BE49-F238E27FC236}">
              <a16:creationId xmlns:a16="http://schemas.microsoft.com/office/drawing/2014/main" id="{82BEA279-1411-426E-96EC-CC00EE0282C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25" name="avatar">
          <a:extLst>
            <a:ext uri="{FF2B5EF4-FFF2-40B4-BE49-F238E27FC236}">
              <a16:creationId xmlns:a16="http://schemas.microsoft.com/office/drawing/2014/main" id="{B1D5B3AA-B237-45E8-AB58-761A218A5845}"/>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26" name="avatar">
          <a:extLst>
            <a:ext uri="{FF2B5EF4-FFF2-40B4-BE49-F238E27FC236}">
              <a16:creationId xmlns:a16="http://schemas.microsoft.com/office/drawing/2014/main" id="{B6706EFF-79B3-4ADC-AD9E-A188F18DD9DC}"/>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27" name="avatar">
          <a:extLst>
            <a:ext uri="{FF2B5EF4-FFF2-40B4-BE49-F238E27FC236}">
              <a16:creationId xmlns:a16="http://schemas.microsoft.com/office/drawing/2014/main" id="{261338D4-0F8A-4C39-8BCA-C0F4A67910F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28" name="avatar">
          <a:extLst>
            <a:ext uri="{FF2B5EF4-FFF2-40B4-BE49-F238E27FC236}">
              <a16:creationId xmlns:a16="http://schemas.microsoft.com/office/drawing/2014/main" id="{CEB75861-23B3-4FD0-8463-0147D0B243F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29" name="avatar">
          <a:extLst>
            <a:ext uri="{FF2B5EF4-FFF2-40B4-BE49-F238E27FC236}">
              <a16:creationId xmlns:a16="http://schemas.microsoft.com/office/drawing/2014/main" id="{0DD0B581-D0D8-42F3-B8A3-75AEB65296A9}"/>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30" name="avatar">
          <a:extLst>
            <a:ext uri="{FF2B5EF4-FFF2-40B4-BE49-F238E27FC236}">
              <a16:creationId xmlns:a16="http://schemas.microsoft.com/office/drawing/2014/main" id="{AA3F37BD-AF11-4F15-9A96-63A3DDD98B4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3528"/>
    <xdr:sp macro="" textlink="">
      <xdr:nvSpPr>
        <xdr:cNvPr id="67831" name="avatar">
          <a:extLst>
            <a:ext uri="{FF2B5EF4-FFF2-40B4-BE49-F238E27FC236}">
              <a16:creationId xmlns:a16="http://schemas.microsoft.com/office/drawing/2014/main" id="{E39BE88F-B0D3-4F94-A191-C93C31072297}"/>
            </a:ext>
          </a:extLst>
        </xdr:cNvPr>
        <xdr:cNvSpPr>
          <a:spLocks noChangeAspect="1" noChangeArrowheads="1"/>
        </xdr:cNvSpPr>
      </xdr:nvSpPr>
      <xdr:spPr bwMode="auto">
        <a:xfrm>
          <a:off x="4600575" y="1371600"/>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832" name="avatar">
          <a:extLst>
            <a:ext uri="{FF2B5EF4-FFF2-40B4-BE49-F238E27FC236}">
              <a16:creationId xmlns:a16="http://schemas.microsoft.com/office/drawing/2014/main" id="{E25B07DC-7A2E-4DA4-8DD6-11BE2DF525AD}"/>
            </a:ext>
          </a:extLst>
        </xdr:cNvPr>
        <xdr:cNvSpPr>
          <a:spLocks noChangeAspect="1" noChangeArrowheads="1"/>
        </xdr:cNvSpPr>
      </xdr:nvSpPr>
      <xdr:spPr bwMode="auto">
        <a:xfrm>
          <a:off x="0" y="13716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33" name="avatar">
          <a:extLst>
            <a:ext uri="{FF2B5EF4-FFF2-40B4-BE49-F238E27FC236}">
              <a16:creationId xmlns:a16="http://schemas.microsoft.com/office/drawing/2014/main" id="{6E67BC58-413E-4D22-97FA-50445D05395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2892"/>
    <xdr:sp macro="" textlink="">
      <xdr:nvSpPr>
        <xdr:cNvPr id="67834" name="avatar">
          <a:extLst>
            <a:ext uri="{FF2B5EF4-FFF2-40B4-BE49-F238E27FC236}">
              <a16:creationId xmlns:a16="http://schemas.microsoft.com/office/drawing/2014/main" id="{3AF34F44-1E5B-4D4B-80CE-887CDB8248B5}"/>
            </a:ext>
          </a:extLst>
        </xdr:cNvPr>
        <xdr:cNvSpPr>
          <a:spLocks noChangeAspect="1" noChangeArrowheads="1"/>
        </xdr:cNvSpPr>
      </xdr:nvSpPr>
      <xdr:spPr bwMode="auto">
        <a:xfrm>
          <a:off x="4600575" y="13716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835" name="avatar">
          <a:extLst>
            <a:ext uri="{FF2B5EF4-FFF2-40B4-BE49-F238E27FC236}">
              <a16:creationId xmlns:a16="http://schemas.microsoft.com/office/drawing/2014/main" id="{352E2BA9-6F05-4C12-8864-EF3504C8750A}"/>
            </a:ext>
          </a:extLst>
        </xdr:cNvPr>
        <xdr:cNvSpPr>
          <a:spLocks noChangeAspect="1" noChangeArrowheads="1"/>
        </xdr:cNvSpPr>
      </xdr:nvSpPr>
      <xdr:spPr bwMode="auto">
        <a:xfrm>
          <a:off x="0" y="13716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836" name="avatar">
          <a:extLst>
            <a:ext uri="{FF2B5EF4-FFF2-40B4-BE49-F238E27FC236}">
              <a16:creationId xmlns:a16="http://schemas.microsoft.com/office/drawing/2014/main" id="{86880412-872E-4C45-AD28-8F7AA55EF3AB}"/>
            </a:ext>
          </a:extLst>
        </xdr:cNvPr>
        <xdr:cNvSpPr>
          <a:spLocks noChangeAspect="1" noChangeArrowheads="1"/>
        </xdr:cNvSpPr>
      </xdr:nvSpPr>
      <xdr:spPr bwMode="auto">
        <a:xfrm>
          <a:off x="4600575"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37" name="avatar">
          <a:extLst>
            <a:ext uri="{FF2B5EF4-FFF2-40B4-BE49-F238E27FC236}">
              <a16:creationId xmlns:a16="http://schemas.microsoft.com/office/drawing/2014/main" id="{77D53CDE-7F8F-44AF-AF26-AD406D4EB33E}"/>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3556"/>
    <xdr:sp macro="" textlink="">
      <xdr:nvSpPr>
        <xdr:cNvPr id="67838" name="avatar">
          <a:extLst>
            <a:ext uri="{FF2B5EF4-FFF2-40B4-BE49-F238E27FC236}">
              <a16:creationId xmlns:a16="http://schemas.microsoft.com/office/drawing/2014/main" id="{82724C49-D337-4287-9206-615ADEC8BE47}"/>
            </a:ext>
          </a:extLst>
        </xdr:cNvPr>
        <xdr:cNvSpPr>
          <a:spLocks noChangeAspect="1" noChangeArrowheads="1"/>
        </xdr:cNvSpPr>
      </xdr:nvSpPr>
      <xdr:spPr bwMode="auto">
        <a:xfrm>
          <a:off x="4600575" y="1371600"/>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2892"/>
    <xdr:sp macro="" textlink="">
      <xdr:nvSpPr>
        <xdr:cNvPr id="67839" name="avatar">
          <a:extLst>
            <a:ext uri="{FF2B5EF4-FFF2-40B4-BE49-F238E27FC236}">
              <a16:creationId xmlns:a16="http://schemas.microsoft.com/office/drawing/2014/main" id="{1BCE3C91-912B-48FC-AC3C-6BC5D1B0C840}"/>
            </a:ext>
          </a:extLst>
        </xdr:cNvPr>
        <xdr:cNvSpPr>
          <a:spLocks noChangeAspect="1" noChangeArrowheads="1"/>
        </xdr:cNvSpPr>
      </xdr:nvSpPr>
      <xdr:spPr bwMode="auto">
        <a:xfrm>
          <a:off x="0" y="1371600"/>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40" name="avatar">
          <a:extLst>
            <a:ext uri="{FF2B5EF4-FFF2-40B4-BE49-F238E27FC236}">
              <a16:creationId xmlns:a16="http://schemas.microsoft.com/office/drawing/2014/main" id="{06E9AB83-A6FB-4868-8702-195A6B821F3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051"/>
    <xdr:sp macro="" textlink="">
      <xdr:nvSpPr>
        <xdr:cNvPr id="67841" name="avatar">
          <a:extLst>
            <a:ext uri="{FF2B5EF4-FFF2-40B4-BE49-F238E27FC236}">
              <a16:creationId xmlns:a16="http://schemas.microsoft.com/office/drawing/2014/main" id="{BBD4D978-980B-4D02-8E47-677297D60FC3}"/>
            </a:ext>
          </a:extLst>
        </xdr:cNvPr>
        <xdr:cNvSpPr>
          <a:spLocks noChangeAspect="1" noChangeArrowheads="1"/>
        </xdr:cNvSpPr>
      </xdr:nvSpPr>
      <xdr:spPr bwMode="auto">
        <a:xfrm>
          <a:off x="4600575" y="1371600"/>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4162"/>
    <xdr:sp macro="" textlink="">
      <xdr:nvSpPr>
        <xdr:cNvPr id="67842" name="avatar">
          <a:extLst>
            <a:ext uri="{FF2B5EF4-FFF2-40B4-BE49-F238E27FC236}">
              <a16:creationId xmlns:a16="http://schemas.microsoft.com/office/drawing/2014/main" id="{06D443FF-2D61-497C-817A-281F68ADA7C8}"/>
            </a:ext>
          </a:extLst>
        </xdr:cNvPr>
        <xdr:cNvSpPr>
          <a:spLocks noChangeAspect="1" noChangeArrowheads="1"/>
        </xdr:cNvSpPr>
      </xdr:nvSpPr>
      <xdr:spPr bwMode="auto">
        <a:xfrm>
          <a:off x="0" y="1371600"/>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43" name="avatar">
          <a:extLst>
            <a:ext uri="{FF2B5EF4-FFF2-40B4-BE49-F238E27FC236}">
              <a16:creationId xmlns:a16="http://schemas.microsoft.com/office/drawing/2014/main" id="{C8572BCD-F7F0-4B7D-80FF-C8F3048C494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1150"/>
    <xdr:sp macro="" textlink="">
      <xdr:nvSpPr>
        <xdr:cNvPr id="67844" name="avatar">
          <a:extLst>
            <a:ext uri="{FF2B5EF4-FFF2-40B4-BE49-F238E27FC236}">
              <a16:creationId xmlns:a16="http://schemas.microsoft.com/office/drawing/2014/main" id="{2BB81B8A-8EF1-4EC8-A4D6-7BB0D2397557}"/>
            </a:ext>
          </a:extLst>
        </xdr:cNvPr>
        <xdr:cNvSpPr>
          <a:spLocks noChangeAspect="1" noChangeArrowheads="1"/>
        </xdr:cNvSpPr>
      </xdr:nvSpPr>
      <xdr:spPr bwMode="auto">
        <a:xfrm>
          <a:off x="4600575" y="13716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845" name="avatar">
          <a:extLst>
            <a:ext uri="{FF2B5EF4-FFF2-40B4-BE49-F238E27FC236}">
              <a16:creationId xmlns:a16="http://schemas.microsoft.com/office/drawing/2014/main" id="{89C15A91-7FCC-49A9-94DE-FD90718B9836}"/>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46" name="avatar">
          <a:extLst>
            <a:ext uri="{FF2B5EF4-FFF2-40B4-BE49-F238E27FC236}">
              <a16:creationId xmlns:a16="http://schemas.microsoft.com/office/drawing/2014/main" id="{7A40415C-A36D-4C37-A62E-B10E0C1205D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7974"/>
    <xdr:sp macro="" textlink="">
      <xdr:nvSpPr>
        <xdr:cNvPr id="67847" name="avatar">
          <a:extLst>
            <a:ext uri="{FF2B5EF4-FFF2-40B4-BE49-F238E27FC236}">
              <a16:creationId xmlns:a16="http://schemas.microsoft.com/office/drawing/2014/main" id="{256D2A92-2398-4B7E-BEB1-8F1D86466C33}"/>
            </a:ext>
          </a:extLst>
        </xdr:cNvPr>
        <xdr:cNvSpPr>
          <a:spLocks noChangeAspect="1" noChangeArrowheads="1"/>
        </xdr:cNvSpPr>
      </xdr:nvSpPr>
      <xdr:spPr bwMode="auto">
        <a:xfrm>
          <a:off x="4600575"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7974"/>
    <xdr:sp macro="" textlink="">
      <xdr:nvSpPr>
        <xdr:cNvPr id="67848" name="avatar">
          <a:extLst>
            <a:ext uri="{FF2B5EF4-FFF2-40B4-BE49-F238E27FC236}">
              <a16:creationId xmlns:a16="http://schemas.microsoft.com/office/drawing/2014/main" id="{319286E6-F020-441C-BB98-AD403E654DE9}"/>
            </a:ext>
          </a:extLst>
        </xdr:cNvPr>
        <xdr:cNvSpPr>
          <a:spLocks noChangeAspect="1" noChangeArrowheads="1"/>
        </xdr:cNvSpPr>
      </xdr:nvSpPr>
      <xdr:spPr bwMode="auto">
        <a:xfrm>
          <a:off x="0" y="1371600"/>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7849" name="avatar">
          <a:extLst>
            <a:ext uri="{FF2B5EF4-FFF2-40B4-BE49-F238E27FC236}">
              <a16:creationId xmlns:a16="http://schemas.microsoft.com/office/drawing/2014/main" id="{115A8493-C2B5-4DAE-9220-CDD4089C4EA8}"/>
            </a:ext>
          </a:extLst>
        </xdr:cNvPr>
        <xdr:cNvSpPr>
          <a:spLocks noChangeAspect="1" noChangeArrowheads="1"/>
        </xdr:cNvSpPr>
      </xdr:nvSpPr>
      <xdr:spPr bwMode="auto">
        <a:xfrm>
          <a:off x="4600575"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50" name="avatar">
          <a:extLst>
            <a:ext uri="{FF2B5EF4-FFF2-40B4-BE49-F238E27FC236}">
              <a16:creationId xmlns:a16="http://schemas.microsoft.com/office/drawing/2014/main" id="{047EB4AC-D3BB-4DD3-81C3-74CEFA40A2D8}"/>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15623"/>
    <xdr:sp macro="" textlink="">
      <xdr:nvSpPr>
        <xdr:cNvPr id="67851" name="avatar">
          <a:extLst>
            <a:ext uri="{FF2B5EF4-FFF2-40B4-BE49-F238E27FC236}">
              <a16:creationId xmlns:a16="http://schemas.microsoft.com/office/drawing/2014/main" id="{931DD9F7-65CF-42C8-BDE5-A2BB395F6F72}"/>
            </a:ext>
          </a:extLst>
        </xdr:cNvPr>
        <xdr:cNvSpPr>
          <a:spLocks noChangeAspect="1" noChangeArrowheads="1"/>
        </xdr:cNvSpPr>
      </xdr:nvSpPr>
      <xdr:spPr bwMode="auto">
        <a:xfrm>
          <a:off x="4600575" y="1371600"/>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852" name="avatar">
          <a:extLst>
            <a:ext uri="{FF2B5EF4-FFF2-40B4-BE49-F238E27FC236}">
              <a16:creationId xmlns:a16="http://schemas.microsoft.com/office/drawing/2014/main" id="{4A837D30-BC4A-4B1E-A7D4-A51645758A6A}"/>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53" name="avatar">
          <a:extLst>
            <a:ext uri="{FF2B5EF4-FFF2-40B4-BE49-F238E27FC236}">
              <a16:creationId xmlns:a16="http://schemas.microsoft.com/office/drawing/2014/main" id="{0D5F4A61-86D3-42D7-B0EB-C383E4A25E9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23850"/>
    <xdr:sp macro="" textlink="">
      <xdr:nvSpPr>
        <xdr:cNvPr id="67854" name="avatar">
          <a:extLst>
            <a:ext uri="{FF2B5EF4-FFF2-40B4-BE49-F238E27FC236}">
              <a16:creationId xmlns:a16="http://schemas.microsoft.com/office/drawing/2014/main" id="{D579D8C3-C9DD-4B7D-98DB-3A3ABF60A348}"/>
            </a:ext>
          </a:extLst>
        </xdr:cNvPr>
        <xdr:cNvSpPr>
          <a:spLocks noChangeAspect="1" noChangeArrowheads="1"/>
        </xdr:cNvSpPr>
      </xdr:nvSpPr>
      <xdr:spPr bwMode="auto">
        <a:xfrm>
          <a:off x="4600575" y="13716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6704"/>
    <xdr:sp macro="" textlink="">
      <xdr:nvSpPr>
        <xdr:cNvPr id="67855" name="avatar">
          <a:extLst>
            <a:ext uri="{FF2B5EF4-FFF2-40B4-BE49-F238E27FC236}">
              <a16:creationId xmlns:a16="http://schemas.microsoft.com/office/drawing/2014/main" id="{97845233-F305-48CC-89E6-E012D4F79C8C}"/>
            </a:ext>
          </a:extLst>
        </xdr:cNvPr>
        <xdr:cNvSpPr>
          <a:spLocks noChangeAspect="1" noChangeArrowheads="1"/>
        </xdr:cNvSpPr>
      </xdr:nvSpPr>
      <xdr:spPr bwMode="auto">
        <a:xfrm>
          <a:off x="0" y="1371600"/>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56" name="avatar">
          <a:extLst>
            <a:ext uri="{FF2B5EF4-FFF2-40B4-BE49-F238E27FC236}">
              <a16:creationId xmlns:a16="http://schemas.microsoft.com/office/drawing/2014/main" id="{9846F3FC-BD38-4584-B20A-C9568CEDDC8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57" name="avatar">
          <a:extLst>
            <a:ext uri="{FF2B5EF4-FFF2-40B4-BE49-F238E27FC236}">
              <a16:creationId xmlns:a16="http://schemas.microsoft.com/office/drawing/2014/main" id="{79A56195-DD93-4465-92BC-8F06D0E1372E}"/>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58" name="avatar">
          <a:extLst>
            <a:ext uri="{FF2B5EF4-FFF2-40B4-BE49-F238E27FC236}">
              <a16:creationId xmlns:a16="http://schemas.microsoft.com/office/drawing/2014/main" id="{40D42EAD-76BC-48A2-82A3-96946F125C5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59" name="avatar">
          <a:extLst>
            <a:ext uri="{FF2B5EF4-FFF2-40B4-BE49-F238E27FC236}">
              <a16:creationId xmlns:a16="http://schemas.microsoft.com/office/drawing/2014/main" id="{5DF86284-5027-4B12-8911-7DA7E8856CF9}"/>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60" name="avatar">
          <a:extLst>
            <a:ext uri="{FF2B5EF4-FFF2-40B4-BE49-F238E27FC236}">
              <a16:creationId xmlns:a16="http://schemas.microsoft.com/office/drawing/2014/main" id="{907DDB7D-C282-470C-8E5E-0F376A92D082}"/>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61" name="avatar">
          <a:extLst>
            <a:ext uri="{FF2B5EF4-FFF2-40B4-BE49-F238E27FC236}">
              <a16:creationId xmlns:a16="http://schemas.microsoft.com/office/drawing/2014/main" id="{4DB867F1-20AF-4D78-AB90-E1DBB675228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62" name="avatar">
          <a:extLst>
            <a:ext uri="{FF2B5EF4-FFF2-40B4-BE49-F238E27FC236}">
              <a16:creationId xmlns:a16="http://schemas.microsoft.com/office/drawing/2014/main" id="{2FB90CC1-16E0-4F87-9E85-D147FA8CD7D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63" name="avatar">
          <a:extLst>
            <a:ext uri="{FF2B5EF4-FFF2-40B4-BE49-F238E27FC236}">
              <a16:creationId xmlns:a16="http://schemas.microsoft.com/office/drawing/2014/main" id="{E2661C9C-370A-498F-8657-F11C1AA71ED7}"/>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64" name="avatar">
          <a:extLst>
            <a:ext uri="{FF2B5EF4-FFF2-40B4-BE49-F238E27FC236}">
              <a16:creationId xmlns:a16="http://schemas.microsoft.com/office/drawing/2014/main" id="{F005F24F-B571-404C-908D-EC6A2614C53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65" name="avatar">
          <a:extLst>
            <a:ext uri="{FF2B5EF4-FFF2-40B4-BE49-F238E27FC236}">
              <a16:creationId xmlns:a16="http://schemas.microsoft.com/office/drawing/2014/main" id="{BC230EA7-B784-4680-B451-FE2F452BD1A8}"/>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66" name="avatar">
          <a:extLst>
            <a:ext uri="{FF2B5EF4-FFF2-40B4-BE49-F238E27FC236}">
              <a16:creationId xmlns:a16="http://schemas.microsoft.com/office/drawing/2014/main" id="{15420BBD-56A4-4908-A676-6E66EE11FEB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67" name="avatar">
          <a:extLst>
            <a:ext uri="{FF2B5EF4-FFF2-40B4-BE49-F238E27FC236}">
              <a16:creationId xmlns:a16="http://schemas.microsoft.com/office/drawing/2014/main" id="{41637276-45EA-4F9A-BA32-4B8EDD0269D2}"/>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68" name="avatar">
          <a:extLst>
            <a:ext uri="{FF2B5EF4-FFF2-40B4-BE49-F238E27FC236}">
              <a16:creationId xmlns:a16="http://schemas.microsoft.com/office/drawing/2014/main" id="{66A1D513-1E0D-4838-A313-8052FDF28FF3}"/>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69" name="avatar">
          <a:extLst>
            <a:ext uri="{FF2B5EF4-FFF2-40B4-BE49-F238E27FC236}">
              <a16:creationId xmlns:a16="http://schemas.microsoft.com/office/drawing/2014/main" id="{FE74F167-887E-42EE-9092-8A7C145F241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70" name="avatar">
          <a:extLst>
            <a:ext uri="{FF2B5EF4-FFF2-40B4-BE49-F238E27FC236}">
              <a16:creationId xmlns:a16="http://schemas.microsoft.com/office/drawing/2014/main" id="{1E2FA795-262A-4965-8251-9337E635DCB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71" name="avatar">
          <a:extLst>
            <a:ext uri="{FF2B5EF4-FFF2-40B4-BE49-F238E27FC236}">
              <a16:creationId xmlns:a16="http://schemas.microsoft.com/office/drawing/2014/main" id="{E9FE5DB0-1BFA-40EE-9C5C-918CA28E58D0}"/>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72" name="avatar">
          <a:extLst>
            <a:ext uri="{FF2B5EF4-FFF2-40B4-BE49-F238E27FC236}">
              <a16:creationId xmlns:a16="http://schemas.microsoft.com/office/drawing/2014/main" id="{C7B9D5C5-1A35-44D6-BBB4-929FF830E52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73" name="avatar">
          <a:extLst>
            <a:ext uri="{FF2B5EF4-FFF2-40B4-BE49-F238E27FC236}">
              <a16:creationId xmlns:a16="http://schemas.microsoft.com/office/drawing/2014/main" id="{8F36180F-B662-4210-88BC-D5E9E8B15B0E}"/>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74" name="avatar">
          <a:extLst>
            <a:ext uri="{FF2B5EF4-FFF2-40B4-BE49-F238E27FC236}">
              <a16:creationId xmlns:a16="http://schemas.microsoft.com/office/drawing/2014/main" id="{5E733BCD-D189-4E9D-A464-A912EFDD281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75" name="avatar">
          <a:extLst>
            <a:ext uri="{FF2B5EF4-FFF2-40B4-BE49-F238E27FC236}">
              <a16:creationId xmlns:a16="http://schemas.microsoft.com/office/drawing/2014/main" id="{3CF9CC5C-FF4E-4023-9435-A011D7FBE6D0}"/>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76" name="avatar">
          <a:extLst>
            <a:ext uri="{FF2B5EF4-FFF2-40B4-BE49-F238E27FC236}">
              <a16:creationId xmlns:a16="http://schemas.microsoft.com/office/drawing/2014/main" id="{1DCE0D61-581C-4D4B-AAC5-40DC96E70289}"/>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77" name="avatar">
          <a:extLst>
            <a:ext uri="{FF2B5EF4-FFF2-40B4-BE49-F238E27FC236}">
              <a16:creationId xmlns:a16="http://schemas.microsoft.com/office/drawing/2014/main" id="{46E72490-AB71-4E53-8809-4A41D1AC920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78" name="avatar">
          <a:extLst>
            <a:ext uri="{FF2B5EF4-FFF2-40B4-BE49-F238E27FC236}">
              <a16:creationId xmlns:a16="http://schemas.microsoft.com/office/drawing/2014/main" id="{50AB0F66-BC28-4FAB-9838-B32B9C6445A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79" name="avatar">
          <a:extLst>
            <a:ext uri="{FF2B5EF4-FFF2-40B4-BE49-F238E27FC236}">
              <a16:creationId xmlns:a16="http://schemas.microsoft.com/office/drawing/2014/main" id="{D697B538-8997-4C20-A049-861AFD1DF06A}"/>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80" name="avatar">
          <a:extLst>
            <a:ext uri="{FF2B5EF4-FFF2-40B4-BE49-F238E27FC236}">
              <a16:creationId xmlns:a16="http://schemas.microsoft.com/office/drawing/2014/main" id="{CF5A7505-3C11-417C-8D5A-0D281BDE71B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81" name="avatar">
          <a:extLst>
            <a:ext uri="{FF2B5EF4-FFF2-40B4-BE49-F238E27FC236}">
              <a16:creationId xmlns:a16="http://schemas.microsoft.com/office/drawing/2014/main" id="{11FF1F3A-B869-4EE8-983C-A6A34FDD1AB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82" name="avatar">
          <a:extLst>
            <a:ext uri="{FF2B5EF4-FFF2-40B4-BE49-F238E27FC236}">
              <a16:creationId xmlns:a16="http://schemas.microsoft.com/office/drawing/2014/main" id="{C0D01FDC-615C-42C0-822E-E24F89948B6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83" name="avatar">
          <a:extLst>
            <a:ext uri="{FF2B5EF4-FFF2-40B4-BE49-F238E27FC236}">
              <a16:creationId xmlns:a16="http://schemas.microsoft.com/office/drawing/2014/main" id="{45E49CFB-8030-4017-ABCA-BAEADC904659}"/>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84" name="avatar">
          <a:extLst>
            <a:ext uri="{FF2B5EF4-FFF2-40B4-BE49-F238E27FC236}">
              <a16:creationId xmlns:a16="http://schemas.microsoft.com/office/drawing/2014/main" id="{7111EB47-B39A-40CB-891F-335C45AD29C9}"/>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85" name="avatar">
          <a:extLst>
            <a:ext uri="{FF2B5EF4-FFF2-40B4-BE49-F238E27FC236}">
              <a16:creationId xmlns:a16="http://schemas.microsoft.com/office/drawing/2014/main" id="{410BC739-000B-4E13-9FD8-D54D27964B35}"/>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86" name="avatar">
          <a:extLst>
            <a:ext uri="{FF2B5EF4-FFF2-40B4-BE49-F238E27FC236}">
              <a16:creationId xmlns:a16="http://schemas.microsoft.com/office/drawing/2014/main" id="{0B28712A-AE23-41EC-B464-E11154BDD7A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87" name="avatar">
          <a:extLst>
            <a:ext uri="{FF2B5EF4-FFF2-40B4-BE49-F238E27FC236}">
              <a16:creationId xmlns:a16="http://schemas.microsoft.com/office/drawing/2014/main" id="{A1DFE981-C855-4FF2-9E37-804A5D44E25E}"/>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88" name="avatar">
          <a:extLst>
            <a:ext uri="{FF2B5EF4-FFF2-40B4-BE49-F238E27FC236}">
              <a16:creationId xmlns:a16="http://schemas.microsoft.com/office/drawing/2014/main" id="{61B2160D-CDEB-4F0F-B8BF-E69D7C7F989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89" name="avatar">
          <a:extLst>
            <a:ext uri="{FF2B5EF4-FFF2-40B4-BE49-F238E27FC236}">
              <a16:creationId xmlns:a16="http://schemas.microsoft.com/office/drawing/2014/main" id="{3A9423BA-9C2D-4E99-81E1-71800B2045A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90" name="avatar">
          <a:extLst>
            <a:ext uri="{FF2B5EF4-FFF2-40B4-BE49-F238E27FC236}">
              <a16:creationId xmlns:a16="http://schemas.microsoft.com/office/drawing/2014/main" id="{3C78FA8B-7C1D-4F27-9354-276550E4D6E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91" name="avatar">
          <a:extLst>
            <a:ext uri="{FF2B5EF4-FFF2-40B4-BE49-F238E27FC236}">
              <a16:creationId xmlns:a16="http://schemas.microsoft.com/office/drawing/2014/main" id="{79097837-3BBC-40BB-96D4-567DFF833D22}"/>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892" name="avatar">
          <a:extLst>
            <a:ext uri="{FF2B5EF4-FFF2-40B4-BE49-F238E27FC236}">
              <a16:creationId xmlns:a16="http://schemas.microsoft.com/office/drawing/2014/main" id="{599F5577-A0D9-455A-97D1-ED772FBB08B8}"/>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93" name="avatar">
          <a:extLst>
            <a:ext uri="{FF2B5EF4-FFF2-40B4-BE49-F238E27FC236}">
              <a16:creationId xmlns:a16="http://schemas.microsoft.com/office/drawing/2014/main" id="{A581255F-D1D3-4560-BC83-6C0208735A9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94" name="avatar">
          <a:extLst>
            <a:ext uri="{FF2B5EF4-FFF2-40B4-BE49-F238E27FC236}">
              <a16:creationId xmlns:a16="http://schemas.microsoft.com/office/drawing/2014/main" id="{23CB7095-4B6B-4C5B-A357-DF9DC49B048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895" name="avatar">
          <a:extLst>
            <a:ext uri="{FF2B5EF4-FFF2-40B4-BE49-F238E27FC236}">
              <a16:creationId xmlns:a16="http://schemas.microsoft.com/office/drawing/2014/main" id="{DEAD0F34-8D31-415F-8D19-08780F10535C}"/>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96" name="avatar">
          <a:extLst>
            <a:ext uri="{FF2B5EF4-FFF2-40B4-BE49-F238E27FC236}">
              <a16:creationId xmlns:a16="http://schemas.microsoft.com/office/drawing/2014/main" id="{471C34A0-D629-454C-84B5-7CF292EDF8D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897" name="avatar">
          <a:extLst>
            <a:ext uri="{FF2B5EF4-FFF2-40B4-BE49-F238E27FC236}">
              <a16:creationId xmlns:a16="http://schemas.microsoft.com/office/drawing/2014/main" id="{48B643FF-8760-4FC1-8A37-E8BE4C59961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898" name="avatar">
          <a:extLst>
            <a:ext uri="{FF2B5EF4-FFF2-40B4-BE49-F238E27FC236}">
              <a16:creationId xmlns:a16="http://schemas.microsoft.com/office/drawing/2014/main" id="{33579D8D-1E88-410B-9EEB-2896456A64E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899" name="avatar">
          <a:extLst>
            <a:ext uri="{FF2B5EF4-FFF2-40B4-BE49-F238E27FC236}">
              <a16:creationId xmlns:a16="http://schemas.microsoft.com/office/drawing/2014/main" id="{97034743-5AED-4E21-AAA8-7A8C16659115}"/>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00" name="avatar">
          <a:extLst>
            <a:ext uri="{FF2B5EF4-FFF2-40B4-BE49-F238E27FC236}">
              <a16:creationId xmlns:a16="http://schemas.microsoft.com/office/drawing/2014/main" id="{1A91CF8A-3909-462B-BC35-4B683863C719}"/>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01" name="avatar">
          <a:extLst>
            <a:ext uri="{FF2B5EF4-FFF2-40B4-BE49-F238E27FC236}">
              <a16:creationId xmlns:a16="http://schemas.microsoft.com/office/drawing/2014/main" id="{FC578723-4F6B-442B-BA03-8AC2EA151EF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02" name="avatar">
          <a:extLst>
            <a:ext uri="{FF2B5EF4-FFF2-40B4-BE49-F238E27FC236}">
              <a16:creationId xmlns:a16="http://schemas.microsoft.com/office/drawing/2014/main" id="{C46FC1DE-A044-46CB-A458-30F2550680C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03" name="avatar">
          <a:extLst>
            <a:ext uri="{FF2B5EF4-FFF2-40B4-BE49-F238E27FC236}">
              <a16:creationId xmlns:a16="http://schemas.microsoft.com/office/drawing/2014/main" id="{15DDF25B-36CB-4B88-A38A-07E2C4B62E42}"/>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04" name="avatar">
          <a:extLst>
            <a:ext uri="{FF2B5EF4-FFF2-40B4-BE49-F238E27FC236}">
              <a16:creationId xmlns:a16="http://schemas.microsoft.com/office/drawing/2014/main" id="{2BD173F4-B580-4CAE-B33A-C8F39A1CE9B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05" name="avatar">
          <a:extLst>
            <a:ext uri="{FF2B5EF4-FFF2-40B4-BE49-F238E27FC236}">
              <a16:creationId xmlns:a16="http://schemas.microsoft.com/office/drawing/2014/main" id="{0461A05D-BC57-46FC-9015-6D2FA41C380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06" name="avatar">
          <a:extLst>
            <a:ext uri="{FF2B5EF4-FFF2-40B4-BE49-F238E27FC236}">
              <a16:creationId xmlns:a16="http://schemas.microsoft.com/office/drawing/2014/main" id="{9E403094-58ED-49E1-B453-16F490E5C9C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07" name="avatar">
          <a:extLst>
            <a:ext uri="{FF2B5EF4-FFF2-40B4-BE49-F238E27FC236}">
              <a16:creationId xmlns:a16="http://schemas.microsoft.com/office/drawing/2014/main" id="{2EC92A6F-6AEE-4FF3-9374-6FBC9EC15121}"/>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08" name="avatar">
          <a:extLst>
            <a:ext uri="{FF2B5EF4-FFF2-40B4-BE49-F238E27FC236}">
              <a16:creationId xmlns:a16="http://schemas.microsoft.com/office/drawing/2014/main" id="{E7138F86-1F02-4AF7-80B2-FCF383A6DDEA}"/>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09" name="avatar">
          <a:extLst>
            <a:ext uri="{FF2B5EF4-FFF2-40B4-BE49-F238E27FC236}">
              <a16:creationId xmlns:a16="http://schemas.microsoft.com/office/drawing/2014/main" id="{E02BFC89-62ED-4F47-AD1A-418307E7857E}"/>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10" name="avatar">
          <a:extLst>
            <a:ext uri="{FF2B5EF4-FFF2-40B4-BE49-F238E27FC236}">
              <a16:creationId xmlns:a16="http://schemas.microsoft.com/office/drawing/2014/main" id="{78CB7051-9837-45F0-810A-56DE6D784FE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11" name="avatar">
          <a:extLst>
            <a:ext uri="{FF2B5EF4-FFF2-40B4-BE49-F238E27FC236}">
              <a16:creationId xmlns:a16="http://schemas.microsoft.com/office/drawing/2014/main" id="{F45B3673-2048-4989-8F02-19FF7B0CACB3}"/>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12" name="avatar">
          <a:extLst>
            <a:ext uri="{FF2B5EF4-FFF2-40B4-BE49-F238E27FC236}">
              <a16:creationId xmlns:a16="http://schemas.microsoft.com/office/drawing/2014/main" id="{66DB1A90-7E7B-4DA7-968E-BEF3785604F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13" name="avatar">
          <a:extLst>
            <a:ext uri="{FF2B5EF4-FFF2-40B4-BE49-F238E27FC236}">
              <a16:creationId xmlns:a16="http://schemas.microsoft.com/office/drawing/2014/main" id="{3622FEB0-9798-41AD-8638-F739F7FF4F4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14" name="avatar">
          <a:extLst>
            <a:ext uri="{FF2B5EF4-FFF2-40B4-BE49-F238E27FC236}">
              <a16:creationId xmlns:a16="http://schemas.microsoft.com/office/drawing/2014/main" id="{15EE4C40-B7E0-457C-9DC2-AE675DE941D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15" name="avatar">
          <a:extLst>
            <a:ext uri="{FF2B5EF4-FFF2-40B4-BE49-F238E27FC236}">
              <a16:creationId xmlns:a16="http://schemas.microsoft.com/office/drawing/2014/main" id="{5991C68B-E28D-4FDA-89B5-B36490F37DF7}"/>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16" name="avatar">
          <a:extLst>
            <a:ext uri="{FF2B5EF4-FFF2-40B4-BE49-F238E27FC236}">
              <a16:creationId xmlns:a16="http://schemas.microsoft.com/office/drawing/2014/main" id="{C5A8D446-B090-4CA0-B52B-A6A10F3D60FB}"/>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17" name="avatar">
          <a:extLst>
            <a:ext uri="{FF2B5EF4-FFF2-40B4-BE49-F238E27FC236}">
              <a16:creationId xmlns:a16="http://schemas.microsoft.com/office/drawing/2014/main" id="{3FF8D86B-01F6-4895-9B71-E561C263381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18" name="avatar">
          <a:extLst>
            <a:ext uri="{FF2B5EF4-FFF2-40B4-BE49-F238E27FC236}">
              <a16:creationId xmlns:a16="http://schemas.microsoft.com/office/drawing/2014/main" id="{263D8FB5-70DE-4CA7-AFA2-F540BCF9E48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19" name="avatar">
          <a:extLst>
            <a:ext uri="{FF2B5EF4-FFF2-40B4-BE49-F238E27FC236}">
              <a16:creationId xmlns:a16="http://schemas.microsoft.com/office/drawing/2014/main" id="{8503BE0E-4652-4161-B9DD-FBFC52387F0E}"/>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20" name="avatar">
          <a:extLst>
            <a:ext uri="{FF2B5EF4-FFF2-40B4-BE49-F238E27FC236}">
              <a16:creationId xmlns:a16="http://schemas.microsoft.com/office/drawing/2014/main" id="{8D281BBD-2745-4640-B286-4A0FE8051D8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21" name="avatar">
          <a:extLst>
            <a:ext uri="{FF2B5EF4-FFF2-40B4-BE49-F238E27FC236}">
              <a16:creationId xmlns:a16="http://schemas.microsoft.com/office/drawing/2014/main" id="{85DB8C48-593B-49E7-8C3C-8FE64113428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22" name="avatar">
          <a:extLst>
            <a:ext uri="{FF2B5EF4-FFF2-40B4-BE49-F238E27FC236}">
              <a16:creationId xmlns:a16="http://schemas.microsoft.com/office/drawing/2014/main" id="{5D4491EA-3323-4AC4-8D20-34B46A5840C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23" name="avatar">
          <a:extLst>
            <a:ext uri="{FF2B5EF4-FFF2-40B4-BE49-F238E27FC236}">
              <a16:creationId xmlns:a16="http://schemas.microsoft.com/office/drawing/2014/main" id="{8C947A80-8A48-47E0-A6E4-C8984A7E4A5E}"/>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24" name="avatar">
          <a:extLst>
            <a:ext uri="{FF2B5EF4-FFF2-40B4-BE49-F238E27FC236}">
              <a16:creationId xmlns:a16="http://schemas.microsoft.com/office/drawing/2014/main" id="{A6AEE82F-6526-4A9D-A14C-011EE4B1043B}"/>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25" name="avatar">
          <a:extLst>
            <a:ext uri="{FF2B5EF4-FFF2-40B4-BE49-F238E27FC236}">
              <a16:creationId xmlns:a16="http://schemas.microsoft.com/office/drawing/2014/main" id="{04434A44-1D62-4D33-8343-AAC3A6B31450}"/>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26" name="avatar">
          <a:extLst>
            <a:ext uri="{FF2B5EF4-FFF2-40B4-BE49-F238E27FC236}">
              <a16:creationId xmlns:a16="http://schemas.microsoft.com/office/drawing/2014/main" id="{6BEBB883-D8B3-41E0-B7EF-51B0F3F139A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27" name="avatar">
          <a:extLst>
            <a:ext uri="{FF2B5EF4-FFF2-40B4-BE49-F238E27FC236}">
              <a16:creationId xmlns:a16="http://schemas.microsoft.com/office/drawing/2014/main" id="{5959DD8B-EA40-4221-BC79-2B2132110927}"/>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28" name="avatar">
          <a:extLst>
            <a:ext uri="{FF2B5EF4-FFF2-40B4-BE49-F238E27FC236}">
              <a16:creationId xmlns:a16="http://schemas.microsoft.com/office/drawing/2014/main" id="{9D66301A-8E9A-43AA-8F3E-7E9723A4BAA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29" name="avatar">
          <a:extLst>
            <a:ext uri="{FF2B5EF4-FFF2-40B4-BE49-F238E27FC236}">
              <a16:creationId xmlns:a16="http://schemas.microsoft.com/office/drawing/2014/main" id="{EF4A126B-74DF-4300-9D19-E2A271AF7E3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30" name="avatar">
          <a:extLst>
            <a:ext uri="{FF2B5EF4-FFF2-40B4-BE49-F238E27FC236}">
              <a16:creationId xmlns:a16="http://schemas.microsoft.com/office/drawing/2014/main" id="{1A47FC20-0B7C-4CFA-A053-7AE5A6B6039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31" name="avatar">
          <a:extLst>
            <a:ext uri="{FF2B5EF4-FFF2-40B4-BE49-F238E27FC236}">
              <a16:creationId xmlns:a16="http://schemas.microsoft.com/office/drawing/2014/main" id="{67BFD0AB-7C3A-4159-835C-FD091E4A6A4E}"/>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32" name="avatar">
          <a:extLst>
            <a:ext uri="{FF2B5EF4-FFF2-40B4-BE49-F238E27FC236}">
              <a16:creationId xmlns:a16="http://schemas.microsoft.com/office/drawing/2014/main" id="{2EC738D8-2FA3-4DFF-A770-C67B93B99D61}"/>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33" name="avatar">
          <a:extLst>
            <a:ext uri="{FF2B5EF4-FFF2-40B4-BE49-F238E27FC236}">
              <a16:creationId xmlns:a16="http://schemas.microsoft.com/office/drawing/2014/main" id="{82EC77F7-D188-4B89-B29F-033D17DB743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34" name="avatar">
          <a:extLst>
            <a:ext uri="{FF2B5EF4-FFF2-40B4-BE49-F238E27FC236}">
              <a16:creationId xmlns:a16="http://schemas.microsoft.com/office/drawing/2014/main" id="{4D4E45A1-54AA-4313-9643-21C72311C72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35" name="avatar">
          <a:extLst>
            <a:ext uri="{FF2B5EF4-FFF2-40B4-BE49-F238E27FC236}">
              <a16:creationId xmlns:a16="http://schemas.microsoft.com/office/drawing/2014/main" id="{9912D48B-63F5-47FD-9EAD-7A0DA93D8EAC}"/>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36" name="avatar">
          <a:extLst>
            <a:ext uri="{FF2B5EF4-FFF2-40B4-BE49-F238E27FC236}">
              <a16:creationId xmlns:a16="http://schemas.microsoft.com/office/drawing/2014/main" id="{ADF6BE05-D7EF-41B9-AB87-E215D9A4AFA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37" name="avatar">
          <a:extLst>
            <a:ext uri="{FF2B5EF4-FFF2-40B4-BE49-F238E27FC236}">
              <a16:creationId xmlns:a16="http://schemas.microsoft.com/office/drawing/2014/main" id="{3F02B86B-D77D-41F9-B183-5B5C143EC4BE}"/>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38" name="avatar">
          <a:extLst>
            <a:ext uri="{FF2B5EF4-FFF2-40B4-BE49-F238E27FC236}">
              <a16:creationId xmlns:a16="http://schemas.microsoft.com/office/drawing/2014/main" id="{FD04B08D-156E-4784-B1B9-22A574097D6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39" name="avatar">
          <a:extLst>
            <a:ext uri="{FF2B5EF4-FFF2-40B4-BE49-F238E27FC236}">
              <a16:creationId xmlns:a16="http://schemas.microsoft.com/office/drawing/2014/main" id="{368067A9-516D-4887-A61B-DD5AA679A04B}"/>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40" name="avatar">
          <a:extLst>
            <a:ext uri="{FF2B5EF4-FFF2-40B4-BE49-F238E27FC236}">
              <a16:creationId xmlns:a16="http://schemas.microsoft.com/office/drawing/2014/main" id="{B898E014-45A6-43EF-86A8-B312A0C5EDA2}"/>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41" name="avatar">
          <a:extLst>
            <a:ext uri="{FF2B5EF4-FFF2-40B4-BE49-F238E27FC236}">
              <a16:creationId xmlns:a16="http://schemas.microsoft.com/office/drawing/2014/main" id="{DB081978-984C-4177-B33C-2D3FF9794160}"/>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42" name="avatar">
          <a:extLst>
            <a:ext uri="{FF2B5EF4-FFF2-40B4-BE49-F238E27FC236}">
              <a16:creationId xmlns:a16="http://schemas.microsoft.com/office/drawing/2014/main" id="{96A9712F-EA25-4EE3-AD75-19F540C4608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43" name="avatar">
          <a:extLst>
            <a:ext uri="{FF2B5EF4-FFF2-40B4-BE49-F238E27FC236}">
              <a16:creationId xmlns:a16="http://schemas.microsoft.com/office/drawing/2014/main" id="{E373D7DE-539E-492A-8918-05FDCFC20C99}"/>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44" name="avatar">
          <a:extLst>
            <a:ext uri="{FF2B5EF4-FFF2-40B4-BE49-F238E27FC236}">
              <a16:creationId xmlns:a16="http://schemas.microsoft.com/office/drawing/2014/main" id="{E5F28EBC-CCB9-4C1E-B692-09F3FB186C2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45" name="avatar">
          <a:extLst>
            <a:ext uri="{FF2B5EF4-FFF2-40B4-BE49-F238E27FC236}">
              <a16:creationId xmlns:a16="http://schemas.microsoft.com/office/drawing/2014/main" id="{93A46F47-64B3-4E7F-AECA-2CFBB612A48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46" name="avatar">
          <a:extLst>
            <a:ext uri="{FF2B5EF4-FFF2-40B4-BE49-F238E27FC236}">
              <a16:creationId xmlns:a16="http://schemas.microsoft.com/office/drawing/2014/main" id="{976FF7DC-A8F0-419F-8BE4-C1EE19C22C8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47" name="avatar">
          <a:extLst>
            <a:ext uri="{FF2B5EF4-FFF2-40B4-BE49-F238E27FC236}">
              <a16:creationId xmlns:a16="http://schemas.microsoft.com/office/drawing/2014/main" id="{48CADC4E-174E-4E72-910E-615E080C8478}"/>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48" name="avatar">
          <a:extLst>
            <a:ext uri="{FF2B5EF4-FFF2-40B4-BE49-F238E27FC236}">
              <a16:creationId xmlns:a16="http://schemas.microsoft.com/office/drawing/2014/main" id="{BC2D8BD6-7AA2-4CFE-A6AD-8112B13F9F1F}"/>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49" name="avatar">
          <a:extLst>
            <a:ext uri="{FF2B5EF4-FFF2-40B4-BE49-F238E27FC236}">
              <a16:creationId xmlns:a16="http://schemas.microsoft.com/office/drawing/2014/main" id="{5CA7BB9A-47AD-4F06-A099-96973ED81B3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50" name="avatar">
          <a:extLst>
            <a:ext uri="{FF2B5EF4-FFF2-40B4-BE49-F238E27FC236}">
              <a16:creationId xmlns:a16="http://schemas.microsoft.com/office/drawing/2014/main" id="{11FD2A4C-1C82-46EA-8183-3164ACDC787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51" name="avatar">
          <a:extLst>
            <a:ext uri="{FF2B5EF4-FFF2-40B4-BE49-F238E27FC236}">
              <a16:creationId xmlns:a16="http://schemas.microsoft.com/office/drawing/2014/main" id="{13B06A27-F276-4D59-B682-3D52F4411B1C}"/>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52" name="avatar">
          <a:extLst>
            <a:ext uri="{FF2B5EF4-FFF2-40B4-BE49-F238E27FC236}">
              <a16:creationId xmlns:a16="http://schemas.microsoft.com/office/drawing/2014/main" id="{D63DC728-767F-488E-BF66-E0544C001F6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53" name="avatar">
          <a:extLst>
            <a:ext uri="{FF2B5EF4-FFF2-40B4-BE49-F238E27FC236}">
              <a16:creationId xmlns:a16="http://schemas.microsoft.com/office/drawing/2014/main" id="{A0F5399B-0C2B-411E-95FE-CA3D1D31E21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54" name="avatar">
          <a:extLst>
            <a:ext uri="{FF2B5EF4-FFF2-40B4-BE49-F238E27FC236}">
              <a16:creationId xmlns:a16="http://schemas.microsoft.com/office/drawing/2014/main" id="{E2BF9D44-595A-4847-8112-FCA4F83BFFC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55" name="avatar">
          <a:extLst>
            <a:ext uri="{FF2B5EF4-FFF2-40B4-BE49-F238E27FC236}">
              <a16:creationId xmlns:a16="http://schemas.microsoft.com/office/drawing/2014/main" id="{BF94B4F3-A0EA-422E-B569-2E706E9C1B75}"/>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56" name="avatar">
          <a:extLst>
            <a:ext uri="{FF2B5EF4-FFF2-40B4-BE49-F238E27FC236}">
              <a16:creationId xmlns:a16="http://schemas.microsoft.com/office/drawing/2014/main" id="{753B292E-8FC1-4B79-83CB-539ECE0244A8}"/>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57" name="avatar">
          <a:extLst>
            <a:ext uri="{FF2B5EF4-FFF2-40B4-BE49-F238E27FC236}">
              <a16:creationId xmlns:a16="http://schemas.microsoft.com/office/drawing/2014/main" id="{12CFC829-4F1B-47DF-9877-7B98ED3881E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58" name="avatar">
          <a:extLst>
            <a:ext uri="{FF2B5EF4-FFF2-40B4-BE49-F238E27FC236}">
              <a16:creationId xmlns:a16="http://schemas.microsoft.com/office/drawing/2014/main" id="{B2666484-4430-4C27-8FF9-FC1CC203E7E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59" name="avatar">
          <a:extLst>
            <a:ext uri="{FF2B5EF4-FFF2-40B4-BE49-F238E27FC236}">
              <a16:creationId xmlns:a16="http://schemas.microsoft.com/office/drawing/2014/main" id="{7C942F89-928E-4130-AF7C-1FF35EB71C64}"/>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60" name="avatar">
          <a:extLst>
            <a:ext uri="{FF2B5EF4-FFF2-40B4-BE49-F238E27FC236}">
              <a16:creationId xmlns:a16="http://schemas.microsoft.com/office/drawing/2014/main" id="{A0618409-3187-46B4-95AD-ED53AA1E171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61" name="avatar">
          <a:extLst>
            <a:ext uri="{FF2B5EF4-FFF2-40B4-BE49-F238E27FC236}">
              <a16:creationId xmlns:a16="http://schemas.microsoft.com/office/drawing/2014/main" id="{7146FC93-86EA-419B-9C92-2164BC73588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62" name="avatar">
          <a:extLst>
            <a:ext uri="{FF2B5EF4-FFF2-40B4-BE49-F238E27FC236}">
              <a16:creationId xmlns:a16="http://schemas.microsoft.com/office/drawing/2014/main" id="{A761C49B-9371-4EE6-BC1F-428DACA8A1F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63" name="avatar">
          <a:extLst>
            <a:ext uri="{FF2B5EF4-FFF2-40B4-BE49-F238E27FC236}">
              <a16:creationId xmlns:a16="http://schemas.microsoft.com/office/drawing/2014/main" id="{6A5793BC-DBB9-49E0-A695-41C796D4FB7A}"/>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64" name="avatar">
          <a:extLst>
            <a:ext uri="{FF2B5EF4-FFF2-40B4-BE49-F238E27FC236}">
              <a16:creationId xmlns:a16="http://schemas.microsoft.com/office/drawing/2014/main" id="{D8900FD1-4A54-4F50-B887-9691DC515FBD}"/>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65" name="avatar">
          <a:extLst>
            <a:ext uri="{FF2B5EF4-FFF2-40B4-BE49-F238E27FC236}">
              <a16:creationId xmlns:a16="http://schemas.microsoft.com/office/drawing/2014/main" id="{940C19FB-A6BF-40E4-A7FD-FB123521D5ED}"/>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66" name="avatar">
          <a:extLst>
            <a:ext uri="{FF2B5EF4-FFF2-40B4-BE49-F238E27FC236}">
              <a16:creationId xmlns:a16="http://schemas.microsoft.com/office/drawing/2014/main" id="{D018E34E-4958-425F-81D8-71B9C02A02C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67" name="avatar">
          <a:extLst>
            <a:ext uri="{FF2B5EF4-FFF2-40B4-BE49-F238E27FC236}">
              <a16:creationId xmlns:a16="http://schemas.microsoft.com/office/drawing/2014/main" id="{4AAEBD88-D4D0-42BE-A0B0-DAAB430899B5}"/>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68" name="avatar">
          <a:extLst>
            <a:ext uri="{FF2B5EF4-FFF2-40B4-BE49-F238E27FC236}">
              <a16:creationId xmlns:a16="http://schemas.microsoft.com/office/drawing/2014/main" id="{24CE327E-0030-46CC-86F0-91ADF7759C5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69" name="avatar">
          <a:extLst>
            <a:ext uri="{FF2B5EF4-FFF2-40B4-BE49-F238E27FC236}">
              <a16:creationId xmlns:a16="http://schemas.microsoft.com/office/drawing/2014/main" id="{58EAC10F-DED6-4B95-B2CB-1135F993317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70" name="avatar">
          <a:extLst>
            <a:ext uri="{FF2B5EF4-FFF2-40B4-BE49-F238E27FC236}">
              <a16:creationId xmlns:a16="http://schemas.microsoft.com/office/drawing/2014/main" id="{A72527BE-FD48-404E-84E1-7E3CACA5F9B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71" name="avatar">
          <a:extLst>
            <a:ext uri="{FF2B5EF4-FFF2-40B4-BE49-F238E27FC236}">
              <a16:creationId xmlns:a16="http://schemas.microsoft.com/office/drawing/2014/main" id="{645F949C-5B5D-4811-897A-17FA65C86FE9}"/>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72" name="avatar">
          <a:extLst>
            <a:ext uri="{FF2B5EF4-FFF2-40B4-BE49-F238E27FC236}">
              <a16:creationId xmlns:a16="http://schemas.microsoft.com/office/drawing/2014/main" id="{165D4ADE-5674-4041-B113-A92E3B4DD8E4}"/>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73" name="avatar">
          <a:extLst>
            <a:ext uri="{FF2B5EF4-FFF2-40B4-BE49-F238E27FC236}">
              <a16:creationId xmlns:a16="http://schemas.microsoft.com/office/drawing/2014/main" id="{2B2DE5EB-1D1B-468C-9BBA-7954301D0129}"/>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74" name="avatar">
          <a:extLst>
            <a:ext uri="{FF2B5EF4-FFF2-40B4-BE49-F238E27FC236}">
              <a16:creationId xmlns:a16="http://schemas.microsoft.com/office/drawing/2014/main" id="{CA02624E-435F-47A8-97AD-BA6BB0CA9E7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75" name="avatar">
          <a:extLst>
            <a:ext uri="{FF2B5EF4-FFF2-40B4-BE49-F238E27FC236}">
              <a16:creationId xmlns:a16="http://schemas.microsoft.com/office/drawing/2014/main" id="{F097E2D0-37D2-4C35-8162-E0DFD14E0701}"/>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76" name="avatar">
          <a:extLst>
            <a:ext uri="{FF2B5EF4-FFF2-40B4-BE49-F238E27FC236}">
              <a16:creationId xmlns:a16="http://schemas.microsoft.com/office/drawing/2014/main" id="{6DC12C24-1AAF-4242-BB66-12810450E1A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77" name="avatar">
          <a:extLst>
            <a:ext uri="{FF2B5EF4-FFF2-40B4-BE49-F238E27FC236}">
              <a16:creationId xmlns:a16="http://schemas.microsoft.com/office/drawing/2014/main" id="{28D54945-513D-491C-9F68-6DBC8C23EF38}"/>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78" name="avatar">
          <a:extLst>
            <a:ext uri="{FF2B5EF4-FFF2-40B4-BE49-F238E27FC236}">
              <a16:creationId xmlns:a16="http://schemas.microsoft.com/office/drawing/2014/main" id="{B1663BAF-9815-44CC-BF21-9B8A95012E9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79" name="avatar">
          <a:extLst>
            <a:ext uri="{FF2B5EF4-FFF2-40B4-BE49-F238E27FC236}">
              <a16:creationId xmlns:a16="http://schemas.microsoft.com/office/drawing/2014/main" id="{C340F0A6-A23B-434E-90C5-3C4A370BD9F8}"/>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80" name="avatar">
          <a:extLst>
            <a:ext uri="{FF2B5EF4-FFF2-40B4-BE49-F238E27FC236}">
              <a16:creationId xmlns:a16="http://schemas.microsoft.com/office/drawing/2014/main" id="{3026DAE9-F48A-4447-87CC-3527D1981984}"/>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81" name="avatar">
          <a:extLst>
            <a:ext uri="{FF2B5EF4-FFF2-40B4-BE49-F238E27FC236}">
              <a16:creationId xmlns:a16="http://schemas.microsoft.com/office/drawing/2014/main" id="{EDB117FB-5861-4CF9-BB6A-6A0303A8CCC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82" name="avatar">
          <a:extLst>
            <a:ext uri="{FF2B5EF4-FFF2-40B4-BE49-F238E27FC236}">
              <a16:creationId xmlns:a16="http://schemas.microsoft.com/office/drawing/2014/main" id="{6C5F47D2-E726-4D40-85B4-3AED262DA19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83" name="avatar">
          <a:extLst>
            <a:ext uri="{FF2B5EF4-FFF2-40B4-BE49-F238E27FC236}">
              <a16:creationId xmlns:a16="http://schemas.microsoft.com/office/drawing/2014/main" id="{BBB11CE1-45BA-461E-8C1E-39C3E0EC4BDE}"/>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84" name="avatar">
          <a:extLst>
            <a:ext uri="{FF2B5EF4-FFF2-40B4-BE49-F238E27FC236}">
              <a16:creationId xmlns:a16="http://schemas.microsoft.com/office/drawing/2014/main" id="{26751A6A-EF68-4605-8520-27839B51A16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85" name="avatar">
          <a:extLst>
            <a:ext uri="{FF2B5EF4-FFF2-40B4-BE49-F238E27FC236}">
              <a16:creationId xmlns:a16="http://schemas.microsoft.com/office/drawing/2014/main" id="{EF256502-1DDB-4471-99A8-6A73984BDAD0}"/>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86" name="avatar">
          <a:extLst>
            <a:ext uri="{FF2B5EF4-FFF2-40B4-BE49-F238E27FC236}">
              <a16:creationId xmlns:a16="http://schemas.microsoft.com/office/drawing/2014/main" id="{CFE6BF98-CD90-4751-A2C4-0743BC9B8AC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87" name="avatar">
          <a:extLst>
            <a:ext uri="{FF2B5EF4-FFF2-40B4-BE49-F238E27FC236}">
              <a16:creationId xmlns:a16="http://schemas.microsoft.com/office/drawing/2014/main" id="{F9B73813-3EAC-41D1-BAAC-A9388313A244}"/>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88" name="avatar">
          <a:extLst>
            <a:ext uri="{FF2B5EF4-FFF2-40B4-BE49-F238E27FC236}">
              <a16:creationId xmlns:a16="http://schemas.microsoft.com/office/drawing/2014/main" id="{9D249486-4FB6-47D9-87B2-AE095CE18EF9}"/>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89" name="avatar">
          <a:extLst>
            <a:ext uri="{FF2B5EF4-FFF2-40B4-BE49-F238E27FC236}">
              <a16:creationId xmlns:a16="http://schemas.microsoft.com/office/drawing/2014/main" id="{76EF4F2D-B243-4A68-90E6-F0006C8EC2E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90" name="avatar">
          <a:extLst>
            <a:ext uri="{FF2B5EF4-FFF2-40B4-BE49-F238E27FC236}">
              <a16:creationId xmlns:a16="http://schemas.microsoft.com/office/drawing/2014/main" id="{FD3012B0-B56B-4077-AFD7-961B6FEAB75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91" name="avatar">
          <a:extLst>
            <a:ext uri="{FF2B5EF4-FFF2-40B4-BE49-F238E27FC236}">
              <a16:creationId xmlns:a16="http://schemas.microsoft.com/office/drawing/2014/main" id="{37C020E0-4C9D-453A-9EB6-18E01EF59C5B}"/>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92" name="avatar">
          <a:extLst>
            <a:ext uri="{FF2B5EF4-FFF2-40B4-BE49-F238E27FC236}">
              <a16:creationId xmlns:a16="http://schemas.microsoft.com/office/drawing/2014/main" id="{18617379-2596-45FF-A20E-7BC227E506B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93" name="avatar">
          <a:extLst>
            <a:ext uri="{FF2B5EF4-FFF2-40B4-BE49-F238E27FC236}">
              <a16:creationId xmlns:a16="http://schemas.microsoft.com/office/drawing/2014/main" id="{9474BCDE-94EA-4DC1-8B1B-5433BF8731C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94" name="avatar">
          <a:extLst>
            <a:ext uri="{FF2B5EF4-FFF2-40B4-BE49-F238E27FC236}">
              <a16:creationId xmlns:a16="http://schemas.microsoft.com/office/drawing/2014/main" id="{5BCE7F32-0AA2-4BE5-BC88-BD4EE9E9ABB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7995" name="avatar">
          <a:extLst>
            <a:ext uri="{FF2B5EF4-FFF2-40B4-BE49-F238E27FC236}">
              <a16:creationId xmlns:a16="http://schemas.microsoft.com/office/drawing/2014/main" id="{DB78FCA3-3CC1-4929-8D5C-1B55E4FF9C65}"/>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7996" name="avatar">
          <a:extLst>
            <a:ext uri="{FF2B5EF4-FFF2-40B4-BE49-F238E27FC236}">
              <a16:creationId xmlns:a16="http://schemas.microsoft.com/office/drawing/2014/main" id="{3C265ECF-AF95-4855-B36E-4DB01AF154CE}"/>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7997" name="avatar">
          <a:extLst>
            <a:ext uri="{FF2B5EF4-FFF2-40B4-BE49-F238E27FC236}">
              <a16:creationId xmlns:a16="http://schemas.microsoft.com/office/drawing/2014/main" id="{B76DAE83-7A64-4F7E-A88C-AC26D82E99A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7998" name="avatar">
          <a:extLst>
            <a:ext uri="{FF2B5EF4-FFF2-40B4-BE49-F238E27FC236}">
              <a16:creationId xmlns:a16="http://schemas.microsoft.com/office/drawing/2014/main" id="{FD983AF1-2E16-4FEB-8D4D-5C6B12C5B90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7999" name="avatar">
          <a:extLst>
            <a:ext uri="{FF2B5EF4-FFF2-40B4-BE49-F238E27FC236}">
              <a16:creationId xmlns:a16="http://schemas.microsoft.com/office/drawing/2014/main" id="{4029A978-25C4-4161-958B-88A1AEDBD7ED}"/>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00" name="avatar">
          <a:extLst>
            <a:ext uri="{FF2B5EF4-FFF2-40B4-BE49-F238E27FC236}">
              <a16:creationId xmlns:a16="http://schemas.microsoft.com/office/drawing/2014/main" id="{6BBF7FF8-166C-4E64-99C4-157E09A0CEA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4163"/>
    <xdr:sp macro="" textlink="">
      <xdr:nvSpPr>
        <xdr:cNvPr id="68001" name="avatar">
          <a:extLst>
            <a:ext uri="{FF2B5EF4-FFF2-40B4-BE49-F238E27FC236}">
              <a16:creationId xmlns:a16="http://schemas.microsoft.com/office/drawing/2014/main" id="{8292428F-593E-4BB0-AA80-236FC78CCCD1}"/>
            </a:ext>
          </a:extLst>
        </xdr:cNvPr>
        <xdr:cNvSpPr>
          <a:spLocks noChangeAspect="1" noChangeArrowheads="1"/>
        </xdr:cNvSpPr>
      </xdr:nvSpPr>
      <xdr:spPr bwMode="auto">
        <a:xfrm>
          <a:off x="4600575" y="1371600"/>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7337"/>
    <xdr:sp macro="" textlink="">
      <xdr:nvSpPr>
        <xdr:cNvPr id="68002" name="avatar">
          <a:extLst>
            <a:ext uri="{FF2B5EF4-FFF2-40B4-BE49-F238E27FC236}">
              <a16:creationId xmlns:a16="http://schemas.microsoft.com/office/drawing/2014/main" id="{5C7D8772-77F4-431A-95AF-582899C4D5C0}"/>
            </a:ext>
          </a:extLst>
        </xdr:cNvPr>
        <xdr:cNvSpPr>
          <a:spLocks noChangeAspect="1" noChangeArrowheads="1"/>
        </xdr:cNvSpPr>
      </xdr:nvSpPr>
      <xdr:spPr bwMode="auto">
        <a:xfrm>
          <a:off x="0" y="13716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03" name="avatar">
          <a:extLst>
            <a:ext uri="{FF2B5EF4-FFF2-40B4-BE49-F238E27FC236}">
              <a16:creationId xmlns:a16="http://schemas.microsoft.com/office/drawing/2014/main" id="{649B046A-EF40-4F9C-AD56-29C994408D9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5432"/>
    <xdr:sp macro="" textlink="">
      <xdr:nvSpPr>
        <xdr:cNvPr id="68004" name="avatar">
          <a:extLst>
            <a:ext uri="{FF2B5EF4-FFF2-40B4-BE49-F238E27FC236}">
              <a16:creationId xmlns:a16="http://schemas.microsoft.com/office/drawing/2014/main" id="{6C6F2F95-D973-4AE2-BE59-616FB598C00A}"/>
            </a:ext>
          </a:extLst>
        </xdr:cNvPr>
        <xdr:cNvSpPr>
          <a:spLocks noChangeAspect="1" noChangeArrowheads="1"/>
        </xdr:cNvSpPr>
      </xdr:nvSpPr>
      <xdr:spPr bwMode="auto">
        <a:xfrm>
          <a:off x="4600575" y="13716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5432"/>
    <xdr:sp macro="" textlink="">
      <xdr:nvSpPr>
        <xdr:cNvPr id="68005" name="avatar">
          <a:extLst>
            <a:ext uri="{FF2B5EF4-FFF2-40B4-BE49-F238E27FC236}">
              <a16:creationId xmlns:a16="http://schemas.microsoft.com/office/drawing/2014/main" id="{DFA035C9-8CCF-4D44-A208-12410B96D390}"/>
            </a:ext>
          </a:extLst>
        </xdr:cNvPr>
        <xdr:cNvSpPr>
          <a:spLocks noChangeAspect="1" noChangeArrowheads="1"/>
        </xdr:cNvSpPr>
      </xdr:nvSpPr>
      <xdr:spPr bwMode="auto">
        <a:xfrm>
          <a:off x="0" y="1371600"/>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5274"/>
    <xdr:sp macro="" textlink="">
      <xdr:nvSpPr>
        <xdr:cNvPr id="68006" name="avatar">
          <a:extLst>
            <a:ext uri="{FF2B5EF4-FFF2-40B4-BE49-F238E27FC236}">
              <a16:creationId xmlns:a16="http://schemas.microsoft.com/office/drawing/2014/main" id="{745BE351-0EEA-4668-81C6-D9CC5D9BBD29}"/>
            </a:ext>
          </a:extLst>
        </xdr:cNvPr>
        <xdr:cNvSpPr>
          <a:spLocks noChangeAspect="1" noChangeArrowheads="1"/>
        </xdr:cNvSpPr>
      </xdr:nvSpPr>
      <xdr:spPr bwMode="auto">
        <a:xfrm>
          <a:off x="4600575"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07" name="avatar">
          <a:extLst>
            <a:ext uri="{FF2B5EF4-FFF2-40B4-BE49-F238E27FC236}">
              <a16:creationId xmlns:a16="http://schemas.microsoft.com/office/drawing/2014/main" id="{50714198-2D2B-4EB5-AA7E-EE90E3107CA6}"/>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88001"/>
    <xdr:sp macro="" textlink="">
      <xdr:nvSpPr>
        <xdr:cNvPr id="68008" name="avatar">
          <a:extLst>
            <a:ext uri="{FF2B5EF4-FFF2-40B4-BE49-F238E27FC236}">
              <a16:creationId xmlns:a16="http://schemas.microsoft.com/office/drawing/2014/main" id="{DEC33FAB-F528-4BA8-8D25-E90AE8B0AF61}"/>
            </a:ext>
          </a:extLst>
        </xdr:cNvPr>
        <xdr:cNvSpPr>
          <a:spLocks noChangeAspect="1" noChangeArrowheads="1"/>
        </xdr:cNvSpPr>
      </xdr:nvSpPr>
      <xdr:spPr bwMode="auto">
        <a:xfrm>
          <a:off x="4600575" y="1371600"/>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7337"/>
    <xdr:sp macro="" textlink="">
      <xdr:nvSpPr>
        <xdr:cNvPr id="68009" name="avatar">
          <a:extLst>
            <a:ext uri="{FF2B5EF4-FFF2-40B4-BE49-F238E27FC236}">
              <a16:creationId xmlns:a16="http://schemas.microsoft.com/office/drawing/2014/main" id="{F5BCF4AA-7AC8-4FE5-A57C-6BF20D9186B7}"/>
            </a:ext>
          </a:extLst>
        </xdr:cNvPr>
        <xdr:cNvSpPr>
          <a:spLocks noChangeAspect="1" noChangeArrowheads="1"/>
        </xdr:cNvSpPr>
      </xdr:nvSpPr>
      <xdr:spPr bwMode="auto">
        <a:xfrm>
          <a:off x="0" y="1371600"/>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10" name="avatar">
          <a:extLst>
            <a:ext uri="{FF2B5EF4-FFF2-40B4-BE49-F238E27FC236}">
              <a16:creationId xmlns:a16="http://schemas.microsoft.com/office/drawing/2014/main" id="{75047F53-B8FD-4367-B2B3-57F6A5F9770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306416"/>
    <xdr:sp macro="" textlink="">
      <xdr:nvSpPr>
        <xdr:cNvPr id="68011" name="avatar">
          <a:extLst>
            <a:ext uri="{FF2B5EF4-FFF2-40B4-BE49-F238E27FC236}">
              <a16:creationId xmlns:a16="http://schemas.microsoft.com/office/drawing/2014/main" id="{C86D45C4-D20A-4FB0-99D2-43BB7A971E8F}"/>
            </a:ext>
          </a:extLst>
        </xdr:cNvPr>
        <xdr:cNvSpPr>
          <a:spLocks noChangeAspect="1" noChangeArrowheads="1"/>
        </xdr:cNvSpPr>
      </xdr:nvSpPr>
      <xdr:spPr bwMode="auto">
        <a:xfrm>
          <a:off x="4600575" y="1371600"/>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84797"/>
    <xdr:sp macro="" textlink="">
      <xdr:nvSpPr>
        <xdr:cNvPr id="68012" name="avatar">
          <a:extLst>
            <a:ext uri="{FF2B5EF4-FFF2-40B4-BE49-F238E27FC236}">
              <a16:creationId xmlns:a16="http://schemas.microsoft.com/office/drawing/2014/main" id="{47633164-505D-4341-B3FD-227FE185BB74}"/>
            </a:ext>
          </a:extLst>
        </xdr:cNvPr>
        <xdr:cNvSpPr>
          <a:spLocks noChangeAspect="1" noChangeArrowheads="1"/>
        </xdr:cNvSpPr>
      </xdr:nvSpPr>
      <xdr:spPr bwMode="auto">
        <a:xfrm>
          <a:off x="0" y="1371600"/>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13" name="avatar">
          <a:extLst>
            <a:ext uri="{FF2B5EF4-FFF2-40B4-BE49-F238E27FC236}">
              <a16:creationId xmlns:a16="http://schemas.microsoft.com/office/drawing/2014/main" id="{71AC08B5-CC07-42D7-90A0-47F2B74E23D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4005"/>
    <xdr:sp macro="" textlink="">
      <xdr:nvSpPr>
        <xdr:cNvPr id="68014" name="avatar">
          <a:extLst>
            <a:ext uri="{FF2B5EF4-FFF2-40B4-BE49-F238E27FC236}">
              <a16:creationId xmlns:a16="http://schemas.microsoft.com/office/drawing/2014/main" id="{B8020962-A7F0-4FDB-8D9D-DF206119E478}"/>
            </a:ext>
          </a:extLst>
        </xdr:cNvPr>
        <xdr:cNvSpPr>
          <a:spLocks noChangeAspect="1" noChangeArrowheads="1"/>
        </xdr:cNvSpPr>
      </xdr:nvSpPr>
      <xdr:spPr bwMode="auto">
        <a:xfrm>
          <a:off x="4600575" y="1371600"/>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15" name="avatar">
          <a:extLst>
            <a:ext uri="{FF2B5EF4-FFF2-40B4-BE49-F238E27FC236}">
              <a16:creationId xmlns:a16="http://schemas.microsoft.com/office/drawing/2014/main" id="{FB99EDD6-9C44-4B23-8840-0C10D546895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16" name="avatar">
          <a:extLst>
            <a:ext uri="{FF2B5EF4-FFF2-40B4-BE49-F238E27FC236}">
              <a16:creationId xmlns:a16="http://schemas.microsoft.com/office/drawing/2014/main" id="{97494DF5-FBB3-47C1-A291-EBBA1F7A7EB8}"/>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8</xdr:row>
      <xdr:rowOff>0</xdr:rowOff>
    </xdr:from>
    <xdr:ext cx="304800" cy="294004"/>
    <xdr:sp macro="" textlink="">
      <xdr:nvSpPr>
        <xdr:cNvPr id="68017" name="avatar">
          <a:extLst>
            <a:ext uri="{FF2B5EF4-FFF2-40B4-BE49-F238E27FC236}">
              <a16:creationId xmlns:a16="http://schemas.microsoft.com/office/drawing/2014/main" id="{A1A71E9F-E914-478A-9B2E-7AF769666A7A}"/>
            </a:ext>
          </a:extLst>
        </xdr:cNvPr>
        <xdr:cNvSpPr>
          <a:spLocks noChangeAspect="1" noChangeArrowheads="1"/>
        </xdr:cNvSpPr>
      </xdr:nvSpPr>
      <xdr:spPr bwMode="auto">
        <a:xfrm>
          <a:off x="4600575" y="13716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4004"/>
    <xdr:sp macro="" textlink="">
      <xdr:nvSpPr>
        <xdr:cNvPr id="68018" name="avatar">
          <a:extLst>
            <a:ext uri="{FF2B5EF4-FFF2-40B4-BE49-F238E27FC236}">
              <a16:creationId xmlns:a16="http://schemas.microsoft.com/office/drawing/2014/main" id="{9B6AA824-DD67-429D-A5E6-474CEEC18DA5}"/>
            </a:ext>
          </a:extLst>
        </xdr:cNvPr>
        <xdr:cNvSpPr>
          <a:spLocks noChangeAspect="1" noChangeArrowheads="1"/>
        </xdr:cNvSpPr>
      </xdr:nvSpPr>
      <xdr:spPr bwMode="auto">
        <a:xfrm>
          <a:off x="0" y="1371600"/>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19" name="avatar">
          <a:extLst>
            <a:ext uri="{FF2B5EF4-FFF2-40B4-BE49-F238E27FC236}">
              <a16:creationId xmlns:a16="http://schemas.microsoft.com/office/drawing/2014/main" id="{8E4C342B-BAD1-4139-A59F-991FEB3FA99D}"/>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20" name="avatar">
          <a:extLst>
            <a:ext uri="{FF2B5EF4-FFF2-40B4-BE49-F238E27FC236}">
              <a16:creationId xmlns:a16="http://schemas.microsoft.com/office/drawing/2014/main" id="{54990C60-3CBA-4F28-BFC5-16FA3E92EF4A}"/>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21" name="avatar">
          <a:extLst>
            <a:ext uri="{FF2B5EF4-FFF2-40B4-BE49-F238E27FC236}">
              <a16:creationId xmlns:a16="http://schemas.microsoft.com/office/drawing/2014/main" id="{0A891757-1423-4043-9FDA-C120427FFE3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4639"/>
    <xdr:sp macro="" textlink="">
      <xdr:nvSpPr>
        <xdr:cNvPr id="68022" name="avatar">
          <a:extLst>
            <a:ext uri="{FF2B5EF4-FFF2-40B4-BE49-F238E27FC236}">
              <a16:creationId xmlns:a16="http://schemas.microsoft.com/office/drawing/2014/main" id="{E75CA875-FC6C-4804-8E4C-FEE18E4477E6}"/>
            </a:ext>
          </a:extLst>
        </xdr:cNvPr>
        <xdr:cNvSpPr>
          <a:spLocks noChangeAspect="1" noChangeArrowheads="1"/>
        </xdr:cNvSpPr>
      </xdr:nvSpPr>
      <xdr:spPr bwMode="auto">
        <a:xfrm>
          <a:off x="0" y="1371600"/>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23" name="avatar">
          <a:extLst>
            <a:ext uri="{FF2B5EF4-FFF2-40B4-BE49-F238E27FC236}">
              <a16:creationId xmlns:a16="http://schemas.microsoft.com/office/drawing/2014/main" id="{2565CF1F-DB87-4D5A-AE87-A372780A4D5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24" name="avatar">
          <a:extLst>
            <a:ext uri="{FF2B5EF4-FFF2-40B4-BE49-F238E27FC236}">
              <a16:creationId xmlns:a16="http://schemas.microsoft.com/office/drawing/2014/main" id="{16DA6566-0AFE-47C0-92AB-3862B0E469A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25" name="avatar">
          <a:extLst>
            <a:ext uri="{FF2B5EF4-FFF2-40B4-BE49-F238E27FC236}">
              <a16:creationId xmlns:a16="http://schemas.microsoft.com/office/drawing/2014/main" id="{6605F030-4715-4DDA-890F-C489E77CBF9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26" name="avatar">
          <a:extLst>
            <a:ext uri="{FF2B5EF4-FFF2-40B4-BE49-F238E27FC236}">
              <a16:creationId xmlns:a16="http://schemas.microsoft.com/office/drawing/2014/main" id="{732D6C16-D2A1-49B8-8FCC-65F3313FF132}"/>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27" name="avatar">
          <a:extLst>
            <a:ext uri="{FF2B5EF4-FFF2-40B4-BE49-F238E27FC236}">
              <a16:creationId xmlns:a16="http://schemas.microsoft.com/office/drawing/2014/main" id="{82F4BD52-D0A8-42CB-AC7F-23600C7B8344}"/>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28" name="avatar">
          <a:extLst>
            <a:ext uri="{FF2B5EF4-FFF2-40B4-BE49-F238E27FC236}">
              <a16:creationId xmlns:a16="http://schemas.microsoft.com/office/drawing/2014/main" id="{D9ACC238-7F0D-48BE-A934-CAF3634C2C5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29" name="avatar">
          <a:extLst>
            <a:ext uri="{FF2B5EF4-FFF2-40B4-BE49-F238E27FC236}">
              <a16:creationId xmlns:a16="http://schemas.microsoft.com/office/drawing/2014/main" id="{F295A70B-916F-4CC6-A3FF-CC53477F791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30" name="avatar">
          <a:extLst>
            <a:ext uri="{FF2B5EF4-FFF2-40B4-BE49-F238E27FC236}">
              <a16:creationId xmlns:a16="http://schemas.microsoft.com/office/drawing/2014/main" id="{8FA35AD9-21B6-4972-8528-082BFA2630B7}"/>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31" name="avatar">
          <a:extLst>
            <a:ext uri="{FF2B5EF4-FFF2-40B4-BE49-F238E27FC236}">
              <a16:creationId xmlns:a16="http://schemas.microsoft.com/office/drawing/2014/main" id="{40C1EBE8-43B8-426E-A636-FE5C188D714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32" name="avatar">
          <a:extLst>
            <a:ext uri="{FF2B5EF4-FFF2-40B4-BE49-F238E27FC236}">
              <a16:creationId xmlns:a16="http://schemas.microsoft.com/office/drawing/2014/main" id="{302961C3-C046-4DBB-B2E6-F5D430ED4808}"/>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33" name="avatar">
          <a:extLst>
            <a:ext uri="{FF2B5EF4-FFF2-40B4-BE49-F238E27FC236}">
              <a16:creationId xmlns:a16="http://schemas.microsoft.com/office/drawing/2014/main" id="{8667F440-95AC-4306-AFDA-FFD16DFCAD2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34" name="avatar">
          <a:extLst>
            <a:ext uri="{FF2B5EF4-FFF2-40B4-BE49-F238E27FC236}">
              <a16:creationId xmlns:a16="http://schemas.microsoft.com/office/drawing/2014/main" id="{99B8D084-572C-4135-BEA9-8BA29A3B6C89}"/>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35" name="avatar">
          <a:extLst>
            <a:ext uri="{FF2B5EF4-FFF2-40B4-BE49-F238E27FC236}">
              <a16:creationId xmlns:a16="http://schemas.microsoft.com/office/drawing/2014/main" id="{1B212589-06F7-411F-8943-A0FAC543674C}"/>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36" name="avatar">
          <a:extLst>
            <a:ext uri="{FF2B5EF4-FFF2-40B4-BE49-F238E27FC236}">
              <a16:creationId xmlns:a16="http://schemas.microsoft.com/office/drawing/2014/main" id="{2DC91900-DAFE-403A-83C1-CBABC893D5CA}"/>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37" name="avatar">
          <a:extLst>
            <a:ext uri="{FF2B5EF4-FFF2-40B4-BE49-F238E27FC236}">
              <a16:creationId xmlns:a16="http://schemas.microsoft.com/office/drawing/2014/main" id="{C6CB798B-41C2-4BA1-B1A2-757BB94D4F3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38" name="avatar">
          <a:extLst>
            <a:ext uri="{FF2B5EF4-FFF2-40B4-BE49-F238E27FC236}">
              <a16:creationId xmlns:a16="http://schemas.microsoft.com/office/drawing/2014/main" id="{68BF017F-FF27-4BB1-94DA-366FA8FA8960}"/>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39" name="avatar">
          <a:extLst>
            <a:ext uri="{FF2B5EF4-FFF2-40B4-BE49-F238E27FC236}">
              <a16:creationId xmlns:a16="http://schemas.microsoft.com/office/drawing/2014/main" id="{C4DB20F0-526D-4904-A5CE-02A501BBAA18}"/>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40" name="avatar">
          <a:extLst>
            <a:ext uri="{FF2B5EF4-FFF2-40B4-BE49-F238E27FC236}">
              <a16:creationId xmlns:a16="http://schemas.microsoft.com/office/drawing/2014/main" id="{A831D0EF-3E0D-4C90-BB19-D678954E6B65}"/>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41" name="avatar">
          <a:extLst>
            <a:ext uri="{FF2B5EF4-FFF2-40B4-BE49-F238E27FC236}">
              <a16:creationId xmlns:a16="http://schemas.microsoft.com/office/drawing/2014/main" id="{7DB4F122-D8DF-433B-AFCB-B835EAA31C6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42" name="avatar">
          <a:extLst>
            <a:ext uri="{FF2B5EF4-FFF2-40B4-BE49-F238E27FC236}">
              <a16:creationId xmlns:a16="http://schemas.microsoft.com/office/drawing/2014/main" id="{CDC8CDF8-A0FC-433B-A030-7B0C5B0E5DF2}"/>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43" name="avatar">
          <a:extLst>
            <a:ext uri="{FF2B5EF4-FFF2-40B4-BE49-F238E27FC236}">
              <a16:creationId xmlns:a16="http://schemas.microsoft.com/office/drawing/2014/main" id="{23EF38A1-628E-4905-8DE1-7BB7B9D2D6BD}"/>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44" name="avatar">
          <a:extLst>
            <a:ext uri="{FF2B5EF4-FFF2-40B4-BE49-F238E27FC236}">
              <a16:creationId xmlns:a16="http://schemas.microsoft.com/office/drawing/2014/main" id="{D7A935E5-475F-4CDA-8D0C-7ED1A5FA818A}"/>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45" name="avatar">
          <a:extLst>
            <a:ext uri="{FF2B5EF4-FFF2-40B4-BE49-F238E27FC236}">
              <a16:creationId xmlns:a16="http://schemas.microsoft.com/office/drawing/2014/main" id="{15DB9E20-0580-4A41-901F-308691DF491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46" name="avatar">
          <a:extLst>
            <a:ext uri="{FF2B5EF4-FFF2-40B4-BE49-F238E27FC236}">
              <a16:creationId xmlns:a16="http://schemas.microsoft.com/office/drawing/2014/main" id="{8508ADB6-60B9-4870-BE1A-9269F15403DF}"/>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47" name="avatar">
          <a:extLst>
            <a:ext uri="{FF2B5EF4-FFF2-40B4-BE49-F238E27FC236}">
              <a16:creationId xmlns:a16="http://schemas.microsoft.com/office/drawing/2014/main" id="{1B2A4833-A285-4899-883A-0A20E1DC4D8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48" name="avatar">
          <a:extLst>
            <a:ext uri="{FF2B5EF4-FFF2-40B4-BE49-F238E27FC236}">
              <a16:creationId xmlns:a16="http://schemas.microsoft.com/office/drawing/2014/main" id="{9A2555A8-68DC-4FCC-B7D5-030C3AFF7E5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49" name="avatar">
          <a:extLst>
            <a:ext uri="{FF2B5EF4-FFF2-40B4-BE49-F238E27FC236}">
              <a16:creationId xmlns:a16="http://schemas.microsoft.com/office/drawing/2014/main" id="{768EF901-8F84-4491-93E1-92F86CE6FA0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50" name="avatar">
          <a:extLst>
            <a:ext uri="{FF2B5EF4-FFF2-40B4-BE49-F238E27FC236}">
              <a16:creationId xmlns:a16="http://schemas.microsoft.com/office/drawing/2014/main" id="{5B15BA2F-F6CC-4B7D-BBB7-C0E28DB6EA2B}"/>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51" name="avatar">
          <a:extLst>
            <a:ext uri="{FF2B5EF4-FFF2-40B4-BE49-F238E27FC236}">
              <a16:creationId xmlns:a16="http://schemas.microsoft.com/office/drawing/2014/main" id="{F27B3431-BE5C-40E7-AC58-94517A0CA95D}"/>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52" name="avatar">
          <a:extLst>
            <a:ext uri="{FF2B5EF4-FFF2-40B4-BE49-F238E27FC236}">
              <a16:creationId xmlns:a16="http://schemas.microsoft.com/office/drawing/2014/main" id="{16C07E25-AA44-4360-B035-4B3BDB6F340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53" name="avatar">
          <a:extLst>
            <a:ext uri="{FF2B5EF4-FFF2-40B4-BE49-F238E27FC236}">
              <a16:creationId xmlns:a16="http://schemas.microsoft.com/office/drawing/2014/main" id="{06992200-44BC-48AC-9509-9403CB483E5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54" name="avatar">
          <a:extLst>
            <a:ext uri="{FF2B5EF4-FFF2-40B4-BE49-F238E27FC236}">
              <a16:creationId xmlns:a16="http://schemas.microsoft.com/office/drawing/2014/main" id="{80AE7507-95CB-49F5-94F1-26FDBB8A218E}"/>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55" name="avatar">
          <a:extLst>
            <a:ext uri="{FF2B5EF4-FFF2-40B4-BE49-F238E27FC236}">
              <a16:creationId xmlns:a16="http://schemas.microsoft.com/office/drawing/2014/main" id="{BF8B4137-6D91-41CF-8D83-F0D9D0964C0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56" name="avatar">
          <a:extLst>
            <a:ext uri="{FF2B5EF4-FFF2-40B4-BE49-F238E27FC236}">
              <a16:creationId xmlns:a16="http://schemas.microsoft.com/office/drawing/2014/main" id="{92FD16C9-3DCB-45AF-AC66-F78DA1A42DDE}"/>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57" name="avatar">
          <a:extLst>
            <a:ext uri="{FF2B5EF4-FFF2-40B4-BE49-F238E27FC236}">
              <a16:creationId xmlns:a16="http://schemas.microsoft.com/office/drawing/2014/main" id="{0C597F90-6518-4A61-AF40-D2D5706116F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58" name="avatar">
          <a:extLst>
            <a:ext uri="{FF2B5EF4-FFF2-40B4-BE49-F238E27FC236}">
              <a16:creationId xmlns:a16="http://schemas.microsoft.com/office/drawing/2014/main" id="{2C60CCB8-1190-4AB1-AE1A-557FF39D0D98}"/>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59" name="avatar">
          <a:extLst>
            <a:ext uri="{FF2B5EF4-FFF2-40B4-BE49-F238E27FC236}">
              <a16:creationId xmlns:a16="http://schemas.microsoft.com/office/drawing/2014/main" id="{960E6E94-5EF9-401F-912B-3FE3D420AB54}"/>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60" name="avatar">
          <a:extLst>
            <a:ext uri="{FF2B5EF4-FFF2-40B4-BE49-F238E27FC236}">
              <a16:creationId xmlns:a16="http://schemas.microsoft.com/office/drawing/2014/main" id="{EFB55905-75B1-4A23-8670-37C98D3B7EF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61" name="avatar">
          <a:extLst>
            <a:ext uri="{FF2B5EF4-FFF2-40B4-BE49-F238E27FC236}">
              <a16:creationId xmlns:a16="http://schemas.microsoft.com/office/drawing/2014/main" id="{368F27BA-D489-4E88-AEC7-9D0D0EA721E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62" name="avatar">
          <a:extLst>
            <a:ext uri="{FF2B5EF4-FFF2-40B4-BE49-F238E27FC236}">
              <a16:creationId xmlns:a16="http://schemas.microsoft.com/office/drawing/2014/main" id="{3A3D7EB4-102E-49F1-88D1-FB8CC2F01816}"/>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63" name="avatar">
          <a:extLst>
            <a:ext uri="{FF2B5EF4-FFF2-40B4-BE49-F238E27FC236}">
              <a16:creationId xmlns:a16="http://schemas.microsoft.com/office/drawing/2014/main" id="{9AFC6A55-955B-4DD5-807D-5E4DB492FF8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64" name="avatar">
          <a:extLst>
            <a:ext uri="{FF2B5EF4-FFF2-40B4-BE49-F238E27FC236}">
              <a16:creationId xmlns:a16="http://schemas.microsoft.com/office/drawing/2014/main" id="{24EBEE25-1281-4549-BC3D-BF931DE71405}"/>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65" name="avatar">
          <a:extLst>
            <a:ext uri="{FF2B5EF4-FFF2-40B4-BE49-F238E27FC236}">
              <a16:creationId xmlns:a16="http://schemas.microsoft.com/office/drawing/2014/main" id="{BA74137E-C8CE-4A5A-A977-1C34B7BC902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66" name="avatar">
          <a:extLst>
            <a:ext uri="{FF2B5EF4-FFF2-40B4-BE49-F238E27FC236}">
              <a16:creationId xmlns:a16="http://schemas.microsoft.com/office/drawing/2014/main" id="{42543266-C66E-4CBC-A09D-5C9A47BFFFCA}"/>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67" name="avatar">
          <a:extLst>
            <a:ext uri="{FF2B5EF4-FFF2-40B4-BE49-F238E27FC236}">
              <a16:creationId xmlns:a16="http://schemas.microsoft.com/office/drawing/2014/main" id="{3AA117D2-8310-4F4A-B401-C2BE5607B585}"/>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68" name="avatar">
          <a:extLst>
            <a:ext uri="{FF2B5EF4-FFF2-40B4-BE49-F238E27FC236}">
              <a16:creationId xmlns:a16="http://schemas.microsoft.com/office/drawing/2014/main" id="{013ABED5-4F76-414D-8B43-2ED51FA9EAD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69" name="avatar">
          <a:extLst>
            <a:ext uri="{FF2B5EF4-FFF2-40B4-BE49-F238E27FC236}">
              <a16:creationId xmlns:a16="http://schemas.microsoft.com/office/drawing/2014/main" id="{93DE840E-52FA-467E-9818-B352E99E3A0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70" name="avatar">
          <a:extLst>
            <a:ext uri="{FF2B5EF4-FFF2-40B4-BE49-F238E27FC236}">
              <a16:creationId xmlns:a16="http://schemas.microsoft.com/office/drawing/2014/main" id="{B9F93059-D66D-4E7B-B525-9E218AA7EA92}"/>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71" name="avatar">
          <a:extLst>
            <a:ext uri="{FF2B5EF4-FFF2-40B4-BE49-F238E27FC236}">
              <a16:creationId xmlns:a16="http://schemas.microsoft.com/office/drawing/2014/main" id="{6CF10A85-3A77-4F82-A68F-94624572560A}"/>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72" name="avatar">
          <a:extLst>
            <a:ext uri="{FF2B5EF4-FFF2-40B4-BE49-F238E27FC236}">
              <a16:creationId xmlns:a16="http://schemas.microsoft.com/office/drawing/2014/main" id="{89C4B801-01EC-4278-AD7B-CD75C7198525}"/>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73" name="avatar">
          <a:extLst>
            <a:ext uri="{FF2B5EF4-FFF2-40B4-BE49-F238E27FC236}">
              <a16:creationId xmlns:a16="http://schemas.microsoft.com/office/drawing/2014/main" id="{9661191B-0362-4499-A180-BDBC87474C7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74" name="avatar">
          <a:extLst>
            <a:ext uri="{FF2B5EF4-FFF2-40B4-BE49-F238E27FC236}">
              <a16:creationId xmlns:a16="http://schemas.microsoft.com/office/drawing/2014/main" id="{5EEC8620-3ACB-4574-88D5-70AB8E6F2BEC}"/>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75" name="avatar">
          <a:extLst>
            <a:ext uri="{FF2B5EF4-FFF2-40B4-BE49-F238E27FC236}">
              <a16:creationId xmlns:a16="http://schemas.microsoft.com/office/drawing/2014/main" id="{586CFCF4-5CF3-4A61-8C1D-75DD978FC111}"/>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76" name="avatar">
          <a:extLst>
            <a:ext uri="{FF2B5EF4-FFF2-40B4-BE49-F238E27FC236}">
              <a16:creationId xmlns:a16="http://schemas.microsoft.com/office/drawing/2014/main" id="{811F725D-207A-45B1-AD15-3F74FFC0AC5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77" name="avatar">
          <a:extLst>
            <a:ext uri="{FF2B5EF4-FFF2-40B4-BE49-F238E27FC236}">
              <a16:creationId xmlns:a16="http://schemas.microsoft.com/office/drawing/2014/main" id="{D578641A-D537-4CD2-88C5-A5E58B246E8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78" name="avatar">
          <a:extLst>
            <a:ext uri="{FF2B5EF4-FFF2-40B4-BE49-F238E27FC236}">
              <a16:creationId xmlns:a16="http://schemas.microsoft.com/office/drawing/2014/main" id="{113228ED-3B01-46B8-8CFB-EB4C89529360}"/>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79" name="avatar">
          <a:extLst>
            <a:ext uri="{FF2B5EF4-FFF2-40B4-BE49-F238E27FC236}">
              <a16:creationId xmlns:a16="http://schemas.microsoft.com/office/drawing/2014/main" id="{290EAF87-604B-488F-92BF-8458C5B6F76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80" name="avatar">
          <a:extLst>
            <a:ext uri="{FF2B5EF4-FFF2-40B4-BE49-F238E27FC236}">
              <a16:creationId xmlns:a16="http://schemas.microsoft.com/office/drawing/2014/main" id="{4CE65C14-738C-409D-9043-3DC5DD23217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81" name="avatar">
          <a:extLst>
            <a:ext uri="{FF2B5EF4-FFF2-40B4-BE49-F238E27FC236}">
              <a16:creationId xmlns:a16="http://schemas.microsoft.com/office/drawing/2014/main" id="{9F17A6FB-B7D5-49CD-88F3-0E537B5B11F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82" name="avatar">
          <a:extLst>
            <a:ext uri="{FF2B5EF4-FFF2-40B4-BE49-F238E27FC236}">
              <a16:creationId xmlns:a16="http://schemas.microsoft.com/office/drawing/2014/main" id="{CCA1C899-0BF8-46C9-880B-9CE9A0C68410}"/>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83" name="avatar">
          <a:extLst>
            <a:ext uri="{FF2B5EF4-FFF2-40B4-BE49-F238E27FC236}">
              <a16:creationId xmlns:a16="http://schemas.microsoft.com/office/drawing/2014/main" id="{2BBAAFD5-EB5C-436E-8108-DA1961BC23E3}"/>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84" name="avatar">
          <a:extLst>
            <a:ext uri="{FF2B5EF4-FFF2-40B4-BE49-F238E27FC236}">
              <a16:creationId xmlns:a16="http://schemas.microsoft.com/office/drawing/2014/main" id="{7DB49103-16EF-4842-8D35-7C9847DD98E2}"/>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85" name="avatar">
          <a:extLst>
            <a:ext uri="{FF2B5EF4-FFF2-40B4-BE49-F238E27FC236}">
              <a16:creationId xmlns:a16="http://schemas.microsoft.com/office/drawing/2014/main" id="{8389CCCA-9548-41DF-AA3D-08B47F8F3D0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86" name="avatar">
          <a:extLst>
            <a:ext uri="{FF2B5EF4-FFF2-40B4-BE49-F238E27FC236}">
              <a16:creationId xmlns:a16="http://schemas.microsoft.com/office/drawing/2014/main" id="{06AF965A-5A48-4EF2-A601-85490F67C2AD}"/>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87" name="avatar">
          <a:extLst>
            <a:ext uri="{FF2B5EF4-FFF2-40B4-BE49-F238E27FC236}">
              <a16:creationId xmlns:a16="http://schemas.microsoft.com/office/drawing/2014/main" id="{0E1102D6-3F1B-476F-A8C4-F6C90B7D559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88" name="avatar">
          <a:extLst>
            <a:ext uri="{FF2B5EF4-FFF2-40B4-BE49-F238E27FC236}">
              <a16:creationId xmlns:a16="http://schemas.microsoft.com/office/drawing/2014/main" id="{3E3A9D70-E133-4DC6-A54F-2DF8D29601B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89" name="avatar">
          <a:extLst>
            <a:ext uri="{FF2B5EF4-FFF2-40B4-BE49-F238E27FC236}">
              <a16:creationId xmlns:a16="http://schemas.microsoft.com/office/drawing/2014/main" id="{2B272E2B-16EE-425A-B2E6-A9063B8703F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90" name="avatar">
          <a:extLst>
            <a:ext uri="{FF2B5EF4-FFF2-40B4-BE49-F238E27FC236}">
              <a16:creationId xmlns:a16="http://schemas.microsoft.com/office/drawing/2014/main" id="{BC8B83B4-8A5A-41BF-994E-F27ECA523B7E}"/>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91" name="avatar">
          <a:extLst>
            <a:ext uri="{FF2B5EF4-FFF2-40B4-BE49-F238E27FC236}">
              <a16:creationId xmlns:a16="http://schemas.microsoft.com/office/drawing/2014/main" id="{A40EA5E8-E634-4E4E-A0FD-686E88520665}"/>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92" name="avatar">
          <a:extLst>
            <a:ext uri="{FF2B5EF4-FFF2-40B4-BE49-F238E27FC236}">
              <a16:creationId xmlns:a16="http://schemas.microsoft.com/office/drawing/2014/main" id="{08E35032-AC54-48B8-9FEA-B85C845D8D10}"/>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93" name="avatar">
          <a:extLst>
            <a:ext uri="{FF2B5EF4-FFF2-40B4-BE49-F238E27FC236}">
              <a16:creationId xmlns:a16="http://schemas.microsoft.com/office/drawing/2014/main" id="{868E0A36-1E1B-49AB-8CB3-46D1FEC9EBB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094" name="avatar">
          <a:extLst>
            <a:ext uri="{FF2B5EF4-FFF2-40B4-BE49-F238E27FC236}">
              <a16:creationId xmlns:a16="http://schemas.microsoft.com/office/drawing/2014/main" id="{AF70BC0A-D6B7-4335-8769-ADB8FCA6A83F}"/>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95" name="avatar">
          <a:extLst>
            <a:ext uri="{FF2B5EF4-FFF2-40B4-BE49-F238E27FC236}">
              <a16:creationId xmlns:a16="http://schemas.microsoft.com/office/drawing/2014/main" id="{3C513184-4030-4A06-A292-D117A10BF0B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096" name="avatar">
          <a:extLst>
            <a:ext uri="{FF2B5EF4-FFF2-40B4-BE49-F238E27FC236}">
              <a16:creationId xmlns:a16="http://schemas.microsoft.com/office/drawing/2014/main" id="{CD0BC714-65AD-426A-8D50-9FFFF74A4730}"/>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097" name="avatar">
          <a:extLst>
            <a:ext uri="{FF2B5EF4-FFF2-40B4-BE49-F238E27FC236}">
              <a16:creationId xmlns:a16="http://schemas.microsoft.com/office/drawing/2014/main" id="{56556B69-E425-43B2-81C8-91D8C93E699F}"/>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098" name="avatar">
          <a:extLst>
            <a:ext uri="{FF2B5EF4-FFF2-40B4-BE49-F238E27FC236}">
              <a16:creationId xmlns:a16="http://schemas.microsoft.com/office/drawing/2014/main" id="{BBE382BF-D25B-4394-AAD9-9E8F0F5BF1C4}"/>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099" name="avatar">
          <a:extLst>
            <a:ext uri="{FF2B5EF4-FFF2-40B4-BE49-F238E27FC236}">
              <a16:creationId xmlns:a16="http://schemas.microsoft.com/office/drawing/2014/main" id="{A577CD50-2E65-46B8-902D-AA80196DF1A1}"/>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00" name="avatar">
          <a:extLst>
            <a:ext uri="{FF2B5EF4-FFF2-40B4-BE49-F238E27FC236}">
              <a16:creationId xmlns:a16="http://schemas.microsoft.com/office/drawing/2014/main" id="{6CD8A0AD-AB64-40C9-A5B6-AF090956F11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01" name="avatar">
          <a:extLst>
            <a:ext uri="{FF2B5EF4-FFF2-40B4-BE49-F238E27FC236}">
              <a16:creationId xmlns:a16="http://schemas.microsoft.com/office/drawing/2014/main" id="{5DC3AE6D-1430-49D1-BFCA-C0003E7BC991}"/>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102" name="avatar">
          <a:extLst>
            <a:ext uri="{FF2B5EF4-FFF2-40B4-BE49-F238E27FC236}">
              <a16:creationId xmlns:a16="http://schemas.microsoft.com/office/drawing/2014/main" id="{776D0302-44F2-41AE-97C4-07320BC78274}"/>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03" name="avatar">
          <a:extLst>
            <a:ext uri="{FF2B5EF4-FFF2-40B4-BE49-F238E27FC236}">
              <a16:creationId xmlns:a16="http://schemas.microsoft.com/office/drawing/2014/main" id="{38335D26-DC9D-48A0-B37E-800709C5F290}"/>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04" name="avatar">
          <a:extLst>
            <a:ext uri="{FF2B5EF4-FFF2-40B4-BE49-F238E27FC236}">
              <a16:creationId xmlns:a16="http://schemas.microsoft.com/office/drawing/2014/main" id="{FF281073-A4DA-4EFC-95C2-4D67F727D21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05" name="avatar">
          <a:extLst>
            <a:ext uri="{FF2B5EF4-FFF2-40B4-BE49-F238E27FC236}">
              <a16:creationId xmlns:a16="http://schemas.microsoft.com/office/drawing/2014/main" id="{7DA85AAE-DCA3-453A-B998-2052F7505BC2}"/>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106" name="avatar">
          <a:extLst>
            <a:ext uri="{FF2B5EF4-FFF2-40B4-BE49-F238E27FC236}">
              <a16:creationId xmlns:a16="http://schemas.microsoft.com/office/drawing/2014/main" id="{9BFC2526-4E8F-44E9-9574-4B8518F6C3DE}"/>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107" name="avatar">
          <a:extLst>
            <a:ext uri="{FF2B5EF4-FFF2-40B4-BE49-F238E27FC236}">
              <a16:creationId xmlns:a16="http://schemas.microsoft.com/office/drawing/2014/main" id="{3200A746-306F-459D-B8B3-FF44B0D96E47}"/>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08" name="avatar">
          <a:extLst>
            <a:ext uri="{FF2B5EF4-FFF2-40B4-BE49-F238E27FC236}">
              <a16:creationId xmlns:a16="http://schemas.microsoft.com/office/drawing/2014/main" id="{5B25BF5D-3806-4EA4-906E-4984749B437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09" name="avatar">
          <a:extLst>
            <a:ext uri="{FF2B5EF4-FFF2-40B4-BE49-F238E27FC236}">
              <a16:creationId xmlns:a16="http://schemas.microsoft.com/office/drawing/2014/main" id="{25825902-26E8-40E4-AC36-8B07FCF44B7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110" name="avatar">
          <a:extLst>
            <a:ext uri="{FF2B5EF4-FFF2-40B4-BE49-F238E27FC236}">
              <a16:creationId xmlns:a16="http://schemas.microsoft.com/office/drawing/2014/main" id="{9A854738-A96B-41BA-812E-580F0062769E}"/>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11" name="avatar">
          <a:extLst>
            <a:ext uri="{FF2B5EF4-FFF2-40B4-BE49-F238E27FC236}">
              <a16:creationId xmlns:a16="http://schemas.microsoft.com/office/drawing/2014/main" id="{88D15D4A-6887-4D82-A39D-6C4A12C5666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12" name="avatar">
          <a:extLst>
            <a:ext uri="{FF2B5EF4-FFF2-40B4-BE49-F238E27FC236}">
              <a16:creationId xmlns:a16="http://schemas.microsoft.com/office/drawing/2014/main" id="{5AFDD9FE-06B3-4D2C-BF0D-12B3D9C52A81}"/>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13" name="avatar">
          <a:extLst>
            <a:ext uri="{FF2B5EF4-FFF2-40B4-BE49-F238E27FC236}">
              <a16:creationId xmlns:a16="http://schemas.microsoft.com/office/drawing/2014/main" id="{564592A1-3846-474B-92FF-D3208F3312C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114" name="avatar">
          <a:extLst>
            <a:ext uri="{FF2B5EF4-FFF2-40B4-BE49-F238E27FC236}">
              <a16:creationId xmlns:a16="http://schemas.microsoft.com/office/drawing/2014/main" id="{53DE353D-E7A0-42EB-8C00-D54EC5C76F53}"/>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115" name="avatar">
          <a:extLst>
            <a:ext uri="{FF2B5EF4-FFF2-40B4-BE49-F238E27FC236}">
              <a16:creationId xmlns:a16="http://schemas.microsoft.com/office/drawing/2014/main" id="{55F2237C-8040-4E9B-B129-F5B0C3BC43ED}"/>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16" name="avatar">
          <a:extLst>
            <a:ext uri="{FF2B5EF4-FFF2-40B4-BE49-F238E27FC236}">
              <a16:creationId xmlns:a16="http://schemas.microsoft.com/office/drawing/2014/main" id="{7B4C6E3E-2714-4AB4-94A2-15DFFFB07544}"/>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17" name="avatar">
          <a:extLst>
            <a:ext uri="{FF2B5EF4-FFF2-40B4-BE49-F238E27FC236}">
              <a16:creationId xmlns:a16="http://schemas.microsoft.com/office/drawing/2014/main" id="{80E23452-378D-4529-B7F5-0CEA69CFDBD6}"/>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118" name="avatar">
          <a:extLst>
            <a:ext uri="{FF2B5EF4-FFF2-40B4-BE49-F238E27FC236}">
              <a16:creationId xmlns:a16="http://schemas.microsoft.com/office/drawing/2014/main" id="{FDDE75BF-199E-44F5-8189-CC7AC06C9863}"/>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19" name="avatar">
          <a:extLst>
            <a:ext uri="{FF2B5EF4-FFF2-40B4-BE49-F238E27FC236}">
              <a16:creationId xmlns:a16="http://schemas.microsoft.com/office/drawing/2014/main" id="{30A04351-4373-443B-950A-1DE5B9E1A6A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20" name="avatar">
          <a:extLst>
            <a:ext uri="{FF2B5EF4-FFF2-40B4-BE49-F238E27FC236}">
              <a16:creationId xmlns:a16="http://schemas.microsoft.com/office/drawing/2014/main" id="{AE83639C-C2CB-43A4-8581-8E6FB55ED0EB}"/>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21" name="avatar">
          <a:extLst>
            <a:ext uri="{FF2B5EF4-FFF2-40B4-BE49-F238E27FC236}">
              <a16:creationId xmlns:a16="http://schemas.microsoft.com/office/drawing/2014/main" id="{0EA04257-329E-4220-A015-A25D3D865AA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122" name="avatar">
          <a:extLst>
            <a:ext uri="{FF2B5EF4-FFF2-40B4-BE49-F238E27FC236}">
              <a16:creationId xmlns:a16="http://schemas.microsoft.com/office/drawing/2014/main" id="{9023C26B-FC87-4F4E-AD89-212E3AB6DF65}"/>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123" name="avatar">
          <a:extLst>
            <a:ext uri="{FF2B5EF4-FFF2-40B4-BE49-F238E27FC236}">
              <a16:creationId xmlns:a16="http://schemas.microsoft.com/office/drawing/2014/main" id="{38D348E5-FBB7-4234-B6F8-6A0185475BAB}"/>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24" name="avatar">
          <a:extLst>
            <a:ext uri="{FF2B5EF4-FFF2-40B4-BE49-F238E27FC236}">
              <a16:creationId xmlns:a16="http://schemas.microsoft.com/office/drawing/2014/main" id="{FFFE7141-CB82-47F6-A545-090DE1D8D6BC}"/>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25" name="avatar">
          <a:extLst>
            <a:ext uri="{FF2B5EF4-FFF2-40B4-BE49-F238E27FC236}">
              <a16:creationId xmlns:a16="http://schemas.microsoft.com/office/drawing/2014/main" id="{CCD98ABB-CAEF-4A23-A5ED-E487E14AFFCC}"/>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126" name="avatar">
          <a:extLst>
            <a:ext uri="{FF2B5EF4-FFF2-40B4-BE49-F238E27FC236}">
              <a16:creationId xmlns:a16="http://schemas.microsoft.com/office/drawing/2014/main" id="{42C8ECE1-417B-4D68-BAD1-AF34687B3DE3}"/>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27" name="avatar">
          <a:extLst>
            <a:ext uri="{FF2B5EF4-FFF2-40B4-BE49-F238E27FC236}">
              <a16:creationId xmlns:a16="http://schemas.microsoft.com/office/drawing/2014/main" id="{0F2484E9-2CD4-4245-AA51-76CDC248B2D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28" name="avatar">
          <a:extLst>
            <a:ext uri="{FF2B5EF4-FFF2-40B4-BE49-F238E27FC236}">
              <a16:creationId xmlns:a16="http://schemas.microsoft.com/office/drawing/2014/main" id="{3A40627F-DB82-4351-AA95-CB75D99ED96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29" name="avatar">
          <a:extLst>
            <a:ext uri="{FF2B5EF4-FFF2-40B4-BE49-F238E27FC236}">
              <a16:creationId xmlns:a16="http://schemas.microsoft.com/office/drawing/2014/main" id="{D54FE19F-7895-4B38-B00B-A05D3CB6E59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130" name="avatar">
          <a:extLst>
            <a:ext uri="{FF2B5EF4-FFF2-40B4-BE49-F238E27FC236}">
              <a16:creationId xmlns:a16="http://schemas.microsoft.com/office/drawing/2014/main" id="{1BE06625-9A92-484D-96FD-AFE2B0C0C9D1}"/>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131" name="avatar">
          <a:extLst>
            <a:ext uri="{FF2B5EF4-FFF2-40B4-BE49-F238E27FC236}">
              <a16:creationId xmlns:a16="http://schemas.microsoft.com/office/drawing/2014/main" id="{83B9350B-5C07-4976-9910-8FCEEB0F5D97}"/>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32" name="avatar">
          <a:extLst>
            <a:ext uri="{FF2B5EF4-FFF2-40B4-BE49-F238E27FC236}">
              <a16:creationId xmlns:a16="http://schemas.microsoft.com/office/drawing/2014/main" id="{0ECB62D1-BB62-49FB-BFCC-0D54A6AC443C}"/>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33" name="avatar">
          <a:extLst>
            <a:ext uri="{FF2B5EF4-FFF2-40B4-BE49-F238E27FC236}">
              <a16:creationId xmlns:a16="http://schemas.microsoft.com/office/drawing/2014/main" id="{B935CF2A-534C-4A39-8B7D-9061444961E9}"/>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134" name="avatar">
          <a:extLst>
            <a:ext uri="{FF2B5EF4-FFF2-40B4-BE49-F238E27FC236}">
              <a16:creationId xmlns:a16="http://schemas.microsoft.com/office/drawing/2014/main" id="{799EC584-7994-426B-9D95-BDB2A07C634A}"/>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35" name="avatar">
          <a:extLst>
            <a:ext uri="{FF2B5EF4-FFF2-40B4-BE49-F238E27FC236}">
              <a16:creationId xmlns:a16="http://schemas.microsoft.com/office/drawing/2014/main" id="{4912FB86-D874-457A-B304-BE74C9AF69C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36" name="avatar">
          <a:extLst>
            <a:ext uri="{FF2B5EF4-FFF2-40B4-BE49-F238E27FC236}">
              <a16:creationId xmlns:a16="http://schemas.microsoft.com/office/drawing/2014/main" id="{63B6565F-5FD3-4130-AB4C-3B36CFC8BDB6}"/>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37" name="avatar">
          <a:extLst>
            <a:ext uri="{FF2B5EF4-FFF2-40B4-BE49-F238E27FC236}">
              <a16:creationId xmlns:a16="http://schemas.microsoft.com/office/drawing/2014/main" id="{4ED13331-BF79-4FB5-AD49-17C34B1DBE57}"/>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138" name="avatar">
          <a:extLst>
            <a:ext uri="{FF2B5EF4-FFF2-40B4-BE49-F238E27FC236}">
              <a16:creationId xmlns:a16="http://schemas.microsoft.com/office/drawing/2014/main" id="{16122EAC-EF7D-4C8C-9035-6ED6E30A9A43}"/>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139" name="avatar">
          <a:extLst>
            <a:ext uri="{FF2B5EF4-FFF2-40B4-BE49-F238E27FC236}">
              <a16:creationId xmlns:a16="http://schemas.microsoft.com/office/drawing/2014/main" id="{67FA3C90-77C3-4A7B-8A29-3E125E5AF893}"/>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40" name="avatar">
          <a:extLst>
            <a:ext uri="{FF2B5EF4-FFF2-40B4-BE49-F238E27FC236}">
              <a16:creationId xmlns:a16="http://schemas.microsoft.com/office/drawing/2014/main" id="{AF0818CD-E006-4D49-834F-0D623CCE3B67}"/>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41" name="avatar">
          <a:extLst>
            <a:ext uri="{FF2B5EF4-FFF2-40B4-BE49-F238E27FC236}">
              <a16:creationId xmlns:a16="http://schemas.microsoft.com/office/drawing/2014/main" id="{9BBAF81E-FD06-45A9-B964-F62A6FB055B4}"/>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142" name="avatar">
          <a:extLst>
            <a:ext uri="{FF2B5EF4-FFF2-40B4-BE49-F238E27FC236}">
              <a16:creationId xmlns:a16="http://schemas.microsoft.com/office/drawing/2014/main" id="{F49ABCB9-C46F-4795-A2F3-B2C726F97591}"/>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43" name="avatar">
          <a:extLst>
            <a:ext uri="{FF2B5EF4-FFF2-40B4-BE49-F238E27FC236}">
              <a16:creationId xmlns:a16="http://schemas.microsoft.com/office/drawing/2014/main" id="{8A8F28D0-5AE9-416F-B053-32A58E613D05}"/>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44" name="avatar">
          <a:extLst>
            <a:ext uri="{FF2B5EF4-FFF2-40B4-BE49-F238E27FC236}">
              <a16:creationId xmlns:a16="http://schemas.microsoft.com/office/drawing/2014/main" id="{17032A0C-36E4-4EBB-860D-9665BE5BBADE}"/>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45" name="avatar">
          <a:extLst>
            <a:ext uri="{FF2B5EF4-FFF2-40B4-BE49-F238E27FC236}">
              <a16:creationId xmlns:a16="http://schemas.microsoft.com/office/drawing/2014/main" id="{600A8F26-BF17-41DC-A8CF-1DAB08F38C6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146" name="avatar">
          <a:extLst>
            <a:ext uri="{FF2B5EF4-FFF2-40B4-BE49-F238E27FC236}">
              <a16:creationId xmlns:a16="http://schemas.microsoft.com/office/drawing/2014/main" id="{AED1E25F-F903-4595-A522-8DC2D31A934E}"/>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147" name="avatar">
          <a:extLst>
            <a:ext uri="{FF2B5EF4-FFF2-40B4-BE49-F238E27FC236}">
              <a16:creationId xmlns:a16="http://schemas.microsoft.com/office/drawing/2014/main" id="{220B424A-1FDC-482C-A3FC-56D456820A4A}"/>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48" name="avatar">
          <a:extLst>
            <a:ext uri="{FF2B5EF4-FFF2-40B4-BE49-F238E27FC236}">
              <a16:creationId xmlns:a16="http://schemas.microsoft.com/office/drawing/2014/main" id="{ADDD40F0-AFF8-41AE-8932-D2970432A14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49" name="avatar">
          <a:extLst>
            <a:ext uri="{FF2B5EF4-FFF2-40B4-BE49-F238E27FC236}">
              <a16:creationId xmlns:a16="http://schemas.microsoft.com/office/drawing/2014/main" id="{63E8E82E-E320-4CDA-8203-BB46055D3D6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150" name="avatar">
          <a:extLst>
            <a:ext uri="{FF2B5EF4-FFF2-40B4-BE49-F238E27FC236}">
              <a16:creationId xmlns:a16="http://schemas.microsoft.com/office/drawing/2014/main" id="{705CFA5E-38A1-42D5-B014-4A5340578D55}"/>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51" name="avatar">
          <a:extLst>
            <a:ext uri="{FF2B5EF4-FFF2-40B4-BE49-F238E27FC236}">
              <a16:creationId xmlns:a16="http://schemas.microsoft.com/office/drawing/2014/main" id="{1A3C6AA6-BAAB-4422-8E40-0F24144E304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52" name="avatar">
          <a:extLst>
            <a:ext uri="{FF2B5EF4-FFF2-40B4-BE49-F238E27FC236}">
              <a16:creationId xmlns:a16="http://schemas.microsoft.com/office/drawing/2014/main" id="{330565E2-597C-49CD-98BB-750E448D49EC}"/>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53" name="avatar">
          <a:extLst>
            <a:ext uri="{FF2B5EF4-FFF2-40B4-BE49-F238E27FC236}">
              <a16:creationId xmlns:a16="http://schemas.microsoft.com/office/drawing/2014/main" id="{4CC4DB97-5B1A-466F-A5E3-57E7FC474CE3}"/>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154" name="avatar">
          <a:extLst>
            <a:ext uri="{FF2B5EF4-FFF2-40B4-BE49-F238E27FC236}">
              <a16:creationId xmlns:a16="http://schemas.microsoft.com/office/drawing/2014/main" id="{D3E7B4B2-389A-4966-A164-0B760B6B97AE}"/>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155" name="avatar">
          <a:extLst>
            <a:ext uri="{FF2B5EF4-FFF2-40B4-BE49-F238E27FC236}">
              <a16:creationId xmlns:a16="http://schemas.microsoft.com/office/drawing/2014/main" id="{718136AC-D6E9-4212-A8F6-AE932CFB2392}"/>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56" name="avatar">
          <a:extLst>
            <a:ext uri="{FF2B5EF4-FFF2-40B4-BE49-F238E27FC236}">
              <a16:creationId xmlns:a16="http://schemas.microsoft.com/office/drawing/2014/main" id="{91FD6FBF-C142-4DEC-BFB5-B1BB4E23BCFF}"/>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57" name="avatar">
          <a:extLst>
            <a:ext uri="{FF2B5EF4-FFF2-40B4-BE49-F238E27FC236}">
              <a16:creationId xmlns:a16="http://schemas.microsoft.com/office/drawing/2014/main" id="{94E36B19-8CC3-4AAA-A13D-D8A46F3B465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158" name="avatar">
          <a:extLst>
            <a:ext uri="{FF2B5EF4-FFF2-40B4-BE49-F238E27FC236}">
              <a16:creationId xmlns:a16="http://schemas.microsoft.com/office/drawing/2014/main" id="{7FEFF2C5-CD81-48BF-8611-4D23991255D7}"/>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59" name="avatar">
          <a:extLst>
            <a:ext uri="{FF2B5EF4-FFF2-40B4-BE49-F238E27FC236}">
              <a16:creationId xmlns:a16="http://schemas.microsoft.com/office/drawing/2014/main" id="{65281E78-29E4-45C4-BA05-4246B1680DF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60" name="avatar">
          <a:extLst>
            <a:ext uri="{FF2B5EF4-FFF2-40B4-BE49-F238E27FC236}">
              <a16:creationId xmlns:a16="http://schemas.microsoft.com/office/drawing/2014/main" id="{A7F7CCA9-739D-4A57-9CB8-80A356468A1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61" name="avatar">
          <a:extLst>
            <a:ext uri="{FF2B5EF4-FFF2-40B4-BE49-F238E27FC236}">
              <a16:creationId xmlns:a16="http://schemas.microsoft.com/office/drawing/2014/main" id="{70EBFCFC-C13E-49C4-B45B-DFDCB9D138DB}"/>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9084"/>
    <xdr:sp macro="" textlink="">
      <xdr:nvSpPr>
        <xdr:cNvPr id="68162" name="avatar">
          <a:extLst>
            <a:ext uri="{FF2B5EF4-FFF2-40B4-BE49-F238E27FC236}">
              <a16:creationId xmlns:a16="http://schemas.microsoft.com/office/drawing/2014/main" id="{E5C31499-110B-4776-8999-3EB323E47666}"/>
            </a:ext>
          </a:extLst>
        </xdr:cNvPr>
        <xdr:cNvSpPr>
          <a:spLocks noChangeAspect="1" noChangeArrowheads="1"/>
        </xdr:cNvSpPr>
      </xdr:nvSpPr>
      <xdr:spPr bwMode="auto">
        <a:xfrm>
          <a:off x="0" y="1371600"/>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5274"/>
    <xdr:sp macro="" textlink="">
      <xdr:nvSpPr>
        <xdr:cNvPr id="68163" name="avatar">
          <a:extLst>
            <a:ext uri="{FF2B5EF4-FFF2-40B4-BE49-F238E27FC236}">
              <a16:creationId xmlns:a16="http://schemas.microsoft.com/office/drawing/2014/main" id="{53F67FD5-CADB-48AA-9249-A4FC9B11BD64}"/>
            </a:ext>
          </a:extLst>
        </xdr:cNvPr>
        <xdr:cNvSpPr>
          <a:spLocks noChangeAspect="1" noChangeArrowheads="1"/>
        </xdr:cNvSpPr>
      </xdr:nvSpPr>
      <xdr:spPr bwMode="auto">
        <a:xfrm>
          <a:off x="0" y="1371600"/>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298449"/>
    <xdr:sp macro="" textlink="">
      <xdr:nvSpPr>
        <xdr:cNvPr id="68164" name="avatar">
          <a:extLst>
            <a:ext uri="{FF2B5EF4-FFF2-40B4-BE49-F238E27FC236}">
              <a16:creationId xmlns:a16="http://schemas.microsoft.com/office/drawing/2014/main" id="{046F4DDC-9E70-4411-AC59-AF0B3EFC06F3}"/>
            </a:ext>
          </a:extLst>
        </xdr:cNvPr>
        <xdr:cNvSpPr>
          <a:spLocks noChangeAspect="1" noChangeArrowheads="1"/>
        </xdr:cNvSpPr>
      </xdr:nvSpPr>
      <xdr:spPr bwMode="auto">
        <a:xfrm>
          <a:off x="0" y="1371600"/>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65" name="avatar">
          <a:extLst>
            <a:ext uri="{FF2B5EF4-FFF2-40B4-BE49-F238E27FC236}">
              <a16:creationId xmlns:a16="http://schemas.microsoft.com/office/drawing/2014/main" id="{CA0D51F9-7329-4818-A7BC-8B7918326FBD}"/>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2259"/>
    <xdr:sp macro="" textlink="">
      <xdr:nvSpPr>
        <xdr:cNvPr id="68166" name="avatar">
          <a:extLst>
            <a:ext uri="{FF2B5EF4-FFF2-40B4-BE49-F238E27FC236}">
              <a16:creationId xmlns:a16="http://schemas.microsoft.com/office/drawing/2014/main" id="{553F2BC5-C5E1-4D43-947B-EDFC498C3837}"/>
            </a:ext>
          </a:extLst>
        </xdr:cNvPr>
        <xdr:cNvSpPr>
          <a:spLocks noChangeAspect="1" noChangeArrowheads="1"/>
        </xdr:cNvSpPr>
      </xdr:nvSpPr>
      <xdr:spPr bwMode="auto">
        <a:xfrm>
          <a:off x="0" y="1371600"/>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8</xdr:row>
      <xdr:rowOff>0</xdr:rowOff>
    </xdr:from>
    <xdr:ext cx="304800" cy="304701"/>
    <xdr:sp macro="" textlink="">
      <xdr:nvSpPr>
        <xdr:cNvPr id="68167" name="avatar">
          <a:extLst>
            <a:ext uri="{FF2B5EF4-FFF2-40B4-BE49-F238E27FC236}">
              <a16:creationId xmlns:a16="http://schemas.microsoft.com/office/drawing/2014/main" id="{18F0FDFC-5E4D-42C6-8BDC-B2B9169EAAEE}"/>
            </a:ext>
          </a:extLst>
        </xdr:cNvPr>
        <xdr:cNvSpPr>
          <a:spLocks noChangeAspect="1" noChangeArrowheads="1"/>
        </xdr:cNvSpPr>
      </xdr:nvSpPr>
      <xdr:spPr bwMode="auto">
        <a:xfrm>
          <a:off x="0" y="1371600"/>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153035</xdr:rowOff>
    </xdr:to>
    <xdr:sp macro="" textlink="">
      <xdr:nvSpPr>
        <xdr:cNvPr id="68168" name="avatar">
          <a:extLst>
            <a:ext uri="{FF2B5EF4-FFF2-40B4-BE49-F238E27FC236}">
              <a16:creationId xmlns:a16="http://schemas.microsoft.com/office/drawing/2014/main" id="{6737F070-C064-43A1-90AB-89810940DD64}"/>
            </a:ext>
          </a:extLst>
        </xdr:cNvPr>
        <xdr:cNvSpPr>
          <a:spLocks noChangeAspect="1" noChangeArrowheads="1"/>
        </xdr:cNvSpPr>
      </xdr:nvSpPr>
      <xdr:spPr bwMode="auto">
        <a:xfrm>
          <a:off x="4600575" y="21821775"/>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169" name="avatar">
          <a:extLst>
            <a:ext uri="{FF2B5EF4-FFF2-40B4-BE49-F238E27FC236}">
              <a16:creationId xmlns:a16="http://schemas.microsoft.com/office/drawing/2014/main" id="{F44FDD67-1120-490C-9651-28BAD0BB1B12}"/>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170" name="avatar">
          <a:extLst>
            <a:ext uri="{FF2B5EF4-FFF2-40B4-BE49-F238E27FC236}">
              <a16:creationId xmlns:a16="http://schemas.microsoft.com/office/drawing/2014/main" id="{32B19858-5A43-4482-8915-E7659675EA8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150494</xdr:rowOff>
    </xdr:to>
    <xdr:sp macro="" textlink="">
      <xdr:nvSpPr>
        <xdr:cNvPr id="68171" name="avatar">
          <a:extLst>
            <a:ext uri="{FF2B5EF4-FFF2-40B4-BE49-F238E27FC236}">
              <a16:creationId xmlns:a16="http://schemas.microsoft.com/office/drawing/2014/main" id="{5F2A5BB8-9F12-471F-A520-12FEBDE959C7}"/>
            </a:ext>
          </a:extLst>
        </xdr:cNvPr>
        <xdr:cNvSpPr>
          <a:spLocks noChangeAspect="1" noChangeArrowheads="1"/>
        </xdr:cNvSpPr>
      </xdr:nvSpPr>
      <xdr:spPr bwMode="auto">
        <a:xfrm>
          <a:off x="4600575" y="21821775"/>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150494</xdr:rowOff>
    </xdr:to>
    <xdr:sp macro="" textlink="">
      <xdr:nvSpPr>
        <xdr:cNvPr id="68172" name="avatar">
          <a:extLst>
            <a:ext uri="{FF2B5EF4-FFF2-40B4-BE49-F238E27FC236}">
              <a16:creationId xmlns:a16="http://schemas.microsoft.com/office/drawing/2014/main" id="{6A2B6CDF-8B99-4759-879C-22196DC65BBA}"/>
            </a:ext>
          </a:extLst>
        </xdr:cNvPr>
        <xdr:cNvSpPr>
          <a:spLocks noChangeAspect="1" noChangeArrowheads="1"/>
        </xdr:cNvSpPr>
      </xdr:nvSpPr>
      <xdr:spPr bwMode="auto">
        <a:xfrm>
          <a:off x="0" y="21821775"/>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173" name="avatar">
          <a:extLst>
            <a:ext uri="{FF2B5EF4-FFF2-40B4-BE49-F238E27FC236}">
              <a16:creationId xmlns:a16="http://schemas.microsoft.com/office/drawing/2014/main" id="{F65E8618-935C-4092-AF07-F868BCB80793}"/>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74" name="avatar">
          <a:extLst>
            <a:ext uri="{FF2B5EF4-FFF2-40B4-BE49-F238E27FC236}">
              <a16:creationId xmlns:a16="http://schemas.microsoft.com/office/drawing/2014/main" id="{51EE3C92-C38A-4133-AB97-9A1490DAB9C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155603</xdr:rowOff>
    </xdr:to>
    <xdr:sp macro="" textlink="">
      <xdr:nvSpPr>
        <xdr:cNvPr id="68175" name="avatar">
          <a:extLst>
            <a:ext uri="{FF2B5EF4-FFF2-40B4-BE49-F238E27FC236}">
              <a16:creationId xmlns:a16="http://schemas.microsoft.com/office/drawing/2014/main" id="{A84F3E39-81FA-45FF-992E-EDBDD99C33A9}"/>
            </a:ext>
          </a:extLst>
        </xdr:cNvPr>
        <xdr:cNvSpPr>
          <a:spLocks noChangeAspect="1" noChangeArrowheads="1"/>
        </xdr:cNvSpPr>
      </xdr:nvSpPr>
      <xdr:spPr bwMode="auto">
        <a:xfrm>
          <a:off x="4600575" y="21821775"/>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176" name="avatar">
          <a:extLst>
            <a:ext uri="{FF2B5EF4-FFF2-40B4-BE49-F238E27FC236}">
              <a16:creationId xmlns:a16="http://schemas.microsoft.com/office/drawing/2014/main" id="{1B23712F-4E6D-4ED2-87B6-2F6F702C1E08}"/>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177" name="avatar">
          <a:extLst>
            <a:ext uri="{FF2B5EF4-FFF2-40B4-BE49-F238E27FC236}">
              <a16:creationId xmlns:a16="http://schemas.microsoft.com/office/drawing/2014/main" id="{576CA104-3401-49C2-8DCB-5D204A34872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130</xdr:row>
      <xdr:rowOff>7619</xdr:rowOff>
    </xdr:to>
    <xdr:sp macro="" textlink="">
      <xdr:nvSpPr>
        <xdr:cNvPr id="68178" name="avatar">
          <a:extLst>
            <a:ext uri="{FF2B5EF4-FFF2-40B4-BE49-F238E27FC236}">
              <a16:creationId xmlns:a16="http://schemas.microsoft.com/office/drawing/2014/main" id="{F60F2C2A-51BE-4838-ACED-2AA84D245A68}"/>
            </a:ext>
          </a:extLst>
        </xdr:cNvPr>
        <xdr:cNvSpPr>
          <a:spLocks noChangeAspect="1" noChangeArrowheads="1"/>
        </xdr:cNvSpPr>
      </xdr:nvSpPr>
      <xdr:spPr bwMode="auto">
        <a:xfrm>
          <a:off x="4600575" y="21821775"/>
          <a:ext cx="304800" cy="34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179" name="avatar">
          <a:extLst>
            <a:ext uri="{FF2B5EF4-FFF2-40B4-BE49-F238E27FC236}">
              <a16:creationId xmlns:a16="http://schemas.microsoft.com/office/drawing/2014/main" id="{B6FB3696-D0FE-449B-862F-FF37B3CC7247}"/>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180" name="avatar">
          <a:extLst>
            <a:ext uri="{FF2B5EF4-FFF2-40B4-BE49-F238E27FC236}">
              <a16:creationId xmlns:a16="http://schemas.microsoft.com/office/drawing/2014/main" id="{F35F0317-0176-4ED0-BDAE-DCF116F9C81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81" name="avatar">
          <a:extLst>
            <a:ext uri="{FF2B5EF4-FFF2-40B4-BE49-F238E27FC236}">
              <a16:creationId xmlns:a16="http://schemas.microsoft.com/office/drawing/2014/main" id="{D4F1864A-9D07-40FD-867B-804BB6ADE1C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82" name="avatar">
          <a:extLst>
            <a:ext uri="{FF2B5EF4-FFF2-40B4-BE49-F238E27FC236}">
              <a16:creationId xmlns:a16="http://schemas.microsoft.com/office/drawing/2014/main" id="{6531FFE9-BCF0-4C0A-B1E1-69425E92CE1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83" name="avatar">
          <a:extLst>
            <a:ext uri="{FF2B5EF4-FFF2-40B4-BE49-F238E27FC236}">
              <a16:creationId xmlns:a16="http://schemas.microsoft.com/office/drawing/2014/main" id="{737F909F-5157-4277-AB14-82641CE4313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84" name="avatar">
          <a:extLst>
            <a:ext uri="{FF2B5EF4-FFF2-40B4-BE49-F238E27FC236}">
              <a16:creationId xmlns:a16="http://schemas.microsoft.com/office/drawing/2014/main" id="{B2EE3E83-4654-470E-821E-11424BFD382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85" name="avatar">
          <a:extLst>
            <a:ext uri="{FF2B5EF4-FFF2-40B4-BE49-F238E27FC236}">
              <a16:creationId xmlns:a16="http://schemas.microsoft.com/office/drawing/2014/main" id="{0AA548FD-B53C-48FB-A467-93D90222DF3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86" name="avatar">
          <a:extLst>
            <a:ext uri="{FF2B5EF4-FFF2-40B4-BE49-F238E27FC236}">
              <a16:creationId xmlns:a16="http://schemas.microsoft.com/office/drawing/2014/main" id="{1B8E2978-7823-42EC-8132-B4644D70FBC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87" name="avatar">
          <a:extLst>
            <a:ext uri="{FF2B5EF4-FFF2-40B4-BE49-F238E27FC236}">
              <a16:creationId xmlns:a16="http://schemas.microsoft.com/office/drawing/2014/main" id="{3E8B7868-010A-4572-B130-FDD35F24C3B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88" name="avatar">
          <a:extLst>
            <a:ext uri="{FF2B5EF4-FFF2-40B4-BE49-F238E27FC236}">
              <a16:creationId xmlns:a16="http://schemas.microsoft.com/office/drawing/2014/main" id="{6C78A558-F25A-407E-8638-B9395E83E0A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89" name="avatar">
          <a:extLst>
            <a:ext uri="{FF2B5EF4-FFF2-40B4-BE49-F238E27FC236}">
              <a16:creationId xmlns:a16="http://schemas.microsoft.com/office/drawing/2014/main" id="{8A27290B-D339-4263-87A7-F986B59E92D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90" name="avatar">
          <a:extLst>
            <a:ext uri="{FF2B5EF4-FFF2-40B4-BE49-F238E27FC236}">
              <a16:creationId xmlns:a16="http://schemas.microsoft.com/office/drawing/2014/main" id="{B27AD8B0-0EE1-4AA4-B459-937D23E6907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91" name="avatar">
          <a:extLst>
            <a:ext uri="{FF2B5EF4-FFF2-40B4-BE49-F238E27FC236}">
              <a16:creationId xmlns:a16="http://schemas.microsoft.com/office/drawing/2014/main" id="{AB14A194-1529-4961-9B0D-908ABF8DF7E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192" name="avatar">
          <a:extLst>
            <a:ext uri="{FF2B5EF4-FFF2-40B4-BE49-F238E27FC236}">
              <a16:creationId xmlns:a16="http://schemas.microsoft.com/office/drawing/2014/main" id="{53FADE67-3B09-42ED-9C79-ABCA08C77D3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93" name="avatar">
          <a:extLst>
            <a:ext uri="{FF2B5EF4-FFF2-40B4-BE49-F238E27FC236}">
              <a16:creationId xmlns:a16="http://schemas.microsoft.com/office/drawing/2014/main" id="{8F197309-4BAA-4BA2-903F-D310D5E7C78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94" name="avatar">
          <a:extLst>
            <a:ext uri="{FF2B5EF4-FFF2-40B4-BE49-F238E27FC236}">
              <a16:creationId xmlns:a16="http://schemas.microsoft.com/office/drawing/2014/main" id="{FCBBBCF4-972A-4A5E-A504-0ECC654750A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195" name="avatar">
          <a:extLst>
            <a:ext uri="{FF2B5EF4-FFF2-40B4-BE49-F238E27FC236}">
              <a16:creationId xmlns:a16="http://schemas.microsoft.com/office/drawing/2014/main" id="{0F950965-9965-4548-9CC8-B8DFA9EDD3E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96" name="avatar">
          <a:extLst>
            <a:ext uri="{FF2B5EF4-FFF2-40B4-BE49-F238E27FC236}">
              <a16:creationId xmlns:a16="http://schemas.microsoft.com/office/drawing/2014/main" id="{14533856-F5B7-4009-8B52-DFD505B68A2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197" name="avatar">
          <a:extLst>
            <a:ext uri="{FF2B5EF4-FFF2-40B4-BE49-F238E27FC236}">
              <a16:creationId xmlns:a16="http://schemas.microsoft.com/office/drawing/2014/main" id="{0DB4385A-0346-4ED6-AC89-909FC742272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198" name="avatar">
          <a:extLst>
            <a:ext uri="{FF2B5EF4-FFF2-40B4-BE49-F238E27FC236}">
              <a16:creationId xmlns:a16="http://schemas.microsoft.com/office/drawing/2014/main" id="{F219C389-206D-41E4-903E-050D4B1B874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199" name="avatar">
          <a:extLst>
            <a:ext uri="{FF2B5EF4-FFF2-40B4-BE49-F238E27FC236}">
              <a16:creationId xmlns:a16="http://schemas.microsoft.com/office/drawing/2014/main" id="{6F20BDB0-FB5D-4A8D-9A24-C22A18761E0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00" name="avatar">
          <a:extLst>
            <a:ext uri="{FF2B5EF4-FFF2-40B4-BE49-F238E27FC236}">
              <a16:creationId xmlns:a16="http://schemas.microsoft.com/office/drawing/2014/main" id="{D6094AB1-A59D-49B6-8C03-1875D45596C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01" name="avatar">
          <a:extLst>
            <a:ext uri="{FF2B5EF4-FFF2-40B4-BE49-F238E27FC236}">
              <a16:creationId xmlns:a16="http://schemas.microsoft.com/office/drawing/2014/main" id="{2B8D1066-5A3E-4D81-A5AB-1F55CCF18E1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02" name="avatar">
          <a:extLst>
            <a:ext uri="{FF2B5EF4-FFF2-40B4-BE49-F238E27FC236}">
              <a16:creationId xmlns:a16="http://schemas.microsoft.com/office/drawing/2014/main" id="{5733D1FF-8796-446B-B908-AB77E794CEF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03" name="avatar">
          <a:extLst>
            <a:ext uri="{FF2B5EF4-FFF2-40B4-BE49-F238E27FC236}">
              <a16:creationId xmlns:a16="http://schemas.microsoft.com/office/drawing/2014/main" id="{8E7149C0-34E7-4274-8344-A9F4D59E0D2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04" name="avatar">
          <a:extLst>
            <a:ext uri="{FF2B5EF4-FFF2-40B4-BE49-F238E27FC236}">
              <a16:creationId xmlns:a16="http://schemas.microsoft.com/office/drawing/2014/main" id="{BF6B717E-4F23-4691-9685-53819E29C3B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05" name="avatar">
          <a:extLst>
            <a:ext uri="{FF2B5EF4-FFF2-40B4-BE49-F238E27FC236}">
              <a16:creationId xmlns:a16="http://schemas.microsoft.com/office/drawing/2014/main" id="{E229438D-C2EF-44E3-BE0C-E57D70347A9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06" name="avatar">
          <a:extLst>
            <a:ext uri="{FF2B5EF4-FFF2-40B4-BE49-F238E27FC236}">
              <a16:creationId xmlns:a16="http://schemas.microsoft.com/office/drawing/2014/main" id="{9A25960B-C2BB-44AC-84DE-A2DE1AACBDB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07" name="avatar">
          <a:extLst>
            <a:ext uri="{FF2B5EF4-FFF2-40B4-BE49-F238E27FC236}">
              <a16:creationId xmlns:a16="http://schemas.microsoft.com/office/drawing/2014/main" id="{87110486-394E-4596-81E1-946053A8774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08" name="avatar">
          <a:extLst>
            <a:ext uri="{FF2B5EF4-FFF2-40B4-BE49-F238E27FC236}">
              <a16:creationId xmlns:a16="http://schemas.microsoft.com/office/drawing/2014/main" id="{865A01AD-326A-4479-A932-F568854BF30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09" name="avatar">
          <a:extLst>
            <a:ext uri="{FF2B5EF4-FFF2-40B4-BE49-F238E27FC236}">
              <a16:creationId xmlns:a16="http://schemas.microsoft.com/office/drawing/2014/main" id="{7C51858C-05D1-4F09-B43F-03FBBA1ED57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10" name="avatar">
          <a:extLst>
            <a:ext uri="{FF2B5EF4-FFF2-40B4-BE49-F238E27FC236}">
              <a16:creationId xmlns:a16="http://schemas.microsoft.com/office/drawing/2014/main" id="{8C3C3A7C-F4BE-48A6-9D54-181528C50B0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11" name="avatar">
          <a:extLst>
            <a:ext uri="{FF2B5EF4-FFF2-40B4-BE49-F238E27FC236}">
              <a16:creationId xmlns:a16="http://schemas.microsoft.com/office/drawing/2014/main" id="{9920E73D-7A44-4A40-938C-90870C19FD4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12" name="avatar">
          <a:extLst>
            <a:ext uri="{FF2B5EF4-FFF2-40B4-BE49-F238E27FC236}">
              <a16:creationId xmlns:a16="http://schemas.microsoft.com/office/drawing/2014/main" id="{B1428AB1-A949-487A-885C-F10A4A349B6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13" name="avatar">
          <a:extLst>
            <a:ext uri="{FF2B5EF4-FFF2-40B4-BE49-F238E27FC236}">
              <a16:creationId xmlns:a16="http://schemas.microsoft.com/office/drawing/2014/main" id="{6B0C722A-AA7D-4355-B64F-FA7A98638D3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14" name="avatar">
          <a:extLst>
            <a:ext uri="{FF2B5EF4-FFF2-40B4-BE49-F238E27FC236}">
              <a16:creationId xmlns:a16="http://schemas.microsoft.com/office/drawing/2014/main" id="{C06001B7-ED2B-4F51-A38C-0411A526B59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15" name="avatar">
          <a:extLst>
            <a:ext uri="{FF2B5EF4-FFF2-40B4-BE49-F238E27FC236}">
              <a16:creationId xmlns:a16="http://schemas.microsoft.com/office/drawing/2014/main" id="{38F1FA07-D463-4802-8B6B-3269B2CC1E2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16" name="avatar">
          <a:extLst>
            <a:ext uri="{FF2B5EF4-FFF2-40B4-BE49-F238E27FC236}">
              <a16:creationId xmlns:a16="http://schemas.microsoft.com/office/drawing/2014/main" id="{7BC525C3-49C6-4C7F-9F5A-FB576C8689A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17" name="avatar">
          <a:extLst>
            <a:ext uri="{FF2B5EF4-FFF2-40B4-BE49-F238E27FC236}">
              <a16:creationId xmlns:a16="http://schemas.microsoft.com/office/drawing/2014/main" id="{9E51AE55-CB2E-430C-8435-9AB111C033C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18" name="avatar">
          <a:extLst>
            <a:ext uri="{FF2B5EF4-FFF2-40B4-BE49-F238E27FC236}">
              <a16:creationId xmlns:a16="http://schemas.microsoft.com/office/drawing/2014/main" id="{15FE5D40-F8B3-4A3D-9F04-F16D50B3A8A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19" name="avatar">
          <a:extLst>
            <a:ext uri="{FF2B5EF4-FFF2-40B4-BE49-F238E27FC236}">
              <a16:creationId xmlns:a16="http://schemas.microsoft.com/office/drawing/2014/main" id="{A820E72A-EC32-4BC9-953B-37640C08AE1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20" name="avatar">
          <a:extLst>
            <a:ext uri="{FF2B5EF4-FFF2-40B4-BE49-F238E27FC236}">
              <a16:creationId xmlns:a16="http://schemas.microsoft.com/office/drawing/2014/main" id="{95464F83-1290-4941-9581-9E2E1923AE3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21" name="avatar">
          <a:extLst>
            <a:ext uri="{FF2B5EF4-FFF2-40B4-BE49-F238E27FC236}">
              <a16:creationId xmlns:a16="http://schemas.microsoft.com/office/drawing/2014/main" id="{D170D84F-EC93-42CF-AA12-B3835C01873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22" name="avatar">
          <a:extLst>
            <a:ext uri="{FF2B5EF4-FFF2-40B4-BE49-F238E27FC236}">
              <a16:creationId xmlns:a16="http://schemas.microsoft.com/office/drawing/2014/main" id="{F5E868DE-5B98-4BEB-A662-E57A881ADA8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23" name="avatar">
          <a:extLst>
            <a:ext uri="{FF2B5EF4-FFF2-40B4-BE49-F238E27FC236}">
              <a16:creationId xmlns:a16="http://schemas.microsoft.com/office/drawing/2014/main" id="{37B75CA7-6DFA-4076-B397-B7AA314E366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24" name="avatar">
          <a:extLst>
            <a:ext uri="{FF2B5EF4-FFF2-40B4-BE49-F238E27FC236}">
              <a16:creationId xmlns:a16="http://schemas.microsoft.com/office/drawing/2014/main" id="{F1B4102D-C238-4389-B821-3A51B0FCBE3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25" name="avatar">
          <a:extLst>
            <a:ext uri="{FF2B5EF4-FFF2-40B4-BE49-F238E27FC236}">
              <a16:creationId xmlns:a16="http://schemas.microsoft.com/office/drawing/2014/main" id="{2E01D516-6C32-48C7-AAD8-12075964D4D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26" name="avatar">
          <a:extLst>
            <a:ext uri="{FF2B5EF4-FFF2-40B4-BE49-F238E27FC236}">
              <a16:creationId xmlns:a16="http://schemas.microsoft.com/office/drawing/2014/main" id="{66D58987-2C75-4895-B69C-84D6A3E8EC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27" name="avatar">
          <a:extLst>
            <a:ext uri="{FF2B5EF4-FFF2-40B4-BE49-F238E27FC236}">
              <a16:creationId xmlns:a16="http://schemas.microsoft.com/office/drawing/2014/main" id="{A6FDA9C7-E84F-4F13-9651-4AD0B6620BE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28" name="avatar">
          <a:extLst>
            <a:ext uri="{FF2B5EF4-FFF2-40B4-BE49-F238E27FC236}">
              <a16:creationId xmlns:a16="http://schemas.microsoft.com/office/drawing/2014/main" id="{460D3649-D691-4B35-8041-65F1683B8EE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29" name="avatar">
          <a:extLst>
            <a:ext uri="{FF2B5EF4-FFF2-40B4-BE49-F238E27FC236}">
              <a16:creationId xmlns:a16="http://schemas.microsoft.com/office/drawing/2014/main" id="{900ECBE8-2590-4ED4-B190-F4402C14A26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30" name="avatar">
          <a:extLst>
            <a:ext uri="{FF2B5EF4-FFF2-40B4-BE49-F238E27FC236}">
              <a16:creationId xmlns:a16="http://schemas.microsoft.com/office/drawing/2014/main" id="{C1725363-8653-4D5A-AD11-7AA298EC598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31" name="avatar">
          <a:extLst>
            <a:ext uri="{FF2B5EF4-FFF2-40B4-BE49-F238E27FC236}">
              <a16:creationId xmlns:a16="http://schemas.microsoft.com/office/drawing/2014/main" id="{E319A0E1-F205-4865-B409-BA3FB01BB61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32" name="avatar">
          <a:extLst>
            <a:ext uri="{FF2B5EF4-FFF2-40B4-BE49-F238E27FC236}">
              <a16:creationId xmlns:a16="http://schemas.microsoft.com/office/drawing/2014/main" id="{4565E357-030C-4DB8-AA23-CB83C0B3FC5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33" name="avatar">
          <a:extLst>
            <a:ext uri="{FF2B5EF4-FFF2-40B4-BE49-F238E27FC236}">
              <a16:creationId xmlns:a16="http://schemas.microsoft.com/office/drawing/2014/main" id="{77ED4A16-5E42-4115-BA7C-DE04B3F11C2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34" name="avatar">
          <a:extLst>
            <a:ext uri="{FF2B5EF4-FFF2-40B4-BE49-F238E27FC236}">
              <a16:creationId xmlns:a16="http://schemas.microsoft.com/office/drawing/2014/main" id="{908B8903-23F8-449D-B83D-A27910FD190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35" name="avatar">
          <a:extLst>
            <a:ext uri="{FF2B5EF4-FFF2-40B4-BE49-F238E27FC236}">
              <a16:creationId xmlns:a16="http://schemas.microsoft.com/office/drawing/2014/main" id="{FE51C1B1-1EE2-4AD9-B42E-2C28C95ED47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36" name="avatar">
          <a:extLst>
            <a:ext uri="{FF2B5EF4-FFF2-40B4-BE49-F238E27FC236}">
              <a16:creationId xmlns:a16="http://schemas.microsoft.com/office/drawing/2014/main" id="{3F8737AB-BDD9-4206-A21C-9FBD4182D32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37" name="avatar">
          <a:extLst>
            <a:ext uri="{FF2B5EF4-FFF2-40B4-BE49-F238E27FC236}">
              <a16:creationId xmlns:a16="http://schemas.microsoft.com/office/drawing/2014/main" id="{355FBCDA-1014-4500-8B09-6643F8D485B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38" name="avatar">
          <a:extLst>
            <a:ext uri="{FF2B5EF4-FFF2-40B4-BE49-F238E27FC236}">
              <a16:creationId xmlns:a16="http://schemas.microsoft.com/office/drawing/2014/main" id="{2F3F7596-2944-444F-ABA5-0BE87757A45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39" name="avatar">
          <a:extLst>
            <a:ext uri="{FF2B5EF4-FFF2-40B4-BE49-F238E27FC236}">
              <a16:creationId xmlns:a16="http://schemas.microsoft.com/office/drawing/2014/main" id="{69DE21B1-E8CA-48B2-A9AB-EBCD5CE43BC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40" name="avatar">
          <a:extLst>
            <a:ext uri="{FF2B5EF4-FFF2-40B4-BE49-F238E27FC236}">
              <a16:creationId xmlns:a16="http://schemas.microsoft.com/office/drawing/2014/main" id="{A3DFE63B-704B-416E-A327-D81A3877CB5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41" name="avatar">
          <a:extLst>
            <a:ext uri="{FF2B5EF4-FFF2-40B4-BE49-F238E27FC236}">
              <a16:creationId xmlns:a16="http://schemas.microsoft.com/office/drawing/2014/main" id="{F0553FAE-22ED-49EE-9B5F-3883382ADA5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42" name="avatar">
          <a:extLst>
            <a:ext uri="{FF2B5EF4-FFF2-40B4-BE49-F238E27FC236}">
              <a16:creationId xmlns:a16="http://schemas.microsoft.com/office/drawing/2014/main" id="{543870A8-922E-450D-924C-7E7E92882B8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43" name="avatar">
          <a:extLst>
            <a:ext uri="{FF2B5EF4-FFF2-40B4-BE49-F238E27FC236}">
              <a16:creationId xmlns:a16="http://schemas.microsoft.com/office/drawing/2014/main" id="{DD83E99F-52E7-4618-B187-5999C03B83C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44" name="avatar">
          <a:extLst>
            <a:ext uri="{FF2B5EF4-FFF2-40B4-BE49-F238E27FC236}">
              <a16:creationId xmlns:a16="http://schemas.microsoft.com/office/drawing/2014/main" id="{CA84BD7D-6172-4B0B-B0FE-F7B383515DE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45" name="avatar">
          <a:extLst>
            <a:ext uri="{FF2B5EF4-FFF2-40B4-BE49-F238E27FC236}">
              <a16:creationId xmlns:a16="http://schemas.microsoft.com/office/drawing/2014/main" id="{32E30149-7777-4521-BC8D-4C9FAEB873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46" name="avatar">
          <a:extLst>
            <a:ext uri="{FF2B5EF4-FFF2-40B4-BE49-F238E27FC236}">
              <a16:creationId xmlns:a16="http://schemas.microsoft.com/office/drawing/2014/main" id="{DE4E4E82-6B4B-4E36-BDF0-6F25CC1D0F9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47" name="avatar">
          <a:extLst>
            <a:ext uri="{FF2B5EF4-FFF2-40B4-BE49-F238E27FC236}">
              <a16:creationId xmlns:a16="http://schemas.microsoft.com/office/drawing/2014/main" id="{7FF4E188-C88B-4BF0-A873-5DDD32A97DC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48" name="avatar">
          <a:extLst>
            <a:ext uri="{FF2B5EF4-FFF2-40B4-BE49-F238E27FC236}">
              <a16:creationId xmlns:a16="http://schemas.microsoft.com/office/drawing/2014/main" id="{6AF48609-58D7-42BF-A7AA-AECA8DC4F84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49" name="avatar">
          <a:extLst>
            <a:ext uri="{FF2B5EF4-FFF2-40B4-BE49-F238E27FC236}">
              <a16:creationId xmlns:a16="http://schemas.microsoft.com/office/drawing/2014/main" id="{6F14469A-52B6-4495-BD2D-1A52AD6DB72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50" name="avatar">
          <a:extLst>
            <a:ext uri="{FF2B5EF4-FFF2-40B4-BE49-F238E27FC236}">
              <a16:creationId xmlns:a16="http://schemas.microsoft.com/office/drawing/2014/main" id="{89E6703A-782D-4060-B653-FEF01A5957B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51" name="avatar">
          <a:extLst>
            <a:ext uri="{FF2B5EF4-FFF2-40B4-BE49-F238E27FC236}">
              <a16:creationId xmlns:a16="http://schemas.microsoft.com/office/drawing/2014/main" id="{83B2EE4A-64B6-408B-AB46-DE635749C13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52" name="avatar">
          <a:extLst>
            <a:ext uri="{FF2B5EF4-FFF2-40B4-BE49-F238E27FC236}">
              <a16:creationId xmlns:a16="http://schemas.microsoft.com/office/drawing/2014/main" id="{CAC06946-BB19-4104-B323-270A62D7F4E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53" name="avatar">
          <a:extLst>
            <a:ext uri="{FF2B5EF4-FFF2-40B4-BE49-F238E27FC236}">
              <a16:creationId xmlns:a16="http://schemas.microsoft.com/office/drawing/2014/main" id="{9CE53F89-BBAE-4A54-90F6-64553200322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54" name="avatar">
          <a:extLst>
            <a:ext uri="{FF2B5EF4-FFF2-40B4-BE49-F238E27FC236}">
              <a16:creationId xmlns:a16="http://schemas.microsoft.com/office/drawing/2014/main" id="{60214974-96D8-4E98-8401-8778952D2E9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55" name="avatar">
          <a:extLst>
            <a:ext uri="{FF2B5EF4-FFF2-40B4-BE49-F238E27FC236}">
              <a16:creationId xmlns:a16="http://schemas.microsoft.com/office/drawing/2014/main" id="{E77D21C2-2E9D-470A-AF88-64EED226B54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56" name="avatar">
          <a:extLst>
            <a:ext uri="{FF2B5EF4-FFF2-40B4-BE49-F238E27FC236}">
              <a16:creationId xmlns:a16="http://schemas.microsoft.com/office/drawing/2014/main" id="{93100ABD-28EC-4DBD-9F7A-96891B719D5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57" name="avatar">
          <a:extLst>
            <a:ext uri="{FF2B5EF4-FFF2-40B4-BE49-F238E27FC236}">
              <a16:creationId xmlns:a16="http://schemas.microsoft.com/office/drawing/2014/main" id="{D7E79B51-5CDD-48D1-A830-481B958F0FA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58" name="avatar">
          <a:extLst>
            <a:ext uri="{FF2B5EF4-FFF2-40B4-BE49-F238E27FC236}">
              <a16:creationId xmlns:a16="http://schemas.microsoft.com/office/drawing/2014/main" id="{380CA7BF-0E14-4A22-B636-2CDB7125DE8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59" name="avatar">
          <a:extLst>
            <a:ext uri="{FF2B5EF4-FFF2-40B4-BE49-F238E27FC236}">
              <a16:creationId xmlns:a16="http://schemas.microsoft.com/office/drawing/2014/main" id="{567DCC52-34DF-40B1-8C41-E85BF2395FC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60" name="avatar">
          <a:extLst>
            <a:ext uri="{FF2B5EF4-FFF2-40B4-BE49-F238E27FC236}">
              <a16:creationId xmlns:a16="http://schemas.microsoft.com/office/drawing/2014/main" id="{54A484E9-F955-441B-AA96-A317B83E717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61" name="avatar">
          <a:extLst>
            <a:ext uri="{FF2B5EF4-FFF2-40B4-BE49-F238E27FC236}">
              <a16:creationId xmlns:a16="http://schemas.microsoft.com/office/drawing/2014/main" id="{97EEE7D4-2210-409F-ABCE-48C67FBA4F4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62" name="avatar">
          <a:extLst>
            <a:ext uri="{FF2B5EF4-FFF2-40B4-BE49-F238E27FC236}">
              <a16:creationId xmlns:a16="http://schemas.microsoft.com/office/drawing/2014/main" id="{26703184-BE35-4098-A467-5AD9C080ACE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63" name="avatar">
          <a:extLst>
            <a:ext uri="{FF2B5EF4-FFF2-40B4-BE49-F238E27FC236}">
              <a16:creationId xmlns:a16="http://schemas.microsoft.com/office/drawing/2014/main" id="{9886288C-1592-4E68-996F-10959477062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64" name="avatar">
          <a:extLst>
            <a:ext uri="{FF2B5EF4-FFF2-40B4-BE49-F238E27FC236}">
              <a16:creationId xmlns:a16="http://schemas.microsoft.com/office/drawing/2014/main" id="{3FEE14C4-75ED-4B78-AE3C-50A8CA63A45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65" name="avatar">
          <a:extLst>
            <a:ext uri="{FF2B5EF4-FFF2-40B4-BE49-F238E27FC236}">
              <a16:creationId xmlns:a16="http://schemas.microsoft.com/office/drawing/2014/main" id="{4DF312A6-342A-4EDE-AAD3-6DC25F54421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66" name="avatar">
          <a:extLst>
            <a:ext uri="{FF2B5EF4-FFF2-40B4-BE49-F238E27FC236}">
              <a16:creationId xmlns:a16="http://schemas.microsoft.com/office/drawing/2014/main" id="{1DD22979-7CC2-4BCB-BEDE-B723C2EEB5B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67" name="avatar">
          <a:extLst>
            <a:ext uri="{FF2B5EF4-FFF2-40B4-BE49-F238E27FC236}">
              <a16:creationId xmlns:a16="http://schemas.microsoft.com/office/drawing/2014/main" id="{7E6947F9-053B-4108-BDD6-5A2C964BAC6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68" name="avatar">
          <a:extLst>
            <a:ext uri="{FF2B5EF4-FFF2-40B4-BE49-F238E27FC236}">
              <a16:creationId xmlns:a16="http://schemas.microsoft.com/office/drawing/2014/main" id="{DA2B191C-2B0E-46F2-BC12-A3DE429EAA7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69" name="avatar">
          <a:extLst>
            <a:ext uri="{FF2B5EF4-FFF2-40B4-BE49-F238E27FC236}">
              <a16:creationId xmlns:a16="http://schemas.microsoft.com/office/drawing/2014/main" id="{18009521-63DA-42FE-B68F-A11462F551B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70" name="avatar">
          <a:extLst>
            <a:ext uri="{FF2B5EF4-FFF2-40B4-BE49-F238E27FC236}">
              <a16:creationId xmlns:a16="http://schemas.microsoft.com/office/drawing/2014/main" id="{17F55307-5B3A-4A5B-947E-86469DB4212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71" name="avatar">
          <a:extLst>
            <a:ext uri="{FF2B5EF4-FFF2-40B4-BE49-F238E27FC236}">
              <a16:creationId xmlns:a16="http://schemas.microsoft.com/office/drawing/2014/main" id="{365DD7A2-FA24-4436-8847-41C1C1864D9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72" name="avatar">
          <a:extLst>
            <a:ext uri="{FF2B5EF4-FFF2-40B4-BE49-F238E27FC236}">
              <a16:creationId xmlns:a16="http://schemas.microsoft.com/office/drawing/2014/main" id="{DBEF87EC-2DD9-4534-A42D-10AAA182642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73" name="avatar">
          <a:extLst>
            <a:ext uri="{FF2B5EF4-FFF2-40B4-BE49-F238E27FC236}">
              <a16:creationId xmlns:a16="http://schemas.microsoft.com/office/drawing/2014/main" id="{22AD09E6-E0E1-4440-A47B-B51868D2FFC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74" name="avatar">
          <a:extLst>
            <a:ext uri="{FF2B5EF4-FFF2-40B4-BE49-F238E27FC236}">
              <a16:creationId xmlns:a16="http://schemas.microsoft.com/office/drawing/2014/main" id="{F7A7646C-ECF2-4A9E-B165-7EC6837F740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75" name="avatar">
          <a:extLst>
            <a:ext uri="{FF2B5EF4-FFF2-40B4-BE49-F238E27FC236}">
              <a16:creationId xmlns:a16="http://schemas.microsoft.com/office/drawing/2014/main" id="{8003D55E-8811-4D48-902C-8AD8A081F1B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76" name="avatar">
          <a:extLst>
            <a:ext uri="{FF2B5EF4-FFF2-40B4-BE49-F238E27FC236}">
              <a16:creationId xmlns:a16="http://schemas.microsoft.com/office/drawing/2014/main" id="{F8DBBFB0-48D9-40F7-A5C7-B22CD3816BF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77" name="avatar">
          <a:extLst>
            <a:ext uri="{FF2B5EF4-FFF2-40B4-BE49-F238E27FC236}">
              <a16:creationId xmlns:a16="http://schemas.microsoft.com/office/drawing/2014/main" id="{B7802B48-8D8C-41F8-B1C9-4B7F3E55ECC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78" name="avatar">
          <a:extLst>
            <a:ext uri="{FF2B5EF4-FFF2-40B4-BE49-F238E27FC236}">
              <a16:creationId xmlns:a16="http://schemas.microsoft.com/office/drawing/2014/main" id="{5CF983F2-1CE8-4219-A716-BDE53A1D74D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79" name="avatar">
          <a:extLst>
            <a:ext uri="{FF2B5EF4-FFF2-40B4-BE49-F238E27FC236}">
              <a16:creationId xmlns:a16="http://schemas.microsoft.com/office/drawing/2014/main" id="{3BDDEDD3-EC92-47EF-9678-F64919041BB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80" name="avatar">
          <a:extLst>
            <a:ext uri="{FF2B5EF4-FFF2-40B4-BE49-F238E27FC236}">
              <a16:creationId xmlns:a16="http://schemas.microsoft.com/office/drawing/2014/main" id="{A0789C5B-3322-416B-959B-97423BE6A6B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81" name="avatar">
          <a:extLst>
            <a:ext uri="{FF2B5EF4-FFF2-40B4-BE49-F238E27FC236}">
              <a16:creationId xmlns:a16="http://schemas.microsoft.com/office/drawing/2014/main" id="{23810C9C-ACDD-41B1-A3E6-EFBC51586DA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82" name="avatar">
          <a:extLst>
            <a:ext uri="{FF2B5EF4-FFF2-40B4-BE49-F238E27FC236}">
              <a16:creationId xmlns:a16="http://schemas.microsoft.com/office/drawing/2014/main" id="{68777BC9-7C0B-46F5-82E5-DDDAAB7FF8A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83" name="avatar">
          <a:extLst>
            <a:ext uri="{FF2B5EF4-FFF2-40B4-BE49-F238E27FC236}">
              <a16:creationId xmlns:a16="http://schemas.microsoft.com/office/drawing/2014/main" id="{5C10AE43-C085-42C5-BAC5-C6B5B552194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84" name="avatar">
          <a:extLst>
            <a:ext uri="{FF2B5EF4-FFF2-40B4-BE49-F238E27FC236}">
              <a16:creationId xmlns:a16="http://schemas.microsoft.com/office/drawing/2014/main" id="{58EC5EEB-C07A-4A9B-ABE6-77977DEAB5F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85" name="avatar">
          <a:extLst>
            <a:ext uri="{FF2B5EF4-FFF2-40B4-BE49-F238E27FC236}">
              <a16:creationId xmlns:a16="http://schemas.microsoft.com/office/drawing/2014/main" id="{65164A83-FF94-4F1B-88E8-F4A68E631AD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86" name="avatar">
          <a:extLst>
            <a:ext uri="{FF2B5EF4-FFF2-40B4-BE49-F238E27FC236}">
              <a16:creationId xmlns:a16="http://schemas.microsoft.com/office/drawing/2014/main" id="{DF067F88-BCC8-4557-95D4-33584FFB910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87" name="avatar">
          <a:extLst>
            <a:ext uri="{FF2B5EF4-FFF2-40B4-BE49-F238E27FC236}">
              <a16:creationId xmlns:a16="http://schemas.microsoft.com/office/drawing/2014/main" id="{F67D0433-8235-47B8-A8BA-09019A967B8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88" name="avatar">
          <a:extLst>
            <a:ext uri="{FF2B5EF4-FFF2-40B4-BE49-F238E27FC236}">
              <a16:creationId xmlns:a16="http://schemas.microsoft.com/office/drawing/2014/main" id="{8E15DE2F-903D-436A-B9DC-BD31B5604EA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89" name="avatar">
          <a:extLst>
            <a:ext uri="{FF2B5EF4-FFF2-40B4-BE49-F238E27FC236}">
              <a16:creationId xmlns:a16="http://schemas.microsoft.com/office/drawing/2014/main" id="{535EEC60-E530-45A0-9939-9DB5935CEFB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90" name="avatar">
          <a:extLst>
            <a:ext uri="{FF2B5EF4-FFF2-40B4-BE49-F238E27FC236}">
              <a16:creationId xmlns:a16="http://schemas.microsoft.com/office/drawing/2014/main" id="{9B59BED7-43E0-40E5-99C7-AC0D26CCC06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91" name="avatar">
          <a:extLst>
            <a:ext uri="{FF2B5EF4-FFF2-40B4-BE49-F238E27FC236}">
              <a16:creationId xmlns:a16="http://schemas.microsoft.com/office/drawing/2014/main" id="{72CE4FA7-93C3-4802-A096-CC4D846E807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92" name="avatar">
          <a:extLst>
            <a:ext uri="{FF2B5EF4-FFF2-40B4-BE49-F238E27FC236}">
              <a16:creationId xmlns:a16="http://schemas.microsoft.com/office/drawing/2014/main" id="{B06C23B3-AC02-4784-922A-7F429FF2E62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93" name="avatar">
          <a:extLst>
            <a:ext uri="{FF2B5EF4-FFF2-40B4-BE49-F238E27FC236}">
              <a16:creationId xmlns:a16="http://schemas.microsoft.com/office/drawing/2014/main" id="{4E7BFDC5-6EDF-4011-8A1D-6C97993E2D6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94" name="avatar">
          <a:extLst>
            <a:ext uri="{FF2B5EF4-FFF2-40B4-BE49-F238E27FC236}">
              <a16:creationId xmlns:a16="http://schemas.microsoft.com/office/drawing/2014/main" id="{65D9D9AE-44EA-4783-B909-977E9DA12B8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295" name="avatar">
          <a:extLst>
            <a:ext uri="{FF2B5EF4-FFF2-40B4-BE49-F238E27FC236}">
              <a16:creationId xmlns:a16="http://schemas.microsoft.com/office/drawing/2014/main" id="{B2582D1C-4085-44E0-AEA0-F3E9904DEBD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296" name="avatar">
          <a:extLst>
            <a:ext uri="{FF2B5EF4-FFF2-40B4-BE49-F238E27FC236}">
              <a16:creationId xmlns:a16="http://schemas.microsoft.com/office/drawing/2014/main" id="{20465A67-7DDF-4717-AD5B-8E423387A9B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297" name="avatar">
          <a:extLst>
            <a:ext uri="{FF2B5EF4-FFF2-40B4-BE49-F238E27FC236}">
              <a16:creationId xmlns:a16="http://schemas.microsoft.com/office/drawing/2014/main" id="{A790ADEC-9C52-4E42-BAE2-1D74CCE5A35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298" name="avatar">
          <a:extLst>
            <a:ext uri="{FF2B5EF4-FFF2-40B4-BE49-F238E27FC236}">
              <a16:creationId xmlns:a16="http://schemas.microsoft.com/office/drawing/2014/main" id="{8D623179-62D4-4E5E-83F4-868E41D1B95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299" name="avatar">
          <a:extLst>
            <a:ext uri="{FF2B5EF4-FFF2-40B4-BE49-F238E27FC236}">
              <a16:creationId xmlns:a16="http://schemas.microsoft.com/office/drawing/2014/main" id="{35B800A3-8220-45F7-9768-82032A15AC5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00" name="avatar">
          <a:extLst>
            <a:ext uri="{FF2B5EF4-FFF2-40B4-BE49-F238E27FC236}">
              <a16:creationId xmlns:a16="http://schemas.microsoft.com/office/drawing/2014/main" id="{601ACB14-3981-4215-BFCF-41D2792E26B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01" name="avatar">
          <a:extLst>
            <a:ext uri="{FF2B5EF4-FFF2-40B4-BE49-F238E27FC236}">
              <a16:creationId xmlns:a16="http://schemas.microsoft.com/office/drawing/2014/main" id="{6B7EB25B-BF4C-45A6-BF61-3D5416B78B2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02" name="avatar">
          <a:extLst>
            <a:ext uri="{FF2B5EF4-FFF2-40B4-BE49-F238E27FC236}">
              <a16:creationId xmlns:a16="http://schemas.microsoft.com/office/drawing/2014/main" id="{78B9593C-9DC2-4616-A563-F85C1E2DDD9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03" name="avatar">
          <a:extLst>
            <a:ext uri="{FF2B5EF4-FFF2-40B4-BE49-F238E27FC236}">
              <a16:creationId xmlns:a16="http://schemas.microsoft.com/office/drawing/2014/main" id="{A8B20337-0C52-4A8E-89F1-C7A60CC2711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04" name="avatar">
          <a:extLst>
            <a:ext uri="{FF2B5EF4-FFF2-40B4-BE49-F238E27FC236}">
              <a16:creationId xmlns:a16="http://schemas.microsoft.com/office/drawing/2014/main" id="{94A42BF8-A91E-4DE6-89DE-1E416E44A83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05" name="avatar">
          <a:extLst>
            <a:ext uri="{FF2B5EF4-FFF2-40B4-BE49-F238E27FC236}">
              <a16:creationId xmlns:a16="http://schemas.microsoft.com/office/drawing/2014/main" id="{A9E22A07-8164-4FC0-8460-E27C62772D5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06" name="avatar">
          <a:extLst>
            <a:ext uri="{FF2B5EF4-FFF2-40B4-BE49-F238E27FC236}">
              <a16:creationId xmlns:a16="http://schemas.microsoft.com/office/drawing/2014/main" id="{4F33DF0D-B4C3-4C08-909F-E04C9DE0F16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07" name="avatar">
          <a:extLst>
            <a:ext uri="{FF2B5EF4-FFF2-40B4-BE49-F238E27FC236}">
              <a16:creationId xmlns:a16="http://schemas.microsoft.com/office/drawing/2014/main" id="{F5ABECA1-CE3B-43C0-88FC-282E3FC81F0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08" name="avatar">
          <a:extLst>
            <a:ext uri="{FF2B5EF4-FFF2-40B4-BE49-F238E27FC236}">
              <a16:creationId xmlns:a16="http://schemas.microsoft.com/office/drawing/2014/main" id="{6954DF27-693D-4564-84CE-C21211708F7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09" name="avatar">
          <a:extLst>
            <a:ext uri="{FF2B5EF4-FFF2-40B4-BE49-F238E27FC236}">
              <a16:creationId xmlns:a16="http://schemas.microsoft.com/office/drawing/2014/main" id="{61CA6658-F3E4-4E2D-9B14-CC9054FE77C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10" name="avatar">
          <a:extLst>
            <a:ext uri="{FF2B5EF4-FFF2-40B4-BE49-F238E27FC236}">
              <a16:creationId xmlns:a16="http://schemas.microsoft.com/office/drawing/2014/main" id="{567E7E09-FD41-4A62-B9CC-7D2C28C109E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11" name="avatar">
          <a:extLst>
            <a:ext uri="{FF2B5EF4-FFF2-40B4-BE49-F238E27FC236}">
              <a16:creationId xmlns:a16="http://schemas.microsoft.com/office/drawing/2014/main" id="{36A87B24-6E47-4771-A8DC-1044B77D043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12" name="avatar">
          <a:extLst>
            <a:ext uri="{FF2B5EF4-FFF2-40B4-BE49-F238E27FC236}">
              <a16:creationId xmlns:a16="http://schemas.microsoft.com/office/drawing/2014/main" id="{9EDB1357-2458-4057-BFF3-C2F7DD8E673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13" name="avatar">
          <a:extLst>
            <a:ext uri="{FF2B5EF4-FFF2-40B4-BE49-F238E27FC236}">
              <a16:creationId xmlns:a16="http://schemas.microsoft.com/office/drawing/2014/main" id="{7616772A-950B-4909-866E-5D64064E56E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14" name="avatar">
          <a:extLst>
            <a:ext uri="{FF2B5EF4-FFF2-40B4-BE49-F238E27FC236}">
              <a16:creationId xmlns:a16="http://schemas.microsoft.com/office/drawing/2014/main" id="{E7C3D4CD-ACE7-4733-9939-DF9C7F49405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15" name="avatar">
          <a:extLst>
            <a:ext uri="{FF2B5EF4-FFF2-40B4-BE49-F238E27FC236}">
              <a16:creationId xmlns:a16="http://schemas.microsoft.com/office/drawing/2014/main" id="{CFF04273-F26F-4BA2-AE82-1826C284FA7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16" name="avatar">
          <a:extLst>
            <a:ext uri="{FF2B5EF4-FFF2-40B4-BE49-F238E27FC236}">
              <a16:creationId xmlns:a16="http://schemas.microsoft.com/office/drawing/2014/main" id="{F13117CD-B8D9-4B59-A566-3326AC5BC59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17" name="avatar">
          <a:extLst>
            <a:ext uri="{FF2B5EF4-FFF2-40B4-BE49-F238E27FC236}">
              <a16:creationId xmlns:a16="http://schemas.microsoft.com/office/drawing/2014/main" id="{B6DD7C4A-C026-4FF7-B06B-2EEF7E39C9C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18" name="avatar">
          <a:extLst>
            <a:ext uri="{FF2B5EF4-FFF2-40B4-BE49-F238E27FC236}">
              <a16:creationId xmlns:a16="http://schemas.microsoft.com/office/drawing/2014/main" id="{9B6A9DA8-F726-47C7-A170-C6383616CFB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19" name="avatar">
          <a:extLst>
            <a:ext uri="{FF2B5EF4-FFF2-40B4-BE49-F238E27FC236}">
              <a16:creationId xmlns:a16="http://schemas.microsoft.com/office/drawing/2014/main" id="{1587BE3E-CA39-4E84-A3CE-C61FB54F230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20" name="avatar">
          <a:extLst>
            <a:ext uri="{FF2B5EF4-FFF2-40B4-BE49-F238E27FC236}">
              <a16:creationId xmlns:a16="http://schemas.microsoft.com/office/drawing/2014/main" id="{096A9829-C5EB-493E-9083-598FFD66A57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21" name="avatar">
          <a:extLst>
            <a:ext uri="{FF2B5EF4-FFF2-40B4-BE49-F238E27FC236}">
              <a16:creationId xmlns:a16="http://schemas.microsoft.com/office/drawing/2014/main" id="{97CF3AD1-6C2B-4AE6-BD4A-05BB212308E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22" name="avatar">
          <a:extLst>
            <a:ext uri="{FF2B5EF4-FFF2-40B4-BE49-F238E27FC236}">
              <a16:creationId xmlns:a16="http://schemas.microsoft.com/office/drawing/2014/main" id="{A7D89BEE-571F-4418-ACE8-F566D31EB4A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23" name="avatar">
          <a:extLst>
            <a:ext uri="{FF2B5EF4-FFF2-40B4-BE49-F238E27FC236}">
              <a16:creationId xmlns:a16="http://schemas.microsoft.com/office/drawing/2014/main" id="{FA2938F9-2120-404E-9D84-1E519FA70B0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24" name="avatar">
          <a:extLst>
            <a:ext uri="{FF2B5EF4-FFF2-40B4-BE49-F238E27FC236}">
              <a16:creationId xmlns:a16="http://schemas.microsoft.com/office/drawing/2014/main" id="{9DC3FD1E-640D-456D-AA23-5EC7388BB23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120968</xdr:rowOff>
    </xdr:to>
    <xdr:sp macro="" textlink="">
      <xdr:nvSpPr>
        <xdr:cNvPr id="68325" name="avatar">
          <a:extLst>
            <a:ext uri="{FF2B5EF4-FFF2-40B4-BE49-F238E27FC236}">
              <a16:creationId xmlns:a16="http://schemas.microsoft.com/office/drawing/2014/main" id="{2735BD9D-9CC1-43E0-9B9C-089550EE59CA}"/>
            </a:ext>
          </a:extLst>
        </xdr:cNvPr>
        <xdr:cNvSpPr>
          <a:spLocks noChangeAspect="1" noChangeArrowheads="1"/>
        </xdr:cNvSpPr>
      </xdr:nvSpPr>
      <xdr:spPr bwMode="auto">
        <a:xfrm>
          <a:off x="4600575" y="21821775"/>
          <a:ext cx="304800" cy="28860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124142</xdr:rowOff>
    </xdr:to>
    <xdr:sp macro="" textlink="">
      <xdr:nvSpPr>
        <xdr:cNvPr id="68326" name="avatar">
          <a:extLst>
            <a:ext uri="{FF2B5EF4-FFF2-40B4-BE49-F238E27FC236}">
              <a16:creationId xmlns:a16="http://schemas.microsoft.com/office/drawing/2014/main" id="{740CABFC-6672-4D3C-AABA-D8B27D964C54}"/>
            </a:ext>
          </a:extLst>
        </xdr:cNvPr>
        <xdr:cNvSpPr>
          <a:spLocks noChangeAspect="1" noChangeArrowheads="1"/>
        </xdr:cNvSpPr>
      </xdr:nvSpPr>
      <xdr:spPr bwMode="auto">
        <a:xfrm>
          <a:off x="0" y="21821775"/>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27" name="avatar">
          <a:extLst>
            <a:ext uri="{FF2B5EF4-FFF2-40B4-BE49-F238E27FC236}">
              <a16:creationId xmlns:a16="http://schemas.microsoft.com/office/drawing/2014/main" id="{BB92B183-80F1-4B77-BF59-81E0FAE7502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124142</xdr:rowOff>
    </xdr:to>
    <xdr:sp macro="" textlink="">
      <xdr:nvSpPr>
        <xdr:cNvPr id="68328" name="avatar">
          <a:extLst>
            <a:ext uri="{FF2B5EF4-FFF2-40B4-BE49-F238E27FC236}">
              <a16:creationId xmlns:a16="http://schemas.microsoft.com/office/drawing/2014/main" id="{F0D0348D-D268-4E00-B168-13762F0B86B1}"/>
            </a:ext>
          </a:extLst>
        </xdr:cNvPr>
        <xdr:cNvSpPr>
          <a:spLocks noChangeAspect="1" noChangeArrowheads="1"/>
        </xdr:cNvSpPr>
      </xdr:nvSpPr>
      <xdr:spPr bwMode="auto">
        <a:xfrm>
          <a:off x="4600575" y="21821775"/>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124142</xdr:rowOff>
    </xdr:to>
    <xdr:sp macro="" textlink="">
      <xdr:nvSpPr>
        <xdr:cNvPr id="68329" name="avatar">
          <a:extLst>
            <a:ext uri="{FF2B5EF4-FFF2-40B4-BE49-F238E27FC236}">
              <a16:creationId xmlns:a16="http://schemas.microsoft.com/office/drawing/2014/main" id="{3324BC2C-E004-4AF7-9BE2-CB1A2D53301C}"/>
            </a:ext>
          </a:extLst>
        </xdr:cNvPr>
        <xdr:cNvSpPr>
          <a:spLocks noChangeAspect="1" noChangeArrowheads="1"/>
        </xdr:cNvSpPr>
      </xdr:nvSpPr>
      <xdr:spPr bwMode="auto">
        <a:xfrm>
          <a:off x="0" y="21821775"/>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330" name="avatar">
          <a:extLst>
            <a:ext uri="{FF2B5EF4-FFF2-40B4-BE49-F238E27FC236}">
              <a16:creationId xmlns:a16="http://schemas.microsoft.com/office/drawing/2014/main" id="{1787E67F-CCCC-43D9-8DD6-048BBF25637B}"/>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31" name="avatar">
          <a:extLst>
            <a:ext uri="{FF2B5EF4-FFF2-40B4-BE49-F238E27FC236}">
              <a16:creationId xmlns:a16="http://schemas.microsoft.com/office/drawing/2014/main" id="{0458B901-46EB-4426-9A9D-DB48D74CEA7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120996</xdr:rowOff>
    </xdr:to>
    <xdr:sp macro="" textlink="">
      <xdr:nvSpPr>
        <xdr:cNvPr id="68332" name="avatar">
          <a:extLst>
            <a:ext uri="{FF2B5EF4-FFF2-40B4-BE49-F238E27FC236}">
              <a16:creationId xmlns:a16="http://schemas.microsoft.com/office/drawing/2014/main" id="{85AA9E20-CAEA-41C7-9AA6-495B1A695C53}"/>
            </a:ext>
          </a:extLst>
        </xdr:cNvPr>
        <xdr:cNvSpPr>
          <a:spLocks noChangeAspect="1" noChangeArrowheads="1"/>
        </xdr:cNvSpPr>
      </xdr:nvSpPr>
      <xdr:spPr bwMode="auto">
        <a:xfrm>
          <a:off x="4600575" y="21821775"/>
          <a:ext cx="304800" cy="28863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124142</xdr:rowOff>
    </xdr:to>
    <xdr:sp macro="" textlink="">
      <xdr:nvSpPr>
        <xdr:cNvPr id="68333" name="avatar">
          <a:extLst>
            <a:ext uri="{FF2B5EF4-FFF2-40B4-BE49-F238E27FC236}">
              <a16:creationId xmlns:a16="http://schemas.microsoft.com/office/drawing/2014/main" id="{5A8CCD5E-DC9F-4831-ACB9-316B15D324C9}"/>
            </a:ext>
          </a:extLst>
        </xdr:cNvPr>
        <xdr:cNvSpPr>
          <a:spLocks noChangeAspect="1" noChangeArrowheads="1"/>
        </xdr:cNvSpPr>
      </xdr:nvSpPr>
      <xdr:spPr bwMode="auto">
        <a:xfrm>
          <a:off x="0" y="21821775"/>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34" name="avatar">
          <a:extLst>
            <a:ext uri="{FF2B5EF4-FFF2-40B4-BE49-F238E27FC236}">
              <a16:creationId xmlns:a16="http://schemas.microsoft.com/office/drawing/2014/main" id="{5459DACF-2BDE-49FD-978A-33C90700E9D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149571</xdr:rowOff>
    </xdr:to>
    <xdr:sp macro="" textlink="">
      <xdr:nvSpPr>
        <xdr:cNvPr id="68335" name="avatar">
          <a:extLst>
            <a:ext uri="{FF2B5EF4-FFF2-40B4-BE49-F238E27FC236}">
              <a16:creationId xmlns:a16="http://schemas.microsoft.com/office/drawing/2014/main" id="{E9A3E01E-21FD-4FC4-A8B4-E4232BE213B9}"/>
            </a:ext>
          </a:extLst>
        </xdr:cNvPr>
        <xdr:cNvSpPr>
          <a:spLocks noChangeAspect="1" noChangeArrowheads="1"/>
        </xdr:cNvSpPr>
      </xdr:nvSpPr>
      <xdr:spPr bwMode="auto">
        <a:xfrm>
          <a:off x="4600575" y="21821775"/>
          <a:ext cx="304800" cy="3172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121602</xdr:rowOff>
    </xdr:to>
    <xdr:sp macro="" textlink="">
      <xdr:nvSpPr>
        <xdr:cNvPr id="68336" name="avatar">
          <a:extLst>
            <a:ext uri="{FF2B5EF4-FFF2-40B4-BE49-F238E27FC236}">
              <a16:creationId xmlns:a16="http://schemas.microsoft.com/office/drawing/2014/main" id="{A7C5F1F6-582E-4E4F-9A05-F0CECFED04B7}"/>
            </a:ext>
          </a:extLst>
        </xdr:cNvPr>
        <xdr:cNvSpPr>
          <a:spLocks noChangeAspect="1" noChangeArrowheads="1"/>
        </xdr:cNvSpPr>
      </xdr:nvSpPr>
      <xdr:spPr bwMode="auto">
        <a:xfrm>
          <a:off x="0" y="21821775"/>
          <a:ext cx="304800" cy="28924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37" name="avatar">
          <a:extLst>
            <a:ext uri="{FF2B5EF4-FFF2-40B4-BE49-F238E27FC236}">
              <a16:creationId xmlns:a16="http://schemas.microsoft.com/office/drawing/2014/main" id="{CFF846CB-D399-4632-A577-6D9F8D8CEC8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153035</xdr:rowOff>
    </xdr:to>
    <xdr:sp macro="" textlink="">
      <xdr:nvSpPr>
        <xdr:cNvPr id="68338" name="avatar">
          <a:extLst>
            <a:ext uri="{FF2B5EF4-FFF2-40B4-BE49-F238E27FC236}">
              <a16:creationId xmlns:a16="http://schemas.microsoft.com/office/drawing/2014/main" id="{06162196-5748-4495-862D-2C75FF00C7EB}"/>
            </a:ext>
          </a:extLst>
        </xdr:cNvPr>
        <xdr:cNvSpPr>
          <a:spLocks noChangeAspect="1" noChangeArrowheads="1"/>
        </xdr:cNvSpPr>
      </xdr:nvSpPr>
      <xdr:spPr bwMode="auto">
        <a:xfrm>
          <a:off x="4600575" y="21821775"/>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339" name="avatar">
          <a:extLst>
            <a:ext uri="{FF2B5EF4-FFF2-40B4-BE49-F238E27FC236}">
              <a16:creationId xmlns:a16="http://schemas.microsoft.com/office/drawing/2014/main" id="{AED38D4B-E95A-4E37-8B56-C7B01A4601A7}"/>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40" name="avatar">
          <a:extLst>
            <a:ext uri="{FF2B5EF4-FFF2-40B4-BE49-F238E27FC236}">
              <a16:creationId xmlns:a16="http://schemas.microsoft.com/office/drawing/2014/main" id="{BCDDBE5A-9928-4B9C-A308-A38E78C9E1E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150494</xdr:rowOff>
    </xdr:to>
    <xdr:sp macro="" textlink="">
      <xdr:nvSpPr>
        <xdr:cNvPr id="68341" name="avatar">
          <a:extLst>
            <a:ext uri="{FF2B5EF4-FFF2-40B4-BE49-F238E27FC236}">
              <a16:creationId xmlns:a16="http://schemas.microsoft.com/office/drawing/2014/main" id="{2FF0101A-B525-41C5-ADE6-7A0D4C7F9B30}"/>
            </a:ext>
          </a:extLst>
        </xdr:cNvPr>
        <xdr:cNvSpPr>
          <a:spLocks noChangeAspect="1" noChangeArrowheads="1"/>
        </xdr:cNvSpPr>
      </xdr:nvSpPr>
      <xdr:spPr bwMode="auto">
        <a:xfrm>
          <a:off x="4600575" y="21821775"/>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150494</xdr:rowOff>
    </xdr:to>
    <xdr:sp macro="" textlink="">
      <xdr:nvSpPr>
        <xdr:cNvPr id="68342" name="avatar">
          <a:extLst>
            <a:ext uri="{FF2B5EF4-FFF2-40B4-BE49-F238E27FC236}">
              <a16:creationId xmlns:a16="http://schemas.microsoft.com/office/drawing/2014/main" id="{D190D860-197F-4E35-BEBE-79282D742F22}"/>
            </a:ext>
          </a:extLst>
        </xdr:cNvPr>
        <xdr:cNvSpPr>
          <a:spLocks noChangeAspect="1" noChangeArrowheads="1"/>
        </xdr:cNvSpPr>
      </xdr:nvSpPr>
      <xdr:spPr bwMode="auto">
        <a:xfrm>
          <a:off x="0" y="21821775"/>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343" name="avatar">
          <a:extLst>
            <a:ext uri="{FF2B5EF4-FFF2-40B4-BE49-F238E27FC236}">
              <a16:creationId xmlns:a16="http://schemas.microsoft.com/office/drawing/2014/main" id="{957E83D9-D51A-4FAA-9478-0965E93A490D}"/>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44" name="avatar">
          <a:extLst>
            <a:ext uri="{FF2B5EF4-FFF2-40B4-BE49-F238E27FC236}">
              <a16:creationId xmlns:a16="http://schemas.microsoft.com/office/drawing/2014/main" id="{E72FB979-7207-4073-8683-B70F73D9680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155603</xdr:rowOff>
    </xdr:to>
    <xdr:sp macro="" textlink="">
      <xdr:nvSpPr>
        <xdr:cNvPr id="68345" name="avatar">
          <a:extLst>
            <a:ext uri="{FF2B5EF4-FFF2-40B4-BE49-F238E27FC236}">
              <a16:creationId xmlns:a16="http://schemas.microsoft.com/office/drawing/2014/main" id="{3844629E-538D-4AC7-BC02-F3E13ED4A3AA}"/>
            </a:ext>
          </a:extLst>
        </xdr:cNvPr>
        <xdr:cNvSpPr>
          <a:spLocks noChangeAspect="1" noChangeArrowheads="1"/>
        </xdr:cNvSpPr>
      </xdr:nvSpPr>
      <xdr:spPr bwMode="auto">
        <a:xfrm>
          <a:off x="4600575" y="21821775"/>
          <a:ext cx="304800" cy="32324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346" name="avatar">
          <a:extLst>
            <a:ext uri="{FF2B5EF4-FFF2-40B4-BE49-F238E27FC236}">
              <a16:creationId xmlns:a16="http://schemas.microsoft.com/office/drawing/2014/main" id="{E2DCC4C4-8E53-4FA0-A03A-58A1075BD9E9}"/>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47" name="avatar">
          <a:extLst>
            <a:ext uri="{FF2B5EF4-FFF2-40B4-BE49-F238E27FC236}">
              <a16:creationId xmlns:a16="http://schemas.microsoft.com/office/drawing/2014/main" id="{72A675F4-20CB-4714-995F-02CB90DA278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130</xdr:row>
      <xdr:rowOff>7619</xdr:rowOff>
    </xdr:to>
    <xdr:sp macro="" textlink="">
      <xdr:nvSpPr>
        <xdr:cNvPr id="68348" name="avatar">
          <a:extLst>
            <a:ext uri="{FF2B5EF4-FFF2-40B4-BE49-F238E27FC236}">
              <a16:creationId xmlns:a16="http://schemas.microsoft.com/office/drawing/2014/main" id="{586D2955-9623-4F47-8B80-5BF6EF7B671D}"/>
            </a:ext>
          </a:extLst>
        </xdr:cNvPr>
        <xdr:cNvSpPr>
          <a:spLocks noChangeAspect="1" noChangeArrowheads="1"/>
        </xdr:cNvSpPr>
      </xdr:nvSpPr>
      <xdr:spPr bwMode="auto">
        <a:xfrm>
          <a:off x="4600575" y="21821775"/>
          <a:ext cx="304800" cy="34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349" name="avatar">
          <a:extLst>
            <a:ext uri="{FF2B5EF4-FFF2-40B4-BE49-F238E27FC236}">
              <a16:creationId xmlns:a16="http://schemas.microsoft.com/office/drawing/2014/main" id="{561CE5B8-0D1C-4C3D-B42E-430EC3C624D0}"/>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350" name="avatar">
          <a:extLst>
            <a:ext uri="{FF2B5EF4-FFF2-40B4-BE49-F238E27FC236}">
              <a16:creationId xmlns:a16="http://schemas.microsoft.com/office/drawing/2014/main" id="{7729C3AE-050E-4671-862C-350A2E08B5C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51" name="avatar">
          <a:extLst>
            <a:ext uri="{FF2B5EF4-FFF2-40B4-BE49-F238E27FC236}">
              <a16:creationId xmlns:a16="http://schemas.microsoft.com/office/drawing/2014/main" id="{69D6E51C-29B6-4656-AFE0-8FDE542B75A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52" name="avatar">
          <a:extLst>
            <a:ext uri="{FF2B5EF4-FFF2-40B4-BE49-F238E27FC236}">
              <a16:creationId xmlns:a16="http://schemas.microsoft.com/office/drawing/2014/main" id="{AE2CA535-5623-48AF-AC3E-7861F1ECFBC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53" name="avatar">
          <a:extLst>
            <a:ext uri="{FF2B5EF4-FFF2-40B4-BE49-F238E27FC236}">
              <a16:creationId xmlns:a16="http://schemas.microsoft.com/office/drawing/2014/main" id="{8211D959-CE40-4EBE-B3ED-0D49FBB7D65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54" name="avatar">
          <a:extLst>
            <a:ext uri="{FF2B5EF4-FFF2-40B4-BE49-F238E27FC236}">
              <a16:creationId xmlns:a16="http://schemas.microsoft.com/office/drawing/2014/main" id="{167605CF-C894-44A0-AC18-70BF6DC1F83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55" name="avatar">
          <a:extLst>
            <a:ext uri="{FF2B5EF4-FFF2-40B4-BE49-F238E27FC236}">
              <a16:creationId xmlns:a16="http://schemas.microsoft.com/office/drawing/2014/main" id="{FA59DFBA-895A-4457-8E20-9033CBE02A3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56" name="avatar">
          <a:extLst>
            <a:ext uri="{FF2B5EF4-FFF2-40B4-BE49-F238E27FC236}">
              <a16:creationId xmlns:a16="http://schemas.microsoft.com/office/drawing/2014/main" id="{B08FF6FE-0C9E-4347-A05D-FB46D1D0039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57" name="avatar">
          <a:extLst>
            <a:ext uri="{FF2B5EF4-FFF2-40B4-BE49-F238E27FC236}">
              <a16:creationId xmlns:a16="http://schemas.microsoft.com/office/drawing/2014/main" id="{707592C1-FA69-4442-9E51-E664517934F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58" name="avatar">
          <a:extLst>
            <a:ext uri="{FF2B5EF4-FFF2-40B4-BE49-F238E27FC236}">
              <a16:creationId xmlns:a16="http://schemas.microsoft.com/office/drawing/2014/main" id="{11A1F035-7768-4A51-B5F3-060142DFE39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59" name="avatar">
          <a:extLst>
            <a:ext uri="{FF2B5EF4-FFF2-40B4-BE49-F238E27FC236}">
              <a16:creationId xmlns:a16="http://schemas.microsoft.com/office/drawing/2014/main" id="{3BA94EA6-0BA5-4A78-9FA9-2883F9E7DA7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60" name="avatar">
          <a:extLst>
            <a:ext uri="{FF2B5EF4-FFF2-40B4-BE49-F238E27FC236}">
              <a16:creationId xmlns:a16="http://schemas.microsoft.com/office/drawing/2014/main" id="{10482801-FF3E-480F-97ED-EF6F71531D1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61" name="avatar">
          <a:extLst>
            <a:ext uri="{FF2B5EF4-FFF2-40B4-BE49-F238E27FC236}">
              <a16:creationId xmlns:a16="http://schemas.microsoft.com/office/drawing/2014/main" id="{2FA92C93-885F-41E7-8BC0-841AD73B981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62" name="avatar">
          <a:extLst>
            <a:ext uri="{FF2B5EF4-FFF2-40B4-BE49-F238E27FC236}">
              <a16:creationId xmlns:a16="http://schemas.microsoft.com/office/drawing/2014/main" id="{3BBCA8F7-F2E9-4CCF-B4FE-520ADE9CDAE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63" name="avatar">
          <a:extLst>
            <a:ext uri="{FF2B5EF4-FFF2-40B4-BE49-F238E27FC236}">
              <a16:creationId xmlns:a16="http://schemas.microsoft.com/office/drawing/2014/main" id="{D709D798-B5F3-4EEA-B61E-DC28D6FBCCF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64" name="avatar">
          <a:extLst>
            <a:ext uri="{FF2B5EF4-FFF2-40B4-BE49-F238E27FC236}">
              <a16:creationId xmlns:a16="http://schemas.microsoft.com/office/drawing/2014/main" id="{E636533F-2402-4231-AB12-6F01632D2C9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65" name="avatar">
          <a:extLst>
            <a:ext uri="{FF2B5EF4-FFF2-40B4-BE49-F238E27FC236}">
              <a16:creationId xmlns:a16="http://schemas.microsoft.com/office/drawing/2014/main" id="{1F427FF8-E6D3-4036-AF38-06674C162F3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66" name="avatar">
          <a:extLst>
            <a:ext uri="{FF2B5EF4-FFF2-40B4-BE49-F238E27FC236}">
              <a16:creationId xmlns:a16="http://schemas.microsoft.com/office/drawing/2014/main" id="{006A39BC-22CF-460C-8EE3-FDDD4961B88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67" name="avatar">
          <a:extLst>
            <a:ext uri="{FF2B5EF4-FFF2-40B4-BE49-F238E27FC236}">
              <a16:creationId xmlns:a16="http://schemas.microsoft.com/office/drawing/2014/main" id="{3F961567-76D8-42B4-B0EB-40B86963696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68" name="avatar">
          <a:extLst>
            <a:ext uri="{FF2B5EF4-FFF2-40B4-BE49-F238E27FC236}">
              <a16:creationId xmlns:a16="http://schemas.microsoft.com/office/drawing/2014/main" id="{B7234765-EA1C-4825-B1D5-478C444BEB8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69" name="avatar">
          <a:extLst>
            <a:ext uri="{FF2B5EF4-FFF2-40B4-BE49-F238E27FC236}">
              <a16:creationId xmlns:a16="http://schemas.microsoft.com/office/drawing/2014/main" id="{D6917429-65FC-4C11-A727-C5D56CCF131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70" name="avatar">
          <a:extLst>
            <a:ext uri="{FF2B5EF4-FFF2-40B4-BE49-F238E27FC236}">
              <a16:creationId xmlns:a16="http://schemas.microsoft.com/office/drawing/2014/main" id="{CEA4E18B-9D78-4D3B-A536-16BD7E336AE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71" name="avatar">
          <a:extLst>
            <a:ext uri="{FF2B5EF4-FFF2-40B4-BE49-F238E27FC236}">
              <a16:creationId xmlns:a16="http://schemas.microsoft.com/office/drawing/2014/main" id="{D280590C-524E-4508-B2B0-9CC70FE4994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72" name="avatar">
          <a:extLst>
            <a:ext uri="{FF2B5EF4-FFF2-40B4-BE49-F238E27FC236}">
              <a16:creationId xmlns:a16="http://schemas.microsoft.com/office/drawing/2014/main" id="{F637FDDC-8089-4E65-AB5B-4D3489A392E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73" name="avatar">
          <a:extLst>
            <a:ext uri="{FF2B5EF4-FFF2-40B4-BE49-F238E27FC236}">
              <a16:creationId xmlns:a16="http://schemas.microsoft.com/office/drawing/2014/main" id="{6DF17E43-1636-461D-B1E9-5CBF6E73974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74" name="avatar">
          <a:extLst>
            <a:ext uri="{FF2B5EF4-FFF2-40B4-BE49-F238E27FC236}">
              <a16:creationId xmlns:a16="http://schemas.microsoft.com/office/drawing/2014/main" id="{6B14CAE8-A9DF-44A8-9082-BA75CC9E833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75" name="avatar">
          <a:extLst>
            <a:ext uri="{FF2B5EF4-FFF2-40B4-BE49-F238E27FC236}">
              <a16:creationId xmlns:a16="http://schemas.microsoft.com/office/drawing/2014/main" id="{1478FB90-60F0-4AD3-9B79-DE283796B18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76" name="avatar">
          <a:extLst>
            <a:ext uri="{FF2B5EF4-FFF2-40B4-BE49-F238E27FC236}">
              <a16:creationId xmlns:a16="http://schemas.microsoft.com/office/drawing/2014/main" id="{4402FCE0-2859-4055-90F8-28DEB0C50ED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77" name="avatar">
          <a:extLst>
            <a:ext uri="{FF2B5EF4-FFF2-40B4-BE49-F238E27FC236}">
              <a16:creationId xmlns:a16="http://schemas.microsoft.com/office/drawing/2014/main" id="{6BFB42C9-0859-4E67-A0A3-90012912D4A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78" name="avatar">
          <a:extLst>
            <a:ext uri="{FF2B5EF4-FFF2-40B4-BE49-F238E27FC236}">
              <a16:creationId xmlns:a16="http://schemas.microsoft.com/office/drawing/2014/main" id="{F3016EFA-5B43-4601-8138-3BF8336168F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79" name="avatar">
          <a:extLst>
            <a:ext uri="{FF2B5EF4-FFF2-40B4-BE49-F238E27FC236}">
              <a16:creationId xmlns:a16="http://schemas.microsoft.com/office/drawing/2014/main" id="{8DB1B70A-E9E1-46FE-AE08-48591016AE7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80" name="avatar">
          <a:extLst>
            <a:ext uri="{FF2B5EF4-FFF2-40B4-BE49-F238E27FC236}">
              <a16:creationId xmlns:a16="http://schemas.microsoft.com/office/drawing/2014/main" id="{DB4F7812-9267-4A51-A833-E60D919046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81" name="avatar">
          <a:extLst>
            <a:ext uri="{FF2B5EF4-FFF2-40B4-BE49-F238E27FC236}">
              <a16:creationId xmlns:a16="http://schemas.microsoft.com/office/drawing/2014/main" id="{042C8242-061B-4516-9D21-DAF73CE4E76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82" name="avatar">
          <a:extLst>
            <a:ext uri="{FF2B5EF4-FFF2-40B4-BE49-F238E27FC236}">
              <a16:creationId xmlns:a16="http://schemas.microsoft.com/office/drawing/2014/main" id="{478B57EF-2AD9-4A09-AC17-CF29F05FE33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83" name="avatar">
          <a:extLst>
            <a:ext uri="{FF2B5EF4-FFF2-40B4-BE49-F238E27FC236}">
              <a16:creationId xmlns:a16="http://schemas.microsoft.com/office/drawing/2014/main" id="{160D4537-07AC-4DBC-98AE-2C258521120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84" name="avatar">
          <a:extLst>
            <a:ext uri="{FF2B5EF4-FFF2-40B4-BE49-F238E27FC236}">
              <a16:creationId xmlns:a16="http://schemas.microsoft.com/office/drawing/2014/main" id="{A43DA8ED-ADB2-48BC-9920-1D2499190F5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85" name="avatar">
          <a:extLst>
            <a:ext uri="{FF2B5EF4-FFF2-40B4-BE49-F238E27FC236}">
              <a16:creationId xmlns:a16="http://schemas.microsoft.com/office/drawing/2014/main" id="{1626DD56-C8DE-4B8B-B62C-725B701C862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86" name="avatar">
          <a:extLst>
            <a:ext uri="{FF2B5EF4-FFF2-40B4-BE49-F238E27FC236}">
              <a16:creationId xmlns:a16="http://schemas.microsoft.com/office/drawing/2014/main" id="{C733FA0C-34F0-447A-B62B-FEFEC9A78BF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87" name="avatar">
          <a:extLst>
            <a:ext uri="{FF2B5EF4-FFF2-40B4-BE49-F238E27FC236}">
              <a16:creationId xmlns:a16="http://schemas.microsoft.com/office/drawing/2014/main" id="{57A73B01-9A64-4B20-9745-0D3E9DD4D7A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88" name="avatar">
          <a:extLst>
            <a:ext uri="{FF2B5EF4-FFF2-40B4-BE49-F238E27FC236}">
              <a16:creationId xmlns:a16="http://schemas.microsoft.com/office/drawing/2014/main" id="{10E77542-6546-4946-B179-30A85FBAA77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89" name="avatar">
          <a:extLst>
            <a:ext uri="{FF2B5EF4-FFF2-40B4-BE49-F238E27FC236}">
              <a16:creationId xmlns:a16="http://schemas.microsoft.com/office/drawing/2014/main" id="{7C3BEC12-3F46-4522-8B56-AF8D43AE3BA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90" name="avatar">
          <a:extLst>
            <a:ext uri="{FF2B5EF4-FFF2-40B4-BE49-F238E27FC236}">
              <a16:creationId xmlns:a16="http://schemas.microsoft.com/office/drawing/2014/main" id="{9FB2449D-7E26-4E42-B173-625074C599B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91" name="avatar">
          <a:extLst>
            <a:ext uri="{FF2B5EF4-FFF2-40B4-BE49-F238E27FC236}">
              <a16:creationId xmlns:a16="http://schemas.microsoft.com/office/drawing/2014/main" id="{598C1847-D75D-4FE9-9EB8-FBB8FE0F0B3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92" name="avatar">
          <a:extLst>
            <a:ext uri="{FF2B5EF4-FFF2-40B4-BE49-F238E27FC236}">
              <a16:creationId xmlns:a16="http://schemas.microsoft.com/office/drawing/2014/main" id="{948B37B7-9DA2-4DAD-B362-CD65A10EBFD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393" name="avatar">
          <a:extLst>
            <a:ext uri="{FF2B5EF4-FFF2-40B4-BE49-F238E27FC236}">
              <a16:creationId xmlns:a16="http://schemas.microsoft.com/office/drawing/2014/main" id="{533B6FFC-9C6C-499F-8AA8-F45D661AD9A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394" name="avatar">
          <a:extLst>
            <a:ext uri="{FF2B5EF4-FFF2-40B4-BE49-F238E27FC236}">
              <a16:creationId xmlns:a16="http://schemas.microsoft.com/office/drawing/2014/main" id="{F2037323-6D29-4D17-8F8E-E8A2EC6A80C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95" name="avatar">
          <a:extLst>
            <a:ext uri="{FF2B5EF4-FFF2-40B4-BE49-F238E27FC236}">
              <a16:creationId xmlns:a16="http://schemas.microsoft.com/office/drawing/2014/main" id="{8553E2EE-3CC3-49CE-8432-6B6BD85DCFA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96" name="avatar">
          <a:extLst>
            <a:ext uri="{FF2B5EF4-FFF2-40B4-BE49-F238E27FC236}">
              <a16:creationId xmlns:a16="http://schemas.microsoft.com/office/drawing/2014/main" id="{CA0531BF-29BB-4732-837A-F6CD532D4CB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397" name="avatar">
          <a:extLst>
            <a:ext uri="{FF2B5EF4-FFF2-40B4-BE49-F238E27FC236}">
              <a16:creationId xmlns:a16="http://schemas.microsoft.com/office/drawing/2014/main" id="{D4B79D5E-463F-482E-930B-B7B194858A1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398" name="avatar">
          <a:extLst>
            <a:ext uri="{FF2B5EF4-FFF2-40B4-BE49-F238E27FC236}">
              <a16:creationId xmlns:a16="http://schemas.microsoft.com/office/drawing/2014/main" id="{589C28E7-0D7D-4CEC-AE8F-51926B2C428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399" name="avatar">
          <a:extLst>
            <a:ext uri="{FF2B5EF4-FFF2-40B4-BE49-F238E27FC236}">
              <a16:creationId xmlns:a16="http://schemas.microsoft.com/office/drawing/2014/main" id="{F3801865-CCF7-410F-BA8A-3303E59B22A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00" name="avatar">
          <a:extLst>
            <a:ext uri="{FF2B5EF4-FFF2-40B4-BE49-F238E27FC236}">
              <a16:creationId xmlns:a16="http://schemas.microsoft.com/office/drawing/2014/main" id="{F845BC80-2638-44D1-80A0-3E3B6EF1F3A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01" name="avatar">
          <a:extLst>
            <a:ext uri="{FF2B5EF4-FFF2-40B4-BE49-F238E27FC236}">
              <a16:creationId xmlns:a16="http://schemas.microsoft.com/office/drawing/2014/main" id="{2DF623CF-5740-43B9-8033-FDE4B22731D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02" name="avatar">
          <a:extLst>
            <a:ext uri="{FF2B5EF4-FFF2-40B4-BE49-F238E27FC236}">
              <a16:creationId xmlns:a16="http://schemas.microsoft.com/office/drawing/2014/main" id="{238983CF-AC55-4DA1-B3FB-DA03B0A7D1C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03" name="avatar">
          <a:extLst>
            <a:ext uri="{FF2B5EF4-FFF2-40B4-BE49-F238E27FC236}">
              <a16:creationId xmlns:a16="http://schemas.microsoft.com/office/drawing/2014/main" id="{E8B19492-5D0D-4A9C-90A4-932E7A7DAF8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04" name="avatar">
          <a:extLst>
            <a:ext uri="{FF2B5EF4-FFF2-40B4-BE49-F238E27FC236}">
              <a16:creationId xmlns:a16="http://schemas.microsoft.com/office/drawing/2014/main" id="{BAA3D6D4-0FC8-4A91-B42A-3688771FF81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05" name="avatar">
          <a:extLst>
            <a:ext uri="{FF2B5EF4-FFF2-40B4-BE49-F238E27FC236}">
              <a16:creationId xmlns:a16="http://schemas.microsoft.com/office/drawing/2014/main" id="{6E35283F-FE12-4EEF-8B55-961339D5FBF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06" name="avatar">
          <a:extLst>
            <a:ext uri="{FF2B5EF4-FFF2-40B4-BE49-F238E27FC236}">
              <a16:creationId xmlns:a16="http://schemas.microsoft.com/office/drawing/2014/main" id="{228E6170-2E43-4307-BB60-59AEB584E94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07" name="avatar">
          <a:extLst>
            <a:ext uri="{FF2B5EF4-FFF2-40B4-BE49-F238E27FC236}">
              <a16:creationId xmlns:a16="http://schemas.microsoft.com/office/drawing/2014/main" id="{2BDDDA7E-5430-4F1A-B34D-06775602703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08" name="avatar">
          <a:extLst>
            <a:ext uri="{FF2B5EF4-FFF2-40B4-BE49-F238E27FC236}">
              <a16:creationId xmlns:a16="http://schemas.microsoft.com/office/drawing/2014/main" id="{B210B5D8-4955-472B-88E1-FCE503DDDA0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09" name="avatar">
          <a:extLst>
            <a:ext uri="{FF2B5EF4-FFF2-40B4-BE49-F238E27FC236}">
              <a16:creationId xmlns:a16="http://schemas.microsoft.com/office/drawing/2014/main" id="{027E213E-019F-4E8D-8F76-66AC1B7D7C3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10" name="avatar">
          <a:extLst>
            <a:ext uri="{FF2B5EF4-FFF2-40B4-BE49-F238E27FC236}">
              <a16:creationId xmlns:a16="http://schemas.microsoft.com/office/drawing/2014/main" id="{338A2F2F-022F-4110-AAD4-120A66F40B7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11" name="avatar">
          <a:extLst>
            <a:ext uri="{FF2B5EF4-FFF2-40B4-BE49-F238E27FC236}">
              <a16:creationId xmlns:a16="http://schemas.microsoft.com/office/drawing/2014/main" id="{A8547AA3-49D2-402F-869A-9FC92199AA6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12" name="avatar">
          <a:extLst>
            <a:ext uri="{FF2B5EF4-FFF2-40B4-BE49-F238E27FC236}">
              <a16:creationId xmlns:a16="http://schemas.microsoft.com/office/drawing/2014/main" id="{4B489D7D-1980-4C0C-9A89-9DB71ED7756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13" name="avatar">
          <a:extLst>
            <a:ext uri="{FF2B5EF4-FFF2-40B4-BE49-F238E27FC236}">
              <a16:creationId xmlns:a16="http://schemas.microsoft.com/office/drawing/2014/main" id="{C1B34C01-253E-47CE-BEE5-4D46A84BFA8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14" name="avatar">
          <a:extLst>
            <a:ext uri="{FF2B5EF4-FFF2-40B4-BE49-F238E27FC236}">
              <a16:creationId xmlns:a16="http://schemas.microsoft.com/office/drawing/2014/main" id="{962A6A46-1891-4E2D-A56D-30669AC42A7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15" name="avatar">
          <a:extLst>
            <a:ext uri="{FF2B5EF4-FFF2-40B4-BE49-F238E27FC236}">
              <a16:creationId xmlns:a16="http://schemas.microsoft.com/office/drawing/2014/main" id="{38AE693C-750D-4508-BD7F-C170C4B8F5B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16" name="avatar">
          <a:extLst>
            <a:ext uri="{FF2B5EF4-FFF2-40B4-BE49-F238E27FC236}">
              <a16:creationId xmlns:a16="http://schemas.microsoft.com/office/drawing/2014/main" id="{90650400-F395-400A-B608-6A56F8C1A27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17" name="avatar">
          <a:extLst>
            <a:ext uri="{FF2B5EF4-FFF2-40B4-BE49-F238E27FC236}">
              <a16:creationId xmlns:a16="http://schemas.microsoft.com/office/drawing/2014/main" id="{228DAC2E-CD43-4D0B-9E88-4EEF0CC0955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18" name="avatar">
          <a:extLst>
            <a:ext uri="{FF2B5EF4-FFF2-40B4-BE49-F238E27FC236}">
              <a16:creationId xmlns:a16="http://schemas.microsoft.com/office/drawing/2014/main" id="{A9CFA22A-178B-4523-A490-03B161BACBD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19" name="avatar">
          <a:extLst>
            <a:ext uri="{FF2B5EF4-FFF2-40B4-BE49-F238E27FC236}">
              <a16:creationId xmlns:a16="http://schemas.microsoft.com/office/drawing/2014/main" id="{31AAD220-3C4E-4D8C-A389-8A258D1140E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20" name="avatar">
          <a:extLst>
            <a:ext uri="{FF2B5EF4-FFF2-40B4-BE49-F238E27FC236}">
              <a16:creationId xmlns:a16="http://schemas.microsoft.com/office/drawing/2014/main" id="{73ECE36A-E470-47A6-BF1F-B01797BB837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21" name="avatar">
          <a:extLst>
            <a:ext uri="{FF2B5EF4-FFF2-40B4-BE49-F238E27FC236}">
              <a16:creationId xmlns:a16="http://schemas.microsoft.com/office/drawing/2014/main" id="{42A55E30-0E60-4E23-85C5-F543259ACC3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22" name="avatar">
          <a:extLst>
            <a:ext uri="{FF2B5EF4-FFF2-40B4-BE49-F238E27FC236}">
              <a16:creationId xmlns:a16="http://schemas.microsoft.com/office/drawing/2014/main" id="{4D84028C-AA18-4CC5-BC28-DBB9A588E3C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23" name="avatar">
          <a:extLst>
            <a:ext uri="{FF2B5EF4-FFF2-40B4-BE49-F238E27FC236}">
              <a16:creationId xmlns:a16="http://schemas.microsoft.com/office/drawing/2014/main" id="{0DB188F2-09AA-4D26-A2D7-80D508E8539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24" name="avatar">
          <a:extLst>
            <a:ext uri="{FF2B5EF4-FFF2-40B4-BE49-F238E27FC236}">
              <a16:creationId xmlns:a16="http://schemas.microsoft.com/office/drawing/2014/main" id="{B24AB8D3-F0C9-4A41-8C30-477474845AC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25" name="avatar">
          <a:extLst>
            <a:ext uri="{FF2B5EF4-FFF2-40B4-BE49-F238E27FC236}">
              <a16:creationId xmlns:a16="http://schemas.microsoft.com/office/drawing/2014/main" id="{05F68B1E-AC16-4E76-A710-FD486F40A99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26" name="avatar">
          <a:extLst>
            <a:ext uri="{FF2B5EF4-FFF2-40B4-BE49-F238E27FC236}">
              <a16:creationId xmlns:a16="http://schemas.microsoft.com/office/drawing/2014/main" id="{6FBDA396-DB28-4899-BAD9-A499123AEE5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27" name="avatar">
          <a:extLst>
            <a:ext uri="{FF2B5EF4-FFF2-40B4-BE49-F238E27FC236}">
              <a16:creationId xmlns:a16="http://schemas.microsoft.com/office/drawing/2014/main" id="{3D14A8E4-492D-46E6-A222-F2543545FBA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28" name="avatar">
          <a:extLst>
            <a:ext uri="{FF2B5EF4-FFF2-40B4-BE49-F238E27FC236}">
              <a16:creationId xmlns:a16="http://schemas.microsoft.com/office/drawing/2014/main" id="{952B8843-E76B-4707-B351-688708BC08C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29" name="avatar">
          <a:extLst>
            <a:ext uri="{FF2B5EF4-FFF2-40B4-BE49-F238E27FC236}">
              <a16:creationId xmlns:a16="http://schemas.microsoft.com/office/drawing/2014/main" id="{5C6A7B34-FCE0-44D4-81E4-4C8ED7A1017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30" name="avatar">
          <a:extLst>
            <a:ext uri="{FF2B5EF4-FFF2-40B4-BE49-F238E27FC236}">
              <a16:creationId xmlns:a16="http://schemas.microsoft.com/office/drawing/2014/main" id="{9316DA5A-08EA-459A-995C-4FAB903CBE9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31" name="avatar">
          <a:extLst>
            <a:ext uri="{FF2B5EF4-FFF2-40B4-BE49-F238E27FC236}">
              <a16:creationId xmlns:a16="http://schemas.microsoft.com/office/drawing/2014/main" id="{AE8EEDB8-5AD0-4100-8E50-A8BCB035C7A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32" name="avatar">
          <a:extLst>
            <a:ext uri="{FF2B5EF4-FFF2-40B4-BE49-F238E27FC236}">
              <a16:creationId xmlns:a16="http://schemas.microsoft.com/office/drawing/2014/main" id="{FE353729-D2D8-48E6-B463-33A21E22A6D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33" name="avatar">
          <a:extLst>
            <a:ext uri="{FF2B5EF4-FFF2-40B4-BE49-F238E27FC236}">
              <a16:creationId xmlns:a16="http://schemas.microsoft.com/office/drawing/2014/main" id="{3B43FD5A-BEE9-40DB-8264-7E6BB2264D3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34" name="avatar">
          <a:extLst>
            <a:ext uri="{FF2B5EF4-FFF2-40B4-BE49-F238E27FC236}">
              <a16:creationId xmlns:a16="http://schemas.microsoft.com/office/drawing/2014/main" id="{014D4BE6-2590-4D69-B487-9F6016DF618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35" name="avatar">
          <a:extLst>
            <a:ext uri="{FF2B5EF4-FFF2-40B4-BE49-F238E27FC236}">
              <a16:creationId xmlns:a16="http://schemas.microsoft.com/office/drawing/2014/main" id="{AE31913C-2186-4A4A-A034-E78E3C70BF6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36" name="avatar">
          <a:extLst>
            <a:ext uri="{FF2B5EF4-FFF2-40B4-BE49-F238E27FC236}">
              <a16:creationId xmlns:a16="http://schemas.microsoft.com/office/drawing/2014/main" id="{90C5A010-AAB3-4976-A6E1-1456EBD87D9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37" name="avatar">
          <a:extLst>
            <a:ext uri="{FF2B5EF4-FFF2-40B4-BE49-F238E27FC236}">
              <a16:creationId xmlns:a16="http://schemas.microsoft.com/office/drawing/2014/main" id="{47BA27D9-C017-4969-B78C-911963CACBD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38" name="avatar">
          <a:extLst>
            <a:ext uri="{FF2B5EF4-FFF2-40B4-BE49-F238E27FC236}">
              <a16:creationId xmlns:a16="http://schemas.microsoft.com/office/drawing/2014/main" id="{3FB6B3C3-9131-4514-B354-7961A44BA9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39" name="avatar">
          <a:extLst>
            <a:ext uri="{FF2B5EF4-FFF2-40B4-BE49-F238E27FC236}">
              <a16:creationId xmlns:a16="http://schemas.microsoft.com/office/drawing/2014/main" id="{EADF2DDB-14C2-40CD-992E-69164FA7E96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40" name="avatar">
          <a:extLst>
            <a:ext uri="{FF2B5EF4-FFF2-40B4-BE49-F238E27FC236}">
              <a16:creationId xmlns:a16="http://schemas.microsoft.com/office/drawing/2014/main" id="{4E063951-A1BF-4980-8909-36BA4A037E9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41" name="avatar">
          <a:extLst>
            <a:ext uri="{FF2B5EF4-FFF2-40B4-BE49-F238E27FC236}">
              <a16:creationId xmlns:a16="http://schemas.microsoft.com/office/drawing/2014/main" id="{A3D07F30-22C6-4F15-B477-DF7D261C50E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42" name="avatar">
          <a:extLst>
            <a:ext uri="{FF2B5EF4-FFF2-40B4-BE49-F238E27FC236}">
              <a16:creationId xmlns:a16="http://schemas.microsoft.com/office/drawing/2014/main" id="{306AF097-3C22-4F68-9178-F78AC35B1CE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43" name="avatar">
          <a:extLst>
            <a:ext uri="{FF2B5EF4-FFF2-40B4-BE49-F238E27FC236}">
              <a16:creationId xmlns:a16="http://schemas.microsoft.com/office/drawing/2014/main" id="{56FDA926-367C-4378-81BF-4902D4C68D1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44" name="avatar">
          <a:extLst>
            <a:ext uri="{FF2B5EF4-FFF2-40B4-BE49-F238E27FC236}">
              <a16:creationId xmlns:a16="http://schemas.microsoft.com/office/drawing/2014/main" id="{9E5D3E63-0114-403E-BCC6-5E6D518A2B4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45" name="avatar">
          <a:extLst>
            <a:ext uri="{FF2B5EF4-FFF2-40B4-BE49-F238E27FC236}">
              <a16:creationId xmlns:a16="http://schemas.microsoft.com/office/drawing/2014/main" id="{C456B885-4FED-46D4-808F-378DBAACD2D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46" name="avatar">
          <a:extLst>
            <a:ext uri="{FF2B5EF4-FFF2-40B4-BE49-F238E27FC236}">
              <a16:creationId xmlns:a16="http://schemas.microsoft.com/office/drawing/2014/main" id="{E0C96D5B-5D0C-492F-A853-7EA6E54BDA0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47" name="avatar">
          <a:extLst>
            <a:ext uri="{FF2B5EF4-FFF2-40B4-BE49-F238E27FC236}">
              <a16:creationId xmlns:a16="http://schemas.microsoft.com/office/drawing/2014/main" id="{47E658C9-471F-4303-814D-6F6BB9CE8DB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48" name="avatar">
          <a:extLst>
            <a:ext uri="{FF2B5EF4-FFF2-40B4-BE49-F238E27FC236}">
              <a16:creationId xmlns:a16="http://schemas.microsoft.com/office/drawing/2014/main" id="{42614160-5E56-4D2F-B2AD-493116E3516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49" name="avatar">
          <a:extLst>
            <a:ext uri="{FF2B5EF4-FFF2-40B4-BE49-F238E27FC236}">
              <a16:creationId xmlns:a16="http://schemas.microsoft.com/office/drawing/2014/main" id="{0CE3778E-FBF4-4244-9B2D-8EB1100B69A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50" name="avatar">
          <a:extLst>
            <a:ext uri="{FF2B5EF4-FFF2-40B4-BE49-F238E27FC236}">
              <a16:creationId xmlns:a16="http://schemas.microsoft.com/office/drawing/2014/main" id="{5CF4AF36-9DC6-4D26-AFF1-745A2C321CD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51" name="avatar">
          <a:extLst>
            <a:ext uri="{FF2B5EF4-FFF2-40B4-BE49-F238E27FC236}">
              <a16:creationId xmlns:a16="http://schemas.microsoft.com/office/drawing/2014/main" id="{ED9E92C1-C792-4E3E-8A4B-916C42DE08D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52" name="avatar">
          <a:extLst>
            <a:ext uri="{FF2B5EF4-FFF2-40B4-BE49-F238E27FC236}">
              <a16:creationId xmlns:a16="http://schemas.microsoft.com/office/drawing/2014/main" id="{70531ADE-15EB-48E4-917E-1E6F6DCE28D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53" name="avatar">
          <a:extLst>
            <a:ext uri="{FF2B5EF4-FFF2-40B4-BE49-F238E27FC236}">
              <a16:creationId xmlns:a16="http://schemas.microsoft.com/office/drawing/2014/main" id="{2831BEDD-C8F2-4FF4-A861-0C247F573A8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54" name="avatar">
          <a:extLst>
            <a:ext uri="{FF2B5EF4-FFF2-40B4-BE49-F238E27FC236}">
              <a16:creationId xmlns:a16="http://schemas.microsoft.com/office/drawing/2014/main" id="{A74D8954-A796-403B-BD1C-8A96CB6C9BF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55" name="avatar">
          <a:extLst>
            <a:ext uri="{FF2B5EF4-FFF2-40B4-BE49-F238E27FC236}">
              <a16:creationId xmlns:a16="http://schemas.microsoft.com/office/drawing/2014/main" id="{0DA34CE8-7470-4D4A-BFC8-908246CEB3C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56" name="avatar">
          <a:extLst>
            <a:ext uri="{FF2B5EF4-FFF2-40B4-BE49-F238E27FC236}">
              <a16:creationId xmlns:a16="http://schemas.microsoft.com/office/drawing/2014/main" id="{BAB003AB-CE42-47D1-AAB8-4225A5ABC24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57" name="avatar">
          <a:extLst>
            <a:ext uri="{FF2B5EF4-FFF2-40B4-BE49-F238E27FC236}">
              <a16:creationId xmlns:a16="http://schemas.microsoft.com/office/drawing/2014/main" id="{603193EF-180C-4CFA-A828-FF971C12A22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58" name="avatar">
          <a:extLst>
            <a:ext uri="{FF2B5EF4-FFF2-40B4-BE49-F238E27FC236}">
              <a16:creationId xmlns:a16="http://schemas.microsoft.com/office/drawing/2014/main" id="{4B397E62-A5BF-495A-92A6-8B5527B2881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59" name="avatar">
          <a:extLst>
            <a:ext uri="{FF2B5EF4-FFF2-40B4-BE49-F238E27FC236}">
              <a16:creationId xmlns:a16="http://schemas.microsoft.com/office/drawing/2014/main" id="{AA0F62D9-6246-4942-8B82-FFD9B19DE8C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60" name="avatar">
          <a:extLst>
            <a:ext uri="{FF2B5EF4-FFF2-40B4-BE49-F238E27FC236}">
              <a16:creationId xmlns:a16="http://schemas.microsoft.com/office/drawing/2014/main" id="{31C1F2EF-0BBA-4AED-B165-B86ACE4D0E8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61" name="avatar">
          <a:extLst>
            <a:ext uri="{FF2B5EF4-FFF2-40B4-BE49-F238E27FC236}">
              <a16:creationId xmlns:a16="http://schemas.microsoft.com/office/drawing/2014/main" id="{0A4C1562-4AB4-4094-9689-AF68CE9FE9E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62" name="avatar">
          <a:extLst>
            <a:ext uri="{FF2B5EF4-FFF2-40B4-BE49-F238E27FC236}">
              <a16:creationId xmlns:a16="http://schemas.microsoft.com/office/drawing/2014/main" id="{0871C7F7-16FA-4E9E-AC49-0273D27303D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63" name="avatar">
          <a:extLst>
            <a:ext uri="{FF2B5EF4-FFF2-40B4-BE49-F238E27FC236}">
              <a16:creationId xmlns:a16="http://schemas.microsoft.com/office/drawing/2014/main" id="{51739C1A-CC89-4737-84F6-4976F9AFBE3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64" name="avatar">
          <a:extLst>
            <a:ext uri="{FF2B5EF4-FFF2-40B4-BE49-F238E27FC236}">
              <a16:creationId xmlns:a16="http://schemas.microsoft.com/office/drawing/2014/main" id="{CFD21A3C-7B08-4186-A7B7-4FABDEDBC79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65" name="avatar">
          <a:extLst>
            <a:ext uri="{FF2B5EF4-FFF2-40B4-BE49-F238E27FC236}">
              <a16:creationId xmlns:a16="http://schemas.microsoft.com/office/drawing/2014/main" id="{8DBF42C8-FBB3-43C5-9758-1215064923D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66" name="avatar">
          <a:extLst>
            <a:ext uri="{FF2B5EF4-FFF2-40B4-BE49-F238E27FC236}">
              <a16:creationId xmlns:a16="http://schemas.microsoft.com/office/drawing/2014/main" id="{C53881BB-3A84-4E7F-8717-69ECE012B00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67" name="avatar">
          <a:extLst>
            <a:ext uri="{FF2B5EF4-FFF2-40B4-BE49-F238E27FC236}">
              <a16:creationId xmlns:a16="http://schemas.microsoft.com/office/drawing/2014/main" id="{7B5D02D5-6BEC-412A-9CB9-8F88D81FA6D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68" name="avatar">
          <a:extLst>
            <a:ext uri="{FF2B5EF4-FFF2-40B4-BE49-F238E27FC236}">
              <a16:creationId xmlns:a16="http://schemas.microsoft.com/office/drawing/2014/main" id="{B2BCB4D5-34C6-43D3-A2F0-B924F0F40EB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69" name="avatar">
          <a:extLst>
            <a:ext uri="{FF2B5EF4-FFF2-40B4-BE49-F238E27FC236}">
              <a16:creationId xmlns:a16="http://schemas.microsoft.com/office/drawing/2014/main" id="{443B81DF-BF3F-4EFE-8BAC-EABEEE8C858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70" name="avatar">
          <a:extLst>
            <a:ext uri="{FF2B5EF4-FFF2-40B4-BE49-F238E27FC236}">
              <a16:creationId xmlns:a16="http://schemas.microsoft.com/office/drawing/2014/main" id="{80F020CB-7A73-47CF-9D90-96B73E35121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71" name="avatar">
          <a:extLst>
            <a:ext uri="{FF2B5EF4-FFF2-40B4-BE49-F238E27FC236}">
              <a16:creationId xmlns:a16="http://schemas.microsoft.com/office/drawing/2014/main" id="{5E8D854F-6821-4C04-8917-B32BD650041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72" name="avatar">
          <a:extLst>
            <a:ext uri="{FF2B5EF4-FFF2-40B4-BE49-F238E27FC236}">
              <a16:creationId xmlns:a16="http://schemas.microsoft.com/office/drawing/2014/main" id="{ECF61700-0AB9-4016-A140-814AE144034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73" name="avatar">
          <a:extLst>
            <a:ext uri="{FF2B5EF4-FFF2-40B4-BE49-F238E27FC236}">
              <a16:creationId xmlns:a16="http://schemas.microsoft.com/office/drawing/2014/main" id="{1D6D1010-2A2F-4218-82C7-800C9624A8C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74" name="avatar">
          <a:extLst>
            <a:ext uri="{FF2B5EF4-FFF2-40B4-BE49-F238E27FC236}">
              <a16:creationId xmlns:a16="http://schemas.microsoft.com/office/drawing/2014/main" id="{B4384D47-2EAD-4024-BD09-E98416D5764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75" name="avatar">
          <a:extLst>
            <a:ext uri="{FF2B5EF4-FFF2-40B4-BE49-F238E27FC236}">
              <a16:creationId xmlns:a16="http://schemas.microsoft.com/office/drawing/2014/main" id="{7DC71A28-B047-4BFB-B282-A0A52E13371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76" name="avatar">
          <a:extLst>
            <a:ext uri="{FF2B5EF4-FFF2-40B4-BE49-F238E27FC236}">
              <a16:creationId xmlns:a16="http://schemas.microsoft.com/office/drawing/2014/main" id="{AC77D659-FE81-4291-8553-C9080E6C209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77" name="avatar">
          <a:extLst>
            <a:ext uri="{FF2B5EF4-FFF2-40B4-BE49-F238E27FC236}">
              <a16:creationId xmlns:a16="http://schemas.microsoft.com/office/drawing/2014/main" id="{302690AB-11FD-41CE-942D-E23C93C0B8D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78" name="avatar">
          <a:extLst>
            <a:ext uri="{FF2B5EF4-FFF2-40B4-BE49-F238E27FC236}">
              <a16:creationId xmlns:a16="http://schemas.microsoft.com/office/drawing/2014/main" id="{78327BAC-5A22-46AE-AD95-2BEC8B866C5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79" name="avatar">
          <a:extLst>
            <a:ext uri="{FF2B5EF4-FFF2-40B4-BE49-F238E27FC236}">
              <a16:creationId xmlns:a16="http://schemas.microsoft.com/office/drawing/2014/main" id="{ED2E1A81-95B7-4109-97D6-D364773152E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80" name="avatar">
          <a:extLst>
            <a:ext uri="{FF2B5EF4-FFF2-40B4-BE49-F238E27FC236}">
              <a16:creationId xmlns:a16="http://schemas.microsoft.com/office/drawing/2014/main" id="{0A830F71-4E6B-4C99-BC22-58EDCF72B99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81" name="avatar">
          <a:extLst>
            <a:ext uri="{FF2B5EF4-FFF2-40B4-BE49-F238E27FC236}">
              <a16:creationId xmlns:a16="http://schemas.microsoft.com/office/drawing/2014/main" id="{A3201571-2359-47C3-B18A-23C08A23AFB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82" name="avatar">
          <a:extLst>
            <a:ext uri="{FF2B5EF4-FFF2-40B4-BE49-F238E27FC236}">
              <a16:creationId xmlns:a16="http://schemas.microsoft.com/office/drawing/2014/main" id="{C908D935-2CF4-43F9-8320-0A294AF4BAE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83" name="avatar">
          <a:extLst>
            <a:ext uri="{FF2B5EF4-FFF2-40B4-BE49-F238E27FC236}">
              <a16:creationId xmlns:a16="http://schemas.microsoft.com/office/drawing/2014/main" id="{E534E65D-8442-4EFA-9354-082D0E08CC4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84" name="avatar">
          <a:extLst>
            <a:ext uri="{FF2B5EF4-FFF2-40B4-BE49-F238E27FC236}">
              <a16:creationId xmlns:a16="http://schemas.microsoft.com/office/drawing/2014/main" id="{5EB27F7D-9510-49C0-A371-3CFBF4FCB74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85" name="avatar">
          <a:extLst>
            <a:ext uri="{FF2B5EF4-FFF2-40B4-BE49-F238E27FC236}">
              <a16:creationId xmlns:a16="http://schemas.microsoft.com/office/drawing/2014/main" id="{2C61D377-8E97-4F86-A5E9-3BF7E361E49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86" name="avatar">
          <a:extLst>
            <a:ext uri="{FF2B5EF4-FFF2-40B4-BE49-F238E27FC236}">
              <a16:creationId xmlns:a16="http://schemas.microsoft.com/office/drawing/2014/main" id="{2BD2E0F2-B018-4FE0-9D30-DEB5234F922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87" name="avatar">
          <a:extLst>
            <a:ext uri="{FF2B5EF4-FFF2-40B4-BE49-F238E27FC236}">
              <a16:creationId xmlns:a16="http://schemas.microsoft.com/office/drawing/2014/main" id="{16C9615D-3E26-4B08-8B03-8A116946BDD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88" name="avatar">
          <a:extLst>
            <a:ext uri="{FF2B5EF4-FFF2-40B4-BE49-F238E27FC236}">
              <a16:creationId xmlns:a16="http://schemas.microsoft.com/office/drawing/2014/main" id="{FEF8454E-2A40-486E-8F21-9E7EE5C59B5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489" name="avatar">
          <a:extLst>
            <a:ext uri="{FF2B5EF4-FFF2-40B4-BE49-F238E27FC236}">
              <a16:creationId xmlns:a16="http://schemas.microsoft.com/office/drawing/2014/main" id="{2267205E-700B-4F83-8EB5-8A93459BB9F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490" name="avatar">
          <a:extLst>
            <a:ext uri="{FF2B5EF4-FFF2-40B4-BE49-F238E27FC236}">
              <a16:creationId xmlns:a16="http://schemas.microsoft.com/office/drawing/2014/main" id="{9627F371-2D2A-4811-8421-644F1168D06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491" name="avatar">
          <a:extLst>
            <a:ext uri="{FF2B5EF4-FFF2-40B4-BE49-F238E27FC236}">
              <a16:creationId xmlns:a16="http://schemas.microsoft.com/office/drawing/2014/main" id="{51BC6311-B8D7-40B2-8825-C254BE4466E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92" name="avatar">
          <a:extLst>
            <a:ext uri="{FF2B5EF4-FFF2-40B4-BE49-F238E27FC236}">
              <a16:creationId xmlns:a16="http://schemas.microsoft.com/office/drawing/2014/main" id="{A622C8CA-938B-4D52-94E5-17BD7CDAECD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493" name="avatar">
          <a:extLst>
            <a:ext uri="{FF2B5EF4-FFF2-40B4-BE49-F238E27FC236}">
              <a16:creationId xmlns:a16="http://schemas.microsoft.com/office/drawing/2014/main" id="{CF1BEE1E-9580-4B45-AC76-62D05DBE251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494" name="avatar">
          <a:extLst>
            <a:ext uri="{FF2B5EF4-FFF2-40B4-BE49-F238E27FC236}">
              <a16:creationId xmlns:a16="http://schemas.microsoft.com/office/drawing/2014/main" id="{6BEC5C33-374B-4031-A744-7446D2546FC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124143</xdr:rowOff>
    </xdr:to>
    <xdr:sp macro="" textlink="">
      <xdr:nvSpPr>
        <xdr:cNvPr id="68495" name="avatar">
          <a:extLst>
            <a:ext uri="{FF2B5EF4-FFF2-40B4-BE49-F238E27FC236}">
              <a16:creationId xmlns:a16="http://schemas.microsoft.com/office/drawing/2014/main" id="{567C2AC4-0715-4377-A1DD-D7A3088301BD}"/>
            </a:ext>
          </a:extLst>
        </xdr:cNvPr>
        <xdr:cNvSpPr>
          <a:spLocks noChangeAspect="1" noChangeArrowheads="1"/>
        </xdr:cNvSpPr>
      </xdr:nvSpPr>
      <xdr:spPr bwMode="auto">
        <a:xfrm>
          <a:off x="4600575" y="21821775"/>
          <a:ext cx="304800" cy="29178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124777</xdr:rowOff>
    </xdr:to>
    <xdr:sp macro="" textlink="">
      <xdr:nvSpPr>
        <xdr:cNvPr id="68496" name="avatar">
          <a:extLst>
            <a:ext uri="{FF2B5EF4-FFF2-40B4-BE49-F238E27FC236}">
              <a16:creationId xmlns:a16="http://schemas.microsoft.com/office/drawing/2014/main" id="{A2154483-D9FB-4222-883F-D463620CE7B8}"/>
            </a:ext>
          </a:extLst>
        </xdr:cNvPr>
        <xdr:cNvSpPr>
          <a:spLocks noChangeAspect="1" noChangeArrowheads="1"/>
        </xdr:cNvSpPr>
      </xdr:nvSpPr>
      <xdr:spPr bwMode="auto">
        <a:xfrm>
          <a:off x="0" y="21821775"/>
          <a:ext cx="304800" cy="29241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497" name="avatar">
          <a:extLst>
            <a:ext uri="{FF2B5EF4-FFF2-40B4-BE49-F238E27FC236}">
              <a16:creationId xmlns:a16="http://schemas.microsoft.com/office/drawing/2014/main" id="{01D8E4DF-45ED-4791-9786-A135D215E5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121602</xdr:rowOff>
    </xdr:to>
    <xdr:sp macro="" textlink="">
      <xdr:nvSpPr>
        <xdr:cNvPr id="68498" name="avatar">
          <a:extLst>
            <a:ext uri="{FF2B5EF4-FFF2-40B4-BE49-F238E27FC236}">
              <a16:creationId xmlns:a16="http://schemas.microsoft.com/office/drawing/2014/main" id="{836CCBF7-C174-4376-8E4D-1108EEC1A37F}"/>
            </a:ext>
          </a:extLst>
        </xdr:cNvPr>
        <xdr:cNvSpPr>
          <a:spLocks noChangeAspect="1" noChangeArrowheads="1"/>
        </xdr:cNvSpPr>
      </xdr:nvSpPr>
      <xdr:spPr bwMode="auto">
        <a:xfrm>
          <a:off x="4600575" y="21821775"/>
          <a:ext cx="304800" cy="28924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121602</xdr:rowOff>
    </xdr:to>
    <xdr:sp macro="" textlink="">
      <xdr:nvSpPr>
        <xdr:cNvPr id="68499" name="avatar">
          <a:extLst>
            <a:ext uri="{FF2B5EF4-FFF2-40B4-BE49-F238E27FC236}">
              <a16:creationId xmlns:a16="http://schemas.microsoft.com/office/drawing/2014/main" id="{4E02A79D-D8D6-403D-B117-4119C8D9139E}"/>
            </a:ext>
          </a:extLst>
        </xdr:cNvPr>
        <xdr:cNvSpPr>
          <a:spLocks noChangeAspect="1" noChangeArrowheads="1"/>
        </xdr:cNvSpPr>
      </xdr:nvSpPr>
      <xdr:spPr bwMode="auto">
        <a:xfrm>
          <a:off x="0" y="21821775"/>
          <a:ext cx="304800" cy="28924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500" name="avatar">
          <a:extLst>
            <a:ext uri="{FF2B5EF4-FFF2-40B4-BE49-F238E27FC236}">
              <a16:creationId xmlns:a16="http://schemas.microsoft.com/office/drawing/2014/main" id="{A41F1EAE-0A0D-4E68-A35B-1054E4EADAF6}"/>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01" name="avatar">
          <a:extLst>
            <a:ext uri="{FF2B5EF4-FFF2-40B4-BE49-F238E27FC236}">
              <a16:creationId xmlns:a16="http://schemas.microsoft.com/office/drawing/2014/main" id="{485515CE-E939-4C23-9C37-BF0A720A428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120996</xdr:rowOff>
    </xdr:to>
    <xdr:sp macro="" textlink="">
      <xdr:nvSpPr>
        <xdr:cNvPr id="68502" name="avatar">
          <a:extLst>
            <a:ext uri="{FF2B5EF4-FFF2-40B4-BE49-F238E27FC236}">
              <a16:creationId xmlns:a16="http://schemas.microsoft.com/office/drawing/2014/main" id="{43614B96-7A15-4BE7-8FBC-0DA050E9CBFA}"/>
            </a:ext>
          </a:extLst>
        </xdr:cNvPr>
        <xdr:cNvSpPr>
          <a:spLocks noChangeAspect="1" noChangeArrowheads="1"/>
        </xdr:cNvSpPr>
      </xdr:nvSpPr>
      <xdr:spPr bwMode="auto">
        <a:xfrm>
          <a:off x="4600575" y="21821775"/>
          <a:ext cx="304800" cy="28863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124777</xdr:rowOff>
    </xdr:to>
    <xdr:sp macro="" textlink="">
      <xdr:nvSpPr>
        <xdr:cNvPr id="68503" name="avatar">
          <a:extLst>
            <a:ext uri="{FF2B5EF4-FFF2-40B4-BE49-F238E27FC236}">
              <a16:creationId xmlns:a16="http://schemas.microsoft.com/office/drawing/2014/main" id="{DD1CDEDD-1437-4A22-B2D3-04704F72DE98}"/>
            </a:ext>
          </a:extLst>
        </xdr:cNvPr>
        <xdr:cNvSpPr>
          <a:spLocks noChangeAspect="1" noChangeArrowheads="1"/>
        </xdr:cNvSpPr>
      </xdr:nvSpPr>
      <xdr:spPr bwMode="auto">
        <a:xfrm>
          <a:off x="0" y="21821775"/>
          <a:ext cx="304800" cy="29241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04" name="avatar">
          <a:extLst>
            <a:ext uri="{FF2B5EF4-FFF2-40B4-BE49-F238E27FC236}">
              <a16:creationId xmlns:a16="http://schemas.microsoft.com/office/drawing/2014/main" id="{0D9AD950-C96F-42A8-B5D2-F15F0E1FD5A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150206</xdr:rowOff>
    </xdr:to>
    <xdr:sp macro="" textlink="">
      <xdr:nvSpPr>
        <xdr:cNvPr id="68505" name="avatar">
          <a:extLst>
            <a:ext uri="{FF2B5EF4-FFF2-40B4-BE49-F238E27FC236}">
              <a16:creationId xmlns:a16="http://schemas.microsoft.com/office/drawing/2014/main" id="{78907543-017F-4C04-A4F9-873967C618DC}"/>
            </a:ext>
          </a:extLst>
        </xdr:cNvPr>
        <xdr:cNvSpPr>
          <a:spLocks noChangeAspect="1" noChangeArrowheads="1"/>
        </xdr:cNvSpPr>
      </xdr:nvSpPr>
      <xdr:spPr bwMode="auto">
        <a:xfrm>
          <a:off x="4600575" y="21821775"/>
          <a:ext cx="304800" cy="31784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124777</xdr:rowOff>
    </xdr:to>
    <xdr:sp macro="" textlink="">
      <xdr:nvSpPr>
        <xdr:cNvPr id="68506" name="avatar">
          <a:extLst>
            <a:ext uri="{FF2B5EF4-FFF2-40B4-BE49-F238E27FC236}">
              <a16:creationId xmlns:a16="http://schemas.microsoft.com/office/drawing/2014/main" id="{36EECA7E-E171-4D02-B1A3-3663B08C94DE}"/>
            </a:ext>
          </a:extLst>
        </xdr:cNvPr>
        <xdr:cNvSpPr>
          <a:spLocks noChangeAspect="1" noChangeArrowheads="1"/>
        </xdr:cNvSpPr>
      </xdr:nvSpPr>
      <xdr:spPr bwMode="auto">
        <a:xfrm>
          <a:off x="0" y="21821775"/>
          <a:ext cx="304800" cy="29241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07" name="avatar">
          <a:extLst>
            <a:ext uri="{FF2B5EF4-FFF2-40B4-BE49-F238E27FC236}">
              <a16:creationId xmlns:a16="http://schemas.microsoft.com/office/drawing/2014/main" id="{362191EB-F8A2-4385-AEDB-86B63C03BA8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153035</xdr:rowOff>
    </xdr:to>
    <xdr:sp macro="" textlink="">
      <xdr:nvSpPr>
        <xdr:cNvPr id="68508" name="avatar">
          <a:extLst>
            <a:ext uri="{FF2B5EF4-FFF2-40B4-BE49-F238E27FC236}">
              <a16:creationId xmlns:a16="http://schemas.microsoft.com/office/drawing/2014/main" id="{00F2BADE-5887-49AE-8FE1-D759850FF226}"/>
            </a:ext>
          </a:extLst>
        </xdr:cNvPr>
        <xdr:cNvSpPr>
          <a:spLocks noChangeAspect="1" noChangeArrowheads="1"/>
        </xdr:cNvSpPr>
      </xdr:nvSpPr>
      <xdr:spPr bwMode="auto">
        <a:xfrm>
          <a:off x="4600575" y="21821775"/>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509" name="avatar">
          <a:extLst>
            <a:ext uri="{FF2B5EF4-FFF2-40B4-BE49-F238E27FC236}">
              <a16:creationId xmlns:a16="http://schemas.microsoft.com/office/drawing/2014/main" id="{47454EB2-F6C2-4EB5-8C10-334F0DF0D3DA}"/>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10" name="avatar">
          <a:extLst>
            <a:ext uri="{FF2B5EF4-FFF2-40B4-BE49-F238E27FC236}">
              <a16:creationId xmlns:a16="http://schemas.microsoft.com/office/drawing/2014/main" id="{C395E0C6-BEAE-47AC-BCBE-BB77202909E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150494</xdr:rowOff>
    </xdr:to>
    <xdr:sp macro="" textlink="">
      <xdr:nvSpPr>
        <xdr:cNvPr id="68511" name="avatar">
          <a:extLst>
            <a:ext uri="{FF2B5EF4-FFF2-40B4-BE49-F238E27FC236}">
              <a16:creationId xmlns:a16="http://schemas.microsoft.com/office/drawing/2014/main" id="{46D608EA-D23A-4640-84C9-7472852CD0EF}"/>
            </a:ext>
          </a:extLst>
        </xdr:cNvPr>
        <xdr:cNvSpPr>
          <a:spLocks noChangeAspect="1" noChangeArrowheads="1"/>
        </xdr:cNvSpPr>
      </xdr:nvSpPr>
      <xdr:spPr bwMode="auto">
        <a:xfrm>
          <a:off x="4600575" y="21821775"/>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150494</xdr:rowOff>
    </xdr:to>
    <xdr:sp macro="" textlink="">
      <xdr:nvSpPr>
        <xdr:cNvPr id="68512" name="avatar">
          <a:extLst>
            <a:ext uri="{FF2B5EF4-FFF2-40B4-BE49-F238E27FC236}">
              <a16:creationId xmlns:a16="http://schemas.microsoft.com/office/drawing/2014/main" id="{C6757F37-794E-47D8-9D76-82D602F692EB}"/>
            </a:ext>
          </a:extLst>
        </xdr:cNvPr>
        <xdr:cNvSpPr>
          <a:spLocks noChangeAspect="1" noChangeArrowheads="1"/>
        </xdr:cNvSpPr>
      </xdr:nvSpPr>
      <xdr:spPr bwMode="auto">
        <a:xfrm>
          <a:off x="0" y="21821775"/>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513" name="avatar">
          <a:extLst>
            <a:ext uri="{FF2B5EF4-FFF2-40B4-BE49-F238E27FC236}">
              <a16:creationId xmlns:a16="http://schemas.microsoft.com/office/drawing/2014/main" id="{AB4D66A5-8506-4B67-B2E2-AAABA85F67C5}"/>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14" name="avatar">
          <a:extLst>
            <a:ext uri="{FF2B5EF4-FFF2-40B4-BE49-F238E27FC236}">
              <a16:creationId xmlns:a16="http://schemas.microsoft.com/office/drawing/2014/main" id="{DE53CFC8-21A3-4D1A-9DED-F81AC0D1621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157508</xdr:rowOff>
    </xdr:to>
    <xdr:sp macro="" textlink="">
      <xdr:nvSpPr>
        <xdr:cNvPr id="68515" name="avatar">
          <a:extLst>
            <a:ext uri="{FF2B5EF4-FFF2-40B4-BE49-F238E27FC236}">
              <a16:creationId xmlns:a16="http://schemas.microsoft.com/office/drawing/2014/main" id="{B3FC6515-3380-4D74-8DAC-41DD84F44E6E}"/>
            </a:ext>
          </a:extLst>
        </xdr:cNvPr>
        <xdr:cNvSpPr>
          <a:spLocks noChangeAspect="1" noChangeArrowheads="1"/>
        </xdr:cNvSpPr>
      </xdr:nvSpPr>
      <xdr:spPr bwMode="auto">
        <a:xfrm>
          <a:off x="4600575" y="21821775"/>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516" name="avatar">
          <a:extLst>
            <a:ext uri="{FF2B5EF4-FFF2-40B4-BE49-F238E27FC236}">
              <a16:creationId xmlns:a16="http://schemas.microsoft.com/office/drawing/2014/main" id="{F6387A70-E2B2-496D-80F9-37BFD28B81A1}"/>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17" name="avatar">
          <a:extLst>
            <a:ext uri="{FF2B5EF4-FFF2-40B4-BE49-F238E27FC236}">
              <a16:creationId xmlns:a16="http://schemas.microsoft.com/office/drawing/2014/main" id="{8EA313E9-93A8-4D84-906E-7FAC850E059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130</xdr:row>
      <xdr:rowOff>7619</xdr:rowOff>
    </xdr:to>
    <xdr:sp macro="" textlink="">
      <xdr:nvSpPr>
        <xdr:cNvPr id="68518" name="avatar">
          <a:extLst>
            <a:ext uri="{FF2B5EF4-FFF2-40B4-BE49-F238E27FC236}">
              <a16:creationId xmlns:a16="http://schemas.microsoft.com/office/drawing/2014/main" id="{415DB9FF-AF32-4404-A060-BC9EAFD7BD2A}"/>
            </a:ext>
          </a:extLst>
        </xdr:cNvPr>
        <xdr:cNvSpPr>
          <a:spLocks noChangeAspect="1" noChangeArrowheads="1"/>
        </xdr:cNvSpPr>
      </xdr:nvSpPr>
      <xdr:spPr bwMode="auto">
        <a:xfrm>
          <a:off x="4600575" y="21821775"/>
          <a:ext cx="304800" cy="34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519" name="avatar">
          <a:extLst>
            <a:ext uri="{FF2B5EF4-FFF2-40B4-BE49-F238E27FC236}">
              <a16:creationId xmlns:a16="http://schemas.microsoft.com/office/drawing/2014/main" id="{7616F029-2118-4635-95A4-BCE29A9607AB}"/>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520" name="avatar">
          <a:extLst>
            <a:ext uri="{FF2B5EF4-FFF2-40B4-BE49-F238E27FC236}">
              <a16:creationId xmlns:a16="http://schemas.microsoft.com/office/drawing/2014/main" id="{E2F9DEE4-8544-48B5-AE2E-15B0B7B5AA4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21" name="avatar">
          <a:extLst>
            <a:ext uri="{FF2B5EF4-FFF2-40B4-BE49-F238E27FC236}">
              <a16:creationId xmlns:a16="http://schemas.microsoft.com/office/drawing/2014/main" id="{A9DA2C57-EFE9-4828-BBC7-F9F61899E70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22" name="avatar">
          <a:extLst>
            <a:ext uri="{FF2B5EF4-FFF2-40B4-BE49-F238E27FC236}">
              <a16:creationId xmlns:a16="http://schemas.microsoft.com/office/drawing/2014/main" id="{E9D75299-FD29-4DE8-B592-572D4620B37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23" name="avatar">
          <a:extLst>
            <a:ext uri="{FF2B5EF4-FFF2-40B4-BE49-F238E27FC236}">
              <a16:creationId xmlns:a16="http://schemas.microsoft.com/office/drawing/2014/main" id="{614CF789-411C-4C36-B5EB-1D1EB2C3067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24" name="avatar">
          <a:extLst>
            <a:ext uri="{FF2B5EF4-FFF2-40B4-BE49-F238E27FC236}">
              <a16:creationId xmlns:a16="http://schemas.microsoft.com/office/drawing/2014/main" id="{44F23FF3-BFF9-49D8-8B69-70DC5C94785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25" name="avatar">
          <a:extLst>
            <a:ext uri="{FF2B5EF4-FFF2-40B4-BE49-F238E27FC236}">
              <a16:creationId xmlns:a16="http://schemas.microsoft.com/office/drawing/2014/main" id="{A30BAAC7-F7D0-470F-900F-9F90CF64737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26" name="avatar">
          <a:extLst>
            <a:ext uri="{FF2B5EF4-FFF2-40B4-BE49-F238E27FC236}">
              <a16:creationId xmlns:a16="http://schemas.microsoft.com/office/drawing/2014/main" id="{F55073AE-76E1-43FF-8A85-E50D8F6D49C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27" name="avatar">
          <a:extLst>
            <a:ext uri="{FF2B5EF4-FFF2-40B4-BE49-F238E27FC236}">
              <a16:creationId xmlns:a16="http://schemas.microsoft.com/office/drawing/2014/main" id="{F05FFFA2-C807-40FA-83BD-A5DD5F0A680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28" name="avatar">
          <a:extLst>
            <a:ext uri="{FF2B5EF4-FFF2-40B4-BE49-F238E27FC236}">
              <a16:creationId xmlns:a16="http://schemas.microsoft.com/office/drawing/2014/main" id="{7DE8CAB0-7084-4694-A534-E2F2EC6700D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29" name="avatar">
          <a:extLst>
            <a:ext uri="{FF2B5EF4-FFF2-40B4-BE49-F238E27FC236}">
              <a16:creationId xmlns:a16="http://schemas.microsoft.com/office/drawing/2014/main" id="{DDFDF109-58C3-4D41-88C7-3C06DC236F9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30" name="avatar">
          <a:extLst>
            <a:ext uri="{FF2B5EF4-FFF2-40B4-BE49-F238E27FC236}">
              <a16:creationId xmlns:a16="http://schemas.microsoft.com/office/drawing/2014/main" id="{4D423568-926D-4F4C-A873-0037490A363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31" name="avatar">
          <a:extLst>
            <a:ext uri="{FF2B5EF4-FFF2-40B4-BE49-F238E27FC236}">
              <a16:creationId xmlns:a16="http://schemas.microsoft.com/office/drawing/2014/main" id="{B46868B0-8823-4186-9A95-5E44F69CDF9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32" name="avatar">
          <a:extLst>
            <a:ext uri="{FF2B5EF4-FFF2-40B4-BE49-F238E27FC236}">
              <a16:creationId xmlns:a16="http://schemas.microsoft.com/office/drawing/2014/main" id="{9D2B5606-96EB-484C-BB52-CE883E73E55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33" name="avatar">
          <a:extLst>
            <a:ext uri="{FF2B5EF4-FFF2-40B4-BE49-F238E27FC236}">
              <a16:creationId xmlns:a16="http://schemas.microsoft.com/office/drawing/2014/main" id="{FBC967DD-6F8F-4CD0-BE8A-6F23BDD8986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34" name="avatar">
          <a:extLst>
            <a:ext uri="{FF2B5EF4-FFF2-40B4-BE49-F238E27FC236}">
              <a16:creationId xmlns:a16="http://schemas.microsoft.com/office/drawing/2014/main" id="{AA526B8E-AACE-4A1A-AD24-D2846402422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35" name="avatar">
          <a:extLst>
            <a:ext uri="{FF2B5EF4-FFF2-40B4-BE49-F238E27FC236}">
              <a16:creationId xmlns:a16="http://schemas.microsoft.com/office/drawing/2014/main" id="{7C5809A7-CA3F-4FF1-AA31-BCB923D8D05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36" name="avatar">
          <a:extLst>
            <a:ext uri="{FF2B5EF4-FFF2-40B4-BE49-F238E27FC236}">
              <a16:creationId xmlns:a16="http://schemas.microsoft.com/office/drawing/2014/main" id="{30C152A2-E7A6-4D1E-8D5F-7FCE53B0133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37" name="avatar">
          <a:extLst>
            <a:ext uri="{FF2B5EF4-FFF2-40B4-BE49-F238E27FC236}">
              <a16:creationId xmlns:a16="http://schemas.microsoft.com/office/drawing/2014/main" id="{452AAA1C-FCCF-4492-88CB-8E236218821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38" name="avatar">
          <a:extLst>
            <a:ext uri="{FF2B5EF4-FFF2-40B4-BE49-F238E27FC236}">
              <a16:creationId xmlns:a16="http://schemas.microsoft.com/office/drawing/2014/main" id="{C86F49E5-FB2B-4DCA-865A-B3AB0029081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39" name="avatar">
          <a:extLst>
            <a:ext uri="{FF2B5EF4-FFF2-40B4-BE49-F238E27FC236}">
              <a16:creationId xmlns:a16="http://schemas.microsoft.com/office/drawing/2014/main" id="{46393087-331E-42F9-B08D-222F9036FAD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40" name="avatar">
          <a:extLst>
            <a:ext uri="{FF2B5EF4-FFF2-40B4-BE49-F238E27FC236}">
              <a16:creationId xmlns:a16="http://schemas.microsoft.com/office/drawing/2014/main" id="{F0758C04-85F6-4D9D-B3B4-7CEC6A92951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41" name="avatar">
          <a:extLst>
            <a:ext uri="{FF2B5EF4-FFF2-40B4-BE49-F238E27FC236}">
              <a16:creationId xmlns:a16="http://schemas.microsoft.com/office/drawing/2014/main" id="{564CC905-EDC2-4C50-88A8-D848AAE9709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42" name="avatar">
          <a:extLst>
            <a:ext uri="{FF2B5EF4-FFF2-40B4-BE49-F238E27FC236}">
              <a16:creationId xmlns:a16="http://schemas.microsoft.com/office/drawing/2014/main" id="{378F25CF-F6B4-47E2-9E4B-D72DB93AF1A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43" name="avatar">
          <a:extLst>
            <a:ext uri="{FF2B5EF4-FFF2-40B4-BE49-F238E27FC236}">
              <a16:creationId xmlns:a16="http://schemas.microsoft.com/office/drawing/2014/main" id="{7C14BAFD-20F1-49D9-8471-352CC0E9520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44" name="avatar">
          <a:extLst>
            <a:ext uri="{FF2B5EF4-FFF2-40B4-BE49-F238E27FC236}">
              <a16:creationId xmlns:a16="http://schemas.microsoft.com/office/drawing/2014/main" id="{C6D12BC1-5E1C-449F-8C21-C269A361946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45" name="avatar">
          <a:extLst>
            <a:ext uri="{FF2B5EF4-FFF2-40B4-BE49-F238E27FC236}">
              <a16:creationId xmlns:a16="http://schemas.microsoft.com/office/drawing/2014/main" id="{E6458978-07CE-4F49-93A9-35083BB44AB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46" name="avatar">
          <a:extLst>
            <a:ext uri="{FF2B5EF4-FFF2-40B4-BE49-F238E27FC236}">
              <a16:creationId xmlns:a16="http://schemas.microsoft.com/office/drawing/2014/main" id="{92A25FF4-2D61-40C8-8B99-6DDD309C22D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47" name="avatar">
          <a:extLst>
            <a:ext uri="{FF2B5EF4-FFF2-40B4-BE49-F238E27FC236}">
              <a16:creationId xmlns:a16="http://schemas.microsoft.com/office/drawing/2014/main" id="{40770151-1DB7-4574-91FA-7678D3BF5FD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48" name="avatar">
          <a:extLst>
            <a:ext uri="{FF2B5EF4-FFF2-40B4-BE49-F238E27FC236}">
              <a16:creationId xmlns:a16="http://schemas.microsoft.com/office/drawing/2014/main" id="{F71AFEEF-EE83-41CE-8885-1BFD52624D1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49" name="avatar">
          <a:extLst>
            <a:ext uri="{FF2B5EF4-FFF2-40B4-BE49-F238E27FC236}">
              <a16:creationId xmlns:a16="http://schemas.microsoft.com/office/drawing/2014/main" id="{9823879D-CD66-438A-B551-E33F2CA8101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50" name="avatar">
          <a:extLst>
            <a:ext uri="{FF2B5EF4-FFF2-40B4-BE49-F238E27FC236}">
              <a16:creationId xmlns:a16="http://schemas.microsoft.com/office/drawing/2014/main" id="{76D88EDD-1106-43CE-8920-2A4DDFE5740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51" name="avatar">
          <a:extLst>
            <a:ext uri="{FF2B5EF4-FFF2-40B4-BE49-F238E27FC236}">
              <a16:creationId xmlns:a16="http://schemas.microsoft.com/office/drawing/2014/main" id="{9632F0EE-2EDA-46F8-AFA4-1FF8B25930B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52" name="avatar">
          <a:extLst>
            <a:ext uri="{FF2B5EF4-FFF2-40B4-BE49-F238E27FC236}">
              <a16:creationId xmlns:a16="http://schemas.microsoft.com/office/drawing/2014/main" id="{BF99E281-6CAC-4D17-8838-97A634AB1AE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53" name="avatar">
          <a:extLst>
            <a:ext uri="{FF2B5EF4-FFF2-40B4-BE49-F238E27FC236}">
              <a16:creationId xmlns:a16="http://schemas.microsoft.com/office/drawing/2014/main" id="{5E07F7CC-31D2-437E-BE73-BA59A60BDB7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54" name="avatar">
          <a:extLst>
            <a:ext uri="{FF2B5EF4-FFF2-40B4-BE49-F238E27FC236}">
              <a16:creationId xmlns:a16="http://schemas.microsoft.com/office/drawing/2014/main" id="{D11E581C-F632-4123-8241-4ED97C914D4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55" name="avatar">
          <a:extLst>
            <a:ext uri="{FF2B5EF4-FFF2-40B4-BE49-F238E27FC236}">
              <a16:creationId xmlns:a16="http://schemas.microsoft.com/office/drawing/2014/main" id="{0C4C5488-0311-47CA-8D72-E8C3C9A328D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56" name="avatar">
          <a:extLst>
            <a:ext uri="{FF2B5EF4-FFF2-40B4-BE49-F238E27FC236}">
              <a16:creationId xmlns:a16="http://schemas.microsoft.com/office/drawing/2014/main" id="{EE2F4DD8-DBB8-456B-B1ED-6779A4CC3B2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57" name="avatar">
          <a:extLst>
            <a:ext uri="{FF2B5EF4-FFF2-40B4-BE49-F238E27FC236}">
              <a16:creationId xmlns:a16="http://schemas.microsoft.com/office/drawing/2014/main" id="{A47B7373-F7B0-4995-ADA7-7FD5E03A7ED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58" name="avatar">
          <a:extLst>
            <a:ext uri="{FF2B5EF4-FFF2-40B4-BE49-F238E27FC236}">
              <a16:creationId xmlns:a16="http://schemas.microsoft.com/office/drawing/2014/main" id="{B4EDB379-EE16-469F-8EEF-C08F3FA7993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59" name="avatar">
          <a:extLst>
            <a:ext uri="{FF2B5EF4-FFF2-40B4-BE49-F238E27FC236}">
              <a16:creationId xmlns:a16="http://schemas.microsoft.com/office/drawing/2014/main" id="{21BF5219-9024-4DAC-BA4B-C46F2F332A1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60" name="avatar">
          <a:extLst>
            <a:ext uri="{FF2B5EF4-FFF2-40B4-BE49-F238E27FC236}">
              <a16:creationId xmlns:a16="http://schemas.microsoft.com/office/drawing/2014/main" id="{B049A8F2-9090-4D66-8BB9-3A81F08FD9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61" name="avatar">
          <a:extLst>
            <a:ext uri="{FF2B5EF4-FFF2-40B4-BE49-F238E27FC236}">
              <a16:creationId xmlns:a16="http://schemas.microsoft.com/office/drawing/2014/main" id="{E74E3D60-2089-4FC5-9790-DCE5FC58A33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62" name="avatar">
          <a:extLst>
            <a:ext uri="{FF2B5EF4-FFF2-40B4-BE49-F238E27FC236}">
              <a16:creationId xmlns:a16="http://schemas.microsoft.com/office/drawing/2014/main" id="{A6BC7496-70D1-4319-A412-E0CF62030F0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63" name="avatar">
          <a:extLst>
            <a:ext uri="{FF2B5EF4-FFF2-40B4-BE49-F238E27FC236}">
              <a16:creationId xmlns:a16="http://schemas.microsoft.com/office/drawing/2014/main" id="{8E077144-DDD1-433E-B276-226AC8A8B80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64" name="avatar">
          <a:extLst>
            <a:ext uri="{FF2B5EF4-FFF2-40B4-BE49-F238E27FC236}">
              <a16:creationId xmlns:a16="http://schemas.microsoft.com/office/drawing/2014/main" id="{8976A04D-ABC0-44DA-A928-49476ADB20F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65" name="avatar">
          <a:extLst>
            <a:ext uri="{FF2B5EF4-FFF2-40B4-BE49-F238E27FC236}">
              <a16:creationId xmlns:a16="http://schemas.microsoft.com/office/drawing/2014/main" id="{ED3239B1-3CFC-4F23-9A7B-3CDBDC93A77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66" name="avatar">
          <a:extLst>
            <a:ext uri="{FF2B5EF4-FFF2-40B4-BE49-F238E27FC236}">
              <a16:creationId xmlns:a16="http://schemas.microsoft.com/office/drawing/2014/main" id="{D912CBCF-EC60-44ED-B81A-91ED30AF8FB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67" name="avatar">
          <a:extLst>
            <a:ext uri="{FF2B5EF4-FFF2-40B4-BE49-F238E27FC236}">
              <a16:creationId xmlns:a16="http://schemas.microsoft.com/office/drawing/2014/main" id="{AC6AB0C0-6788-4D8A-9642-1BCB892EB67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68" name="avatar">
          <a:extLst>
            <a:ext uri="{FF2B5EF4-FFF2-40B4-BE49-F238E27FC236}">
              <a16:creationId xmlns:a16="http://schemas.microsoft.com/office/drawing/2014/main" id="{24A6D7D7-1AFA-48BF-BAAA-FC52E3E6AC7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69" name="avatar">
          <a:extLst>
            <a:ext uri="{FF2B5EF4-FFF2-40B4-BE49-F238E27FC236}">
              <a16:creationId xmlns:a16="http://schemas.microsoft.com/office/drawing/2014/main" id="{AC238539-2C4F-43AD-86EE-2A8871A6F24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70" name="avatar">
          <a:extLst>
            <a:ext uri="{FF2B5EF4-FFF2-40B4-BE49-F238E27FC236}">
              <a16:creationId xmlns:a16="http://schemas.microsoft.com/office/drawing/2014/main" id="{2D24199D-2DF1-42F2-9DA2-0175D9307DC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71" name="avatar">
          <a:extLst>
            <a:ext uri="{FF2B5EF4-FFF2-40B4-BE49-F238E27FC236}">
              <a16:creationId xmlns:a16="http://schemas.microsoft.com/office/drawing/2014/main" id="{2D37394D-2A95-4627-AAB2-E277C714354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72" name="avatar">
          <a:extLst>
            <a:ext uri="{FF2B5EF4-FFF2-40B4-BE49-F238E27FC236}">
              <a16:creationId xmlns:a16="http://schemas.microsoft.com/office/drawing/2014/main" id="{E2ADEB8B-F8CA-4755-B101-4D77B4B77F9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73" name="avatar">
          <a:extLst>
            <a:ext uri="{FF2B5EF4-FFF2-40B4-BE49-F238E27FC236}">
              <a16:creationId xmlns:a16="http://schemas.microsoft.com/office/drawing/2014/main" id="{3BC40953-B4EB-48A4-AC60-F3813674089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74" name="avatar">
          <a:extLst>
            <a:ext uri="{FF2B5EF4-FFF2-40B4-BE49-F238E27FC236}">
              <a16:creationId xmlns:a16="http://schemas.microsoft.com/office/drawing/2014/main" id="{6459BD27-F4A1-4CCF-8FFC-8B65C07A720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75" name="avatar">
          <a:extLst>
            <a:ext uri="{FF2B5EF4-FFF2-40B4-BE49-F238E27FC236}">
              <a16:creationId xmlns:a16="http://schemas.microsoft.com/office/drawing/2014/main" id="{7C5F132A-618C-486F-A80A-6C60DADF845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76" name="avatar">
          <a:extLst>
            <a:ext uri="{FF2B5EF4-FFF2-40B4-BE49-F238E27FC236}">
              <a16:creationId xmlns:a16="http://schemas.microsoft.com/office/drawing/2014/main" id="{DAB6B048-9593-46E8-99EA-95355C6F86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77" name="avatar">
          <a:extLst>
            <a:ext uri="{FF2B5EF4-FFF2-40B4-BE49-F238E27FC236}">
              <a16:creationId xmlns:a16="http://schemas.microsoft.com/office/drawing/2014/main" id="{9118EC09-5344-4C71-9C0A-7B8CFC511C5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78" name="avatar">
          <a:extLst>
            <a:ext uri="{FF2B5EF4-FFF2-40B4-BE49-F238E27FC236}">
              <a16:creationId xmlns:a16="http://schemas.microsoft.com/office/drawing/2014/main" id="{5D55E10E-13FE-44D9-979F-B72143A6788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79" name="avatar">
          <a:extLst>
            <a:ext uri="{FF2B5EF4-FFF2-40B4-BE49-F238E27FC236}">
              <a16:creationId xmlns:a16="http://schemas.microsoft.com/office/drawing/2014/main" id="{05B002C3-C8C0-458B-ABA9-2F20FEFD264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80" name="avatar">
          <a:extLst>
            <a:ext uri="{FF2B5EF4-FFF2-40B4-BE49-F238E27FC236}">
              <a16:creationId xmlns:a16="http://schemas.microsoft.com/office/drawing/2014/main" id="{7B5F2C83-38D5-4DCA-9017-A2DF7DEC7D0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81" name="avatar">
          <a:extLst>
            <a:ext uri="{FF2B5EF4-FFF2-40B4-BE49-F238E27FC236}">
              <a16:creationId xmlns:a16="http://schemas.microsoft.com/office/drawing/2014/main" id="{83318BDE-75AD-47AB-84DE-D0ACC4F0B4F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82" name="avatar">
          <a:extLst>
            <a:ext uri="{FF2B5EF4-FFF2-40B4-BE49-F238E27FC236}">
              <a16:creationId xmlns:a16="http://schemas.microsoft.com/office/drawing/2014/main" id="{700F0195-5382-4C9D-9F68-FA00C9050D8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83" name="avatar">
          <a:extLst>
            <a:ext uri="{FF2B5EF4-FFF2-40B4-BE49-F238E27FC236}">
              <a16:creationId xmlns:a16="http://schemas.microsoft.com/office/drawing/2014/main" id="{618B6603-3B37-45EA-A691-BBAEBD3D17F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84" name="avatar">
          <a:extLst>
            <a:ext uri="{FF2B5EF4-FFF2-40B4-BE49-F238E27FC236}">
              <a16:creationId xmlns:a16="http://schemas.microsoft.com/office/drawing/2014/main" id="{1F0C8952-B49E-43C0-9725-35FF4602BEA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85" name="avatar">
          <a:extLst>
            <a:ext uri="{FF2B5EF4-FFF2-40B4-BE49-F238E27FC236}">
              <a16:creationId xmlns:a16="http://schemas.microsoft.com/office/drawing/2014/main" id="{21DAB6E5-F67B-4F8E-BE52-FF150A310FA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86" name="avatar">
          <a:extLst>
            <a:ext uri="{FF2B5EF4-FFF2-40B4-BE49-F238E27FC236}">
              <a16:creationId xmlns:a16="http://schemas.microsoft.com/office/drawing/2014/main" id="{06B66394-260A-427E-9FC1-5B5454401F5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87" name="avatar">
          <a:extLst>
            <a:ext uri="{FF2B5EF4-FFF2-40B4-BE49-F238E27FC236}">
              <a16:creationId xmlns:a16="http://schemas.microsoft.com/office/drawing/2014/main" id="{A276BCAC-58D0-4772-AE78-A5698D7DA91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88" name="avatar">
          <a:extLst>
            <a:ext uri="{FF2B5EF4-FFF2-40B4-BE49-F238E27FC236}">
              <a16:creationId xmlns:a16="http://schemas.microsoft.com/office/drawing/2014/main" id="{827AB84B-E7BC-425B-9B09-79D8BC324DC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89" name="avatar">
          <a:extLst>
            <a:ext uri="{FF2B5EF4-FFF2-40B4-BE49-F238E27FC236}">
              <a16:creationId xmlns:a16="http://schemas.microsoft.com/office/drawing/2014/main" id="{AA02B03A-3376-464D-98AE-84CD81A027A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90" name="avatar">
          <a:extLst>
            <a:ext uri="{FF2B5EF4-FFF2-40B4-BE49-F238E27FC236}">
              <a16:creationId xmlns:a16="http://schemas.microsoft.com/office/drawing/2014/main" id="{10E164D9-8B2B-4F49-B23C-84CB77E3EF5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91" name="avatar">
          <a:extLst>
            <a:ext uri="{FF2B5EF4-FFF2-40B4-BE49-F238E27FC236}">
              <a16:creationId xmlns:a16="http://schemas.microsoft.com/office/drawing/2014/main" id="{0E7601CA-4B07-46A7-ADDE-582A4B8DF92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92" name="avatar">
          <a:extLst>
            <a:ext uri="{FF2B5EF4-FFF2-40B4-BE49-F238E27FC236}">
              <a16:creationId xmlns:a16="http://schemas.microsoft.com/office/drawing/2014/main" id="{319A02C8-312E-4AB5-AEDB-76BC2A7EFE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93" name="avatar">
          <a:extLst>
            <a:ext uri="{FF2B5EF4-FFF2-40B4-BE49-F238E27FC236}">
              <a16:creationId xmlns:a16="http://schemas.microsoft.com/office/drawing/2014/main" id="{594F6349-5D63-4556-88D7-39FD769C237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94" name="avatar">
          <a:extLst>
            <a:ext uri="{FF2B5EF4-FFF2-40B4-BE49-F238E27FC236}">
              <a16:creationId xmlns:a16="http://schemas.microsoft.com/office/drawing/2014/main" id="{9D6C83BC-3E6B-4346-B663-40F718768A3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595" name="avatar">
          <a:extLst>
            <a:ext uri="{FF2B5EF4-FFF2-40B4-BE49-F238E27FC236}">
              <a16:creationId xmlns:a16="http://schemas.microsoft.com/office/drawing/2014/main" id="{EEF04397-178E-4267-8C48-5E44940F0D0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596" name="avatar">
          <a:extLst>
            <a:ext uri="{FF2B5EF4-FFF2-40B4-BE49-F238E27FC236}">
              <a16:creationId xmlns:a16="http://schemas.microsoft.com/office/drawing/2014/main" id="{28820E24-F397-472E-AB46-2AC351A82AF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597" name="avatar">
          <a:extLst>
            <a:ext uri="{FF2B5EF4-FFF2-40B4-BE49-F238E27FC236}">
              <a16:creationId xmlns:a16="http://schemas.microsoft.com/office/drawing/2014/main" id="{320E2376-10CA-4D1F-877F-32CDD4614D2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598" name="avatar">
          <a:extLst>
            <a:ext uri="{FF2B5EF4-FFF2-40B4-BE49-F238E27FC236}">
              <a16:creationId xmlns:a16="http://schemas.microsoft.com/office/drawing/2014/main" id="{A3FA1701-7170-4CB6-97A9-57617075F8C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599" name="avatar">
          <a:extLst>
            <a:ext uri="{FF2B5EF4-FFF2-40B4-BE49-F238E27FC236}">
              <a16:creationId xmlns:a16="http://schemas.microsoft.com/office/drawing/2014/main" id="{340FE140-2C49-45E8-A87E-4BE475844A5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00" name="avatar">
          <a:extLst>
            <a:ext uri="{FF2B5EF4-FFF2-40B4-BE49-F238E27FC236}">
              <a16:creationId xmlns:a16="http://schemas.microsoft.com/office/drawing/2014/main" id="{DE9B7041-1A78-4F7A-9BD0-34D13E33FC9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01" name="avatar">
          <a:extLst>
            <a:ext uri="{FF2B5EF4-FFF2-40B4-BE49-F238E27FC236}">
              <a16:creationId xmlns:a16="http://schemas.microsoft.com/office/drawing/2014/main" id="{1559D710-B205-4134-B789-0B33513D986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02" name="avatar">
          <a:extLst>
            <a:ext uri="{FF2B5EF4-FFF2-40B4-BE49-F238E27FC236}">
              <a16:creationId xmlns:a16="http://schemas.microsoft.com/office/drawing/2014/main" id="{766C11FD-5BAB-4291-BCB4-58EF84FAC4A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03" name="avatar">
          <a:extLst>
            <a:ext uri="{FF2B5EF4-FFF2-40B4-BE49-F238E27FC236}">
              <a16:creationId xmlns:a16="http://schemas.microsoft.com/office/drawing/2014/main" id="{D2E1D5F3-A49D-457B-B551-142740DEF95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04" name="avatar">
          <a:extLst>
            <a:ext uri="{FF2B5EF4-FFF2-40B4-BE49-F238E27FC236}">
              <a16:creationId xmlns:a16="http://schemas.microsoft.com/office/drawing/2014/main" id="{6BAC7F78-8478-4119-8570-955DB42E8F2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05" name="avatar">
          <a:extLst>
            <a:ext uri="{FF2B5EF4-FFF2-40B4-BE49-F238E27FC236}">
              <a16:creationId xmlns:a16="http://schemas.microsoft.com/office/drawing/2014/main" id="{2C1524ED-6D23-4465-AAB4-2C3742BB2BA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06" name="avatar">
          <a:extLst>
            <a:ext uri="{FF2B5EF4-FFF2-40B4-BE49-F238E27FC236}">
              <a16:creationId xmlns:a16="http://schemas.microsoft.com/office/drawing/2014/main" id="{17EFE48D-9387-462C-B958-B3847D615B4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07" name="avatar">
          <a:extLst>
            <a:ext uri="{FF2B5EF4-FFF2-40B4-BE49-F238E27FC236}">
              <a16:creationId xmlns:a16="http://schemas.microsoft.com/office/drawing/2014/main" id="{8F727139-C2C4-4301-BBDB-F1473B589B7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08" name="avatar">
          <a:extLst>
            <a:ext uri="{FF2B5EF4-FFF2-40B4-BE49-F238E27FC236}">
              <a16:creationId xmlns:a16="http://schemas.microsoft.com/office/drawing/2014/main" id="{47D4DCF1-2D67-4F46-B5C6-E0F3E3821EA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09" name="avatar">
          <a:extLst>
            <a:ext uri="{FF2B5EF4-FFF2-40B4-BE49-F238E27FC236}">
              <a16:creationId xmlns:a16="http://schemas.microsoft.com/office/drawing/2014/main" id="{BB77F844-3DEF-47A3-B43E-CC1387BCBD5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10" name="avatar">
          <a:extLst>
            <a:ext uri="{FF2B5EF4-FFF2-40B4-BE49-F238E27FC236}">
              <a16:creationId xmlns:a16="http://schemas.microsoft.com/office/drawing/2014/main" id="{4BB77D0E-44A5-4C78-A939-4FF4F8E3479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11" name="avatar">
          <a:extLst>
            <a:ext uri="{FF2B5EF4-FFF2-40B4-BE49-F238E27FC236}">
              <a16:creationId xmlns:a16="http://schemas.microsoft.com/office/drawing/2014/main" id="{B2BFBF31-E342-4EDC-A48E-AAA298AF1D9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12" name="avatar">
          <a:extLst>
            <a:ext uri="{FF2B5EF4-FFF2-40B4-BE49-F238E27FC236}">
              <a16:creationId xmlns:a16="http://schemas.microsoft.com/office/drawing/2014/main" id="{8B835881-C332-4395-A585-AC219092494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13" name="avatar">
          <a:extLst>
            <a:ext uri="{FF2B5EF4-FFF2-40B4-BE49-F238E27FC236}">
              <a16:creationId xmlns:a16="http://schemas.microsoft.com/office/drawing/2014/main" id="{57087F23-0B86-42C3-A5A4-B3B8BC7960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14" name="avatar">
          <a:extLst>
            <a:ext uri="{FF2B5EF4-FFF2-40B4-BE49-F238E27FC236}">
              <a16:creationId xmlns:a16="http://schemas.microsoft.com/office/drawing/2014/main" id="{89D30CBD-8174-433B-BE5C-D800B12729B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15" name="avatar">
          <a:extLst>
            <a:ext uri="{FF2B5EF4-FFF2-40B4-BE49-F238E27FC236}">
              <a16:creationId xmlns:a16="http://schemas.microsoft.com/office/drawing/2014/main" id="{4FE989CD-ACC2-450F-905F-9E3FE6945E6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16" name="avatar">
          <a:extLst>
            <a:ext uri="{FF2B5EF4-FFF2-40B4-BE49-F238E27FC236}">
              <a16:creationId xmlns:a16="http://schemas.microsoft.com/office/drawing/2014/main" id="{D62A596F-AA35-414D-8C0B-1B6DE81F1C4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17" name="avatar">
          <a:extLst>
            <a:ext uri="{FF2B5EF4-FFF2-40B4-BE49-F238E27FC236}">
              <a16:creationId xmlns:a16="http://schemas.microsoft.com/office/drawing/2014/main" id="{7E696890-CD76-45D8-8F7F-8FBBB4B1F57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18" name="avatar">
          <a:extLst>
            <a:ext uri="{FF2B5EF4-FFF2-40B4-BE49-F238E27FC236}">
              <a16:creationId xmlns:a16="http://schemas.microsoft.com/office/drawing/2014/main" id="{AD812943-3BA9-466E-ABD9-500F427F8CC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19" name="avatar">
          <a:extLst>
            <a:ext uri="{FF2B5EF4-FFF2-40B4-BE49-F238E27FC236}">
              <a16:creationId xmlns:a16="http://schemas.microsoft.com/office/drawing/2014/main" id="{EFE2572B-D8A7-4701-8B4B-45A6F2AF0FC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20" name="avatar">
          <a:extLst>
            <a:ext uri="{FF2B5EF4-FFF2-40B4-BE49-F238E27FC236}">
              <a16:creationId xmlns:a16="http://schemas.microsoft.com/office/drawing/2014/main" id="{0F11B4F2-F2B3-4381-8AAF-D425CC0223F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21" name="avatar">
          <a:extLst>
            <a:ext uri="{FF2B5EF4-FFF2-40B4-BE49-F238E27FC236}">
              <a16:creationId xmlns:a16="http://schemas.microsoft.com/office/drawing/2014/main" id="{2F48F49B-C145-4C0D-B4C8-DA115018A5E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22" name="avatar">
          <a:extLst>
            <a:ext uri="{FF2B5EF4-FFF2-40B4-BE49-F238E27FC236}">
              <a16:creationId xmlns:a16="http://schemas.microsoft.com/office/drawing/2014/main" id="{AC23B9CF-3682-401C-A3CA-9DF09635B53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23" name="avatar">
          <a:extLst>
            <a:ext uri="{FF2B5EF4-FFF2-40B4-BE49-F238E27FC236}">
              <a16:creationId xmlns:a16="http://schemas.microsoft.com/office/drawing/2014/main" id="{D22FEB8C-060A-40C4-8F2A-6F0214EBB2D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24" name="avatar">
          <a:extLst>
            <a:ext uri="{FF2B5EF4-FFF2-40B4-BE49-F238E27FC236}">
              <a16:creationId xmlns:a16="http://schemas.microsoft.com/office/drawing/2014/main" id="{4C24CB47-E1B7-48F3-8372-8F8D2EFE930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25" name="avatar">
          <a:extLst>
            <a:ext uri="{FF2B5EF4-FFF2-40B4-BE49-F238E27FC236}">
              <a16:creationId xmlns:a16="http://schemas.microsoft.com/office/drawing/2014/main" id="{A60928EE-6B08-475A-8476-2DA45CAFD08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26" name="avatar">
          <a:extLst>
            <a:ext uri="{FF2B5EF4-FFF2-40B4-BE49-F238E27FC236}">
              <a16:creationId xmlns:a16="http://schemas.microsoft.com/office/drawing/2014/main" id="{A5F6389F-FD2C-4857-8F17-88CC420235B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27" name="avatar">
          <a:extLst>
            <a:ext uri="{FF2B5EF4-FFF2-40B4-BE49-F238E27FC236}">
              <a16:creationId xmlns:a16="http://schemas.microsoft.com/office/drawing/2014/main" id="{BA88D6FD-D872-4765-B376-FCD0212AAFC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28" name="avatar">
          <a:extLst>
            <a:ext uri="{FF2B5EF4-FFF2-40B4-BE49-F238E27FC236}">
              <a16:creationId xmlns:a16="http://schemas.microsoft.com/office/drawing/2014/main" id="{CEFC33BD-8552-4DE0-8041-42AED0EC271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29" name="avatar">
          <a:extLst>
            <a:ext uri="{FF2B5EF4-FFF2-40B4-BE49-F238E27FC236}">
              <a16:creationId xmlns:a16="http://schemas.microsoft.com/office/drawing/2014/main" id="{2E0DA7AF-78E1-45A9-B02A-65F99B340C1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30" name="avatar">
          <a:extLst>
            <a:ext uri="{FF2B5EF4-FFF2-40B4-BE49-F238E27FC236}">
              <a16:creationId xmlns:a16="http://schemas.microsoft.com/office/drawing/2014/main" id="{C0C7E7F8-8544-40F4-AB6C-E437BEEA078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31" name="avatar">
          <a:extLst>
            <a:ext uri="{FF2B5EF4-FFF2-40B4-BE49-F238E27FC236}">
              <a16:creationId xmlns:a16="http://schemas.microsoft.com/office/drawing/2014/main" id="{5E93E2A0-2678-4031-B434-618EFB3381F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32" name="avatar">
          <a:extLst>
            <a:ext uri="{FF2B5EF4-FFF2-40B4-BE49-F238E27FC236}">
              <a16:creationId xmlns:a16="http://schemas.microsoft.com/office/drawing/2014/main" id="{C6FA1279-204D-4B5E-8566-28AEE3D9595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33" name="avatar">
          <a:extLst>
            <a:ext uri="{FF2B5EF4-FFF2-40B4-BE49-F238E27FC236}">
              <a16:creationId xmlns:a16="http://schemas.microsoft.com/office/drawing/2014/main" id="{83D8A6CF-9492-40F6-B128-F3FF8D399D2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34" name="avatar">
          <a:extLst>
            <a:ext uri="{FF2B5EF4-FFF2-40B4-BE49-F238E27FC236}">
              <a16:creationId xmlns:a16="http://schemas.microsoft.com/office/drawing/2014/main" id="{835D7A5C-66D1-4403-B20D-D1CD7A88A8D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35" name="avatar">
          <a:extLst>
            <a:ext uri="{FF2B5EF4-FFF2-40B4-BE49-F238E27FC236}">
              <a16:creationId xmlns:a16="http://schemas.microsoft.com/office/drawing/2014/main" id="{9CCB5BB5-EFB9-4FCD-97F2-830A23EC727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36" name="avatar">
          <a:extLst>
            <a:ext uri="{FF2B5EF4-FFF2-40B4-BE49-F238E27FC236}">
              <a16:creationId xmlns:a16="http://schemas.microsoft.com/office/drawing/2014/main" id="{3BE3A68E-98C9-4BE2-AE47-8B557D2E9D5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37" name="avatar">
          <a:extLst>
            <a:ext uri="{FF2B5EF4-FFF2-40B4-BE49-F238E27FC236}">
              <a16:creationId xmlns:a16="http://schemas.microsoft.com/office/drawing/2014/main" id="{0C3D8DC3-C59C-4DB8-ADA3-7C8384A948B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38" name="avatar">
          <a:extLst>
            <a:ext uri="{FF2B5EF4-FFF2-40B4-BE49-F238E27FC236}">
              <a16:creationId xmlns:a16="http://schemas.microsoft.com/office/drawing/2014/main" id="{C999A81C-99E8-4F98-80DB-BCC6F20C788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39" name="avatar">
          <a:extLst>
            <a:ext uri="{FF2B5EF4-FFF2-40B4-BE49-F238E27FC236}">
              <a16:creationId xmlns:a16="http://schemas.microsoft.com/office/drawing/2014/main" id="{E7490113-BBBF-4D45-993C-B19F928B79B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40" name="avatar">
          <a:extLst>
            <a:ext uri="{FF2B5EF4-FFF2-40B4-BE49-F238E27FC236}">
              <a16:creationId xmlns:a16="http://schemas.microsoft.com/office/drawing/2014/main" id="{95DCD529-D05A-457F-A994-2781152A97B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41" name="avatar">
          <a:extLst>
            <a:ext uri="{FF2B5EF4-FFF2-40B4-BE49-F238E27FC236}">
              <a16:creationId xmlns:a16="http://schemas.microsoft.com/office/drawing/2014/main" id="{E6F5CBE5-AF32-4E95-8DA1-0CF68F57911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42" name="avatar">
          <a:extLst>
            <a:ext uri="{FF2B5EF4-FFF2-40B4-BE49-F238E27FC236}">
              <a16:creationId xmlns:a16="http://schemas.microsoft.com/office/drawing/2014/main" id="{4BB004AF-B7D1-4AD5-A3FC-E5874729D2A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43" name="avatar">
          <a:extLst>
            <a:ext uri="{FF2B5EF4-FFF2-40B4-BE49-F238E27FC236}">
              <a16:creationId xmlns:a16="http://schemas.microsoft.com/office/drawing/2014/main" id="{43E36B9B-70F4-438C-9F29-707751FF46E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44" name="avatar">
          <a:extLst>
            <a:ext uri="{FF2B5EF4-FFF2-40B4-BE49-F238E27FC236}">
              <a16:creationId xmlns:a16="http://schemas.microsoft.com/office/drawing/2014/main" id="{5E156B11-F37F-499B-BA00-5B14EA86582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45" name="avatar">
          <a:extLst>
            <a:ext uri="{FF2B5EF4-FFF2-40B4-BE49-F238E27FC236}">
              <a16:creationId xmlns:a16="http://schemas.microsoft.com/office/drawing/2014/main" id="{5AF31AEE-5205-401E-9650-AB577608130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46" name="avatar">
          <a:extLst>
            <a:ext uri="{FF2B5EF4-FFF2-40B4-BE49-F238E27FC236}">
              <a16:creationId xmlns:a16="http://schemas.microsoft.com/office/drawing/2014/main" id="{6954521B-944F-452B-9D06-263288CB048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47" name="avatar">
          <a:extLst>
            <a:ext uri="{FF2B5EF4-FFF2-40B4-BE49-F238E27FC236}">
              <a16:creationId xmlns:a16="http://schemas.microsoft.com/office/drawing/2014/main" id="{78DF5BB8-84AE-43CF-8180-531292A381A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48" name="avatar">
          <a:extLst>
            <a:ext uri="{FF2B5EF4-FFF2-40B4-BE49-F238E27FC236}">
              <a16:creationId xmlns:a16="http://schemas.microsoft.com/office/drawing/2014/main" id="{0FCBF719-D557-4BFA-A48E-C4D5713CC8C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49" name="avatar">
          <a:extLst>
            <a:ext uri="{FF2B5EF4-FFF2-40B4-BE49-F238E27FC236}">
              <a16:creationId xmlns:a16="http://schemas.microsoft.com/office/drawing/2014/main" id="{69F47128-688C-4FA0-A85D-0E5ECED77AE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50" name="avatar">
          <a:extLst>
            <a:ext uri="{FF2B5EF4-FFF2-40B4-BE49-F238E27FC236}">
              <a16:creationId xmlns:a16="http://schemas.microsoft.com/office/drawing/2014/main" id="{2673EB9A-FDB5-46DF-A752-DAB43CA7450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51" name="avatar">
          <a:extLst>
            <a:ext uri="{FF2B5EF4-FFF2-40B4-BE49-F238E27FC236}">
              <a16:creationId xmlns:a16="http://schemas.microsoft.com/office/drawing/2014/main" id="{10B702D1-9EFB-4979-9781-24436C8713E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52" name="avatar">
          <a:extLst>
            <a:ext uri="{FF2B5EF4-FFF2-40B4-BE49-F238E27FC236}">
              <a16:creationId xmlns:a16="http://schemas.microsoft.com/office/drawing/2014/main" id="{4EB02EDD-2130-4BEF-AAAF-2AC086E8EB1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53" name="avatar">
          <a:extLst>
            <a:ext uri="{FF2B5EF4-FFF2-40B4-BE49-F238E27FC236}">
              <a16:creationId xmlns:a16="http://schemas.microsoft.com/office/drawing/2014/main" id="{E44111F8-6BE3-49DB-89C8-6C5FB73BE0B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54" name="avatar">
          <a:extLst>
            <a:ext uri="{FF2B5EF4-FFF2-40B4-BE49-F238E27FC236}">
              <a16:creationId xmlns:a16="http://schemas.microsoft.com/office/drawing/2014/main" id="{A38B6833-11DA-4C60-9F50-76312F1A785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55" name="avatar">
          <a:extLst>
            <a:ext uri="{FF2B5EF4-FFF2-40B4-BE49-F238E27FC236}">
              <a16:creationId xmlns:a16="http://schemas.microsoft.com/office/drawing/2014/main" id="{43216D13-5503-4682-8A44-9C799DE397F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56" name="avatar">
          <a:extLst>
            <a:ext uri="{FF2B5EF4-FFF2-40B4-BE49-F238E27FC236}">
              <a16:creationId xmlns:a16="http://schemas.microsoft.com/office/drawing/2014/main" id="{35031BFA-B2A8-46E0-A5E5-D70E2F318EB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57" name="avatar">
          <a:extLst>
            <a:ext uri="{FF2B5EF4-FFF2-40B4-BE49-F238E27FC236}">
              <a16:creationId xmlns:a16="http://schemas.microsoft.com/office/drawing/2014/main" id="{21857A8E-E6EA-409C-B1AE-0B2C7B9A735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58" name="avatar">
          <a:extLst>
            <a:ext uri="{FF2B5EF4-FFF2-40B4-BE49-F238E27FC236}">
              <a16:creationId xmlns:a16="http://schemas.microsoft.com/office/drawing/2014/main" id="{0501396C-A6AA-466A-9F51-95B82B41383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59" name="avatar">
          <a:extLst>
            <a:ext uri="{FF2B5EF4-FFF2-40B4-BE49-F238E27FC236}">
              <a16:creationId xmlns:a16="http://schemas.microsoft.com/office/drawing/2014/main" id="{172BF35F-1280-469A-8828-858730670C5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60" name="avatar">
          <a:extLst>
            <a:ext uri="{FF2B5EF4-FFF2-40B4-BE49-F238E27FC236}">
              <a16:creationId xmlns:a16="http://schemas.microsoft.com/office/drawing/2014/main" id="{5933C32C-397D-4C5E-8FDE-2A0D283F214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61" name="avatar">
          <a:extLst>
            <a:ext uri="{FF2B5EF4-FFF2-40B4-BE49-F238E27FC236}">
              <a16:creationId xmlns:a16="http://schemas.microsoft.com/office/drawing/2014/main" id="{728A21CC-B247-474D-A878-DA8C5EB011C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62" name="avatar">
          <a:extLst>
            <a:ext uri="{FF2B5EF4-FFF2-40B4-BE49-F238E27FC236}">
              <a16:creationId xmlns:a16="http://schemas.microsoft.com/office/drawing/2014/main" id="{0DADE91B-4E77-4C86-9F9E-2AB08DD636D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63" name="avatar">
          <a:extLst>
            <a:ext uri="{FF2B5EF4-FFF2-40B4-BE49-F238E27FC236}">
              <a16:creationId xmlns:a16="http://schemas.microsoft.com/office/drawing/2014/main" id="{DB714115-F37C-468C-BCB2-2864CE217BB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64" name="avatar">
          <a:extLst>
            <a:ext uri="{FF2B5EF4-FFF2-40B4-BE49-F238E27FC236}">
              <a16:creationId xmlns:a16="http://schemas.microsoft.com/office/drawing/2014/main" id="{241CFF3C-CBF0-4215-9D65-82CF4A40ACF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120968</xdr:rowOff>
    </xdr:to>
    <xdr:sp macro="" textlink="">
      <xdr:nvSpPr>
        <xdr:cNvPr id="68665" name="avatar">
          <a:extLst>
            <a:ext uri="{FF2B5EF4-FFF2-40B4-BE49-F238E27FC236}">
              <a16:creationId xmlns:a16="http://schemas.microsoft.com/office/drawing/2014/main" id="{FF5932AE-E9A6-4196-86F8-4ED83F4644BF}"/>
            </a:ext>
          </a:extLst>
        </xdr:cNvPr>
        <xdr:cNvSpPr>
          <a:spLocks noChangeAspect="1" noChangeArrowheads="1"/>
        </xdr:cNvSpPr>
      </xdr:nvSpPr>
      <xdr:spPr bwMode="auto">
        <a:xfrm>
          <a:off x="4600575" y="21821775"/>
          <a:ext cx="304800" cy="28860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124142</xdr:rowOff>
    </xdr:to>
    <xdr:sp macro="" textlink="">
      <xdr:nvSpPr>
        <xdr:cNvPr id="68666" name="avatar">
          <a:extLst>
            <a:ext uri="{FF2B5EF4-FFF2-40B4-BE49-F238E27FC236}">
              <a16:creationId xmlns:a16="http://schemas.microsoft.com/office/drawing/2014/main" id="{07F6632A-D50A-43FB-AC10-2456063EA0FA}"/>
            </a:ext>
          </a:extLst>
        </xdr:cNvPr>
        <xdr:cNvSpPr>
          <a:spLocks noChangeAspect="1" noChangeArrowheads="1"/>
        </xdr:cNvSpPr>
      </xdr:nvSpPr>
      <xdr:spPr bwMode="auto">
        <a:xfrm>
          <a:off x="0" y="21821775"/>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667" name="avatar">
          <a:extLst>
            <a:ext uri="{FF2B5EF4-FFF2-40B4-BE49-F238E27FC236}">
              <a16:creationId xmlns:a16="http://schemas.microsoft.com/office/drawing/2014/main" id="{C7C10282-363D-4C5D-AEAC-12F38652623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124142</xdr:rowOff>
    </xdr:to>
    <xdr:sp macro="" textlink="">
      <xdr:nvSpPr>
        <xdr:cNvPr id="68668" name="avatar">
          <a:extLst>
            <a:ext uri="{FF2B5EF4-FFF2-40B4-BE49-F238E27FC236}">
              <a16:creationId xmlns:a16="http://schemas.microsoft.com/office/drawing/2014/main" id="{365E6526-017A-4227-A087-D2AB3508E924}"/>
            </a:ext>
          </a:extLst>
        </xdr:cNvPr>
        <xdr:cNvSpPr>
          <a:spLocks noChangeAspect="1" noChangeArrowheads="1"/>
        </xdr:cNvSpPr>
      </xdr:nvSpPr>
      <xdr:spPr bwMode="auto">
        <a:xfrm>
          <a:off x="4600575" y="21821775"/>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124142</xdr:rowOff>
    </xdr:to>
    <xdr:sp macro="" textlink="">
      <xdr:nvSpPr>
        <xdr:cNvPr id="68669" name="avatar">
          <a:extLst>
            <a:ext uri="{FF2B5EF4-FFF2-40B4-BE49-F238E27FC236}">
              <a16:creationId xmlns:a16="http://schemas.microsoft.com/office/drawing/2014/main" id="{8482DE71-E6BA-4BED-8970-30EC8669D23A}"/>
            </a:ext>
          </a:extLst>
        </xdr:cNvPr>
        <xdr:cNvSpPr>
          <a:spLocks noChangeAspect="1" noChangeArrowheads="1"/>
        </xdr:cNvSpPr>
      </xdr:nvSpPr>
      <xdr:spPr bwMode="auto">
        <a:xfrm>
          <a:off x="0" y="21821775"/>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670" name="avatar">
          <a:extLst>
            <a:ext uri="{FF2B5EF4-FFF2-40B4-BE49-F238E27FC236}">
              <a16:creationId xmlns:a16="http://schemas.microsoft.com/office/drawing/2014/main" id="{6F98330E-A090-4563-B890-B496E042C367}"/>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71" name="avatar">
          <a:extLst>
            <a:ext uri="{FF2B5EF4-FFF2-40B4-BE49-F238E27FC236}">
              <a16:creationId xmlns:a16="http://schemas.microsoft.com/office/drawing/2014/main" id="{3508D68C-5906-4398-A222-E688C199111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120996</xdr:rowOff>
    </xdr:to>
    <xdr:sp macro="" textlink="">
      <xdr:nvSpPr>
        <xdr:cNvPr id="68672" name="avatar">
          <a:extLst>
            <a:ext uri="{FF2B5EF4-FFF2-40B4-BE49-F238E27FC236}">
              <a16:creationId xmlns:a16="http://schemas.microsoft.com/office/drawing/2014/main" id="{44F54DEB-6D8F-4C38-B9AB-6703902A7E82}"/>
            </a:ext>
          </a:extLst>
        </xdr:cNvPr>
        <xdr:cNvSpPr>
          <a:spLocks noChangeAspect="1" noChangeArrowheads="1"/>
        </xdr:cNvSpPr>
      </xdr:nvSpPr>
      <xdr:spPr bwMode="auto">
        <a:xfrm>
          <a:off x="4600575" y="21821775"/>
          <a:ext cx="304800" cy="28863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124142</xdr:rowOff>
    </xdr:to>
    <xdr:sp macro="" textlink="">
      <xdr:nvSpPr>
        <xdr:cNvPr id="68673" name="avatar">
          <a:extLst>
            <a:ext uri="{FF2B5EF4-FFF2-40B4-BE49-F238E27FC236}">
              <a16:creationId xmlns:a16="http://schemas.microsoft.com/office/drawing/2014/main" id="{C7B1B161-2587-4CD2-8827-4DB857FCE141}"/>
            </a:ext>
          </a:extLst>
        </xdr:cNvPr>
        <xdr:cNvSpPr>
          <a:spLocks noChangeAspect="1" noChangeArrowheads="1"/>
        </xdr:cNvSpPr>
      </xdr:nvSpPr>
      <xdr:spPr bwMode="auto">
        <a:xfrm>
          <a:off x="0" y="21821775"/>
          <a:ext cx="304800" cy="2917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674" name="avatar">
          <a:extLst>
            <a:ext uri="{FF2B5EF4-FFF2-40B4-BE49-F238E27FC236}">
              <a16:creationId xmlns:a16="http://schemas.microsoft.com/office/drawing/2014/main" id="{3F0821A8-22DD-4312-9748-3CBD1D86968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149571</xdr:rowOff>
    </xdr:to>
    <xdr:sp macro="" textlink="">
      <xdr:nvSpPr>
        <xdr:cNvPr id="68675" name="avatar">
          <a:extLst>
            <a:ext uri="{FF2B5EF4-FFF2-40B4-BE49-F238E27FC236}">
              <a16:creationId xmlns:a16="http://schemas.microsoft.com/office/drawing/2014/main" id="{66F51C81-0B21-4C71-9E2C-859CF8055498}"/>
            </a:ext>
          </a:extLst>
        </xdr:cNvPr>
        <xdr:cNvSpPr>
          <a:spLocks noChangeAspect="1" noChangeArrowheads="1"/>
        </xdr:cNvSpPr>
      </xdr:nvSpPr>
      <xdr:spPr bwMode="auto">
        <a:xfrm>
          <a:off x="4600575" y="21821775"/>
          <a:ext cx="304800" cy="31721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121602</xdr:rowOff>
    </xdr:to>
    <xdr:sp macro="" textlink="">
      <xdr:nvSpPr>
        <xdr:cNvPr id="68676" name="avatar">
          <a:extLst>
            <a:ext uri="{FF2B5EF4-FFF2-40B4-BE49-F238E27FC236}">
              <a16:creationId xmlns:a16="http://schemas.microsoft.com/office/drawing/2014/main" id="{5E0AE1BA-A385-4C5B-88FF-64AA23F38B88}"/>
            </a:ext>
          </a:extLst>
        </xdr:cNvPr>
        <xdr:cNvSpPr>
          <a:spLocks noChangeAspect="1" noChangeArrowheads="1"/>
        </xdr:cNvSpPr>
      </xdr:nvSpPr>
      <xdr:spPr bwMode="auto">
        <a:xfrm>
          <a:off x="0" y="21821775"/>
          <a:ext cx="304800" cy="28924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677" name="avatar">
          <a:extLst>
            <a:ext uri="{FF2B5EF4-FFF2-40B4-BE49-F238E27FC236}">
              <a16:creationId xmlns:a16="http://schemas.microsoft.com/office/drawing/2014/main" id="{27C4E81B-C75C-4852-9C94-4AA7FCD8665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153035</xdr:rowOff>
    </xdr:to>
    <xdr:sp macro="" textlink="">
      <xdr:nvSpPr>
        <xdr:cNvPr id="68678" name="avatar">
          <a:extLst>
            <a:ext uri="{FF2B5EF4-FFF2-40B4-BE49-F238E27FC236}">
              <a16:creationId xmlns:a16="http://schemas.microsoft.com/office/drawing/2014/main" id="{A86F2240-AD3F-4C77-A683-8603544AA9CD}"/>
            </a:ext>
          </a:extLst>
        </xdr:cNvPr>
        <xdr:cNvSpPr>
          <a:spLocks noChangeAspect="1" noChangeArrowheads="1"/>
        </xdr:cNvSpPr>
      </xdr:nvSpPr>
      <xdr:spPr bwMode="auto">
        <a:xfrm>
          <a:off x="4600575" y="21821775"/>
          <a:ext cx="304800" cy="3206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679" name="avatar">
          <a:extLst>
            <a:ext uri="{FF2B5EF4-FFF2-40B4-BE49-F238E27FC236}">
              <a16:creationId xmlns:a16="http://schemas.microsoft.com/office/drawing/2014/main" id="{98347A44-1471-42AA-8A6B-44A3B3F5AC68}"/>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680" name="avatar">
          <a:extLst>
            <a:ext uri="{FF2B5EF4-FFF2-40B4-BE49-F238E27FC236}">
              <a16:creationId xmlns:a16="http://schemas.microsoft.com/office/drawing/2014/main" id="{ACC4A738-6CC0-40E5-AC03-2AB70B6F743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150494</xdr:rowOff>
    </xdr:to>
    <xdr:sp macro="" textlink="">
      <xdr:nvSpPr>
        <xdr:cNvPr id="68681" name="avatar">
          <a:extLst>
            <a:ext uri="{FF2B5EF4-FFF2-40B4-BE49-F238E27FC236}">
              <a16:creationId xmlns:a16="http://schemas.microsoft.com/office/drawing/2014/main" id="{36F7773B-E5E6-4C07-BDA0-4838D5C86665}"/>
            </a:ext>
          </a:extLst>
        </xdr:cNvPr>
        <xdr:cNvSpPr>
          <a:spLocks noChangeAspect="1" noChangeArrowheads="1"/>
        </xdr:cNvSpPr>
      </xdr:nvSpPr>
      <xdr:spPr bwMode="auto">
        <a:xfrm>
          <a:off x="4600575" y="21821775"/>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150494</xdr:rowOff>
    </xdr:to>
    <xdr:sp macro="" textlink="">
      <xdr:nvSpPr>
        <xdr:cNvPr id="68682" name="avatar">
          <a:extLst>
            <a:ext uri="{FF2B5EF4-FFF2-40B4-BE49-F238E27FC236}">
              <a16:creationId xmlns:a16="http://schemas.microsoft.com/office/drawing/2014/main" id="{7BFDE6AB-6F7C-4453-A67A-E00DD2212DDF}"/>
            </a:ext>
          </a:extLst>
        </xdr:cNvPr>
        <xdr:cNvSpPr>
          <a:spLocks noChangeAspect="1" noChangeArrowheads="1"/>
        </xdr:cNvSpPr>
      </xdr:nvSpPr>
      <xdr:spPr bwMode="auto">
        <a:xfrm>
          <a:off x="0" y="21821775"/>
          <a:ext cx="304800" cy="31813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128</xdr:row>
      <xdr:rowOff>0</xdr:rowOff>
    </xdr:from>
    <xdr:ext cx="304800" cy="295274"/>
    <xdr:sp macro="" textlink="">
      <xdr:nvSpPr>
        <xdr:cNvPr id="68683" name="avatar">
          <a:extLst>
            <a:ext uri="{FF2B5EF4-FFF2-40B4-BE49-F238E27FC236}">
              <a16:creationId xmlns:a16="http://schemas.microsoft.com/office/drawing/2014/main" id="{5864E935-3A11-4999-81F7-B7455213E9D5}"/>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84" name="avatar">
          <a:extLst>
            <a:ext uri="{FF2B5EF4-FFF2-40B4-BE49-F238E27FC236}">
              <a16:creationId xmlns:a16="http://schemas.microsoft.com/office/drawing/2014/main" id="{60E220A6-D662-4E53-B714-813584AFAC5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129</xdr:row>
      <xdr:rowOff>157508</xdr:rowOff>
    </xdr:to>
    <xdr:sp macro="" textlink="">
      <xdr:nvSpPr>
        <xdr:cNvPr id="68685" name="avatar">
          <a:extLst>
            <a:ext uri="{FF2B5EF4-FFF2-40B4-BE49-F238E27FC236}">
              <a16:creationId xmlns:a16="http://schemas.microsoft.com/office/drawing/2014/main" id="{473BB469-1D54-4663-913B-B5E0F79C4DEC}"/>
            </a:ext>
          </a:extLst>
        </xdr:cNvPr>
        <xdr:cNvSpPr>
          <a:spLocks noChangeAspect="1" noChangeArrowheads="1"/>
        </xdr:cNvSpPr>
      </xdr:nvSpPr>
      <xdr:spPr bwMode="auto">
        <a:xfrm>
          <a:off x="4600575" y="21821775"/>
          <a:ext cx="304800" cy="32514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686" name="avatar">
          <a:extLst>
            <a:ext uri="{FF2B5EF4-FFF2-40B4-BE49-F238E27FC236}">
              <a16:creationId xmlns:a16="http://schemas.microsoft.com/office/drawing/2014/main" id="{D26999F2-3144-4CC7-A980-0F9728DC54B1}"/>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687" name="avatar">
          <a:extLst>
            <a:ext uri="{FF2B5EF4-FFF2-40B4-BE49-F238E27FC236}">
              <a16:creationId xmlns:a16="http://schemas.microsoft.com/office/drawing/2014/main" id="{13220DBF-FBC1-4AC7-BD22-6E51EC24E58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xdr:col>
      <xdr:colOff>0</xdr:colOff>
      <xdr:row>128</xdr:row>
      <xdr:rowOff>0</xdr:rowOff>
    </xdr:from>
    <xdr:to>
      <xdr:col>1</xdr:col>
      <xdr:colOff>304800</xdr:colOff>
      <xdr:row>130</xdr:row>
      <xdr:rowOff>7619</xdr:rowOff>
    </xdr:to>
    <xdr:sp macro="" textlink="">
      <xdr:nvSpPr>
        <xdr:cNvPr id="68688" name="avatar">
          <a:extLst>
            <a:ext uri="{FF2B5EF4-FFF2-40B4-BE49-F238E27FC236}">
              <a16:creationId xmlns:a16="http://schemas.microsoft.com/office/drawing/2014/main" id="{F2314B74-3224-47F5-9B8A-FDA95EF8EB3A}"/>
            </a:ext>
          </a:extLst>
        </xdr:cNvPr>
        <xdr:cNvSpPr>
          <a:spLocks noChangeAspect="1" noChangeArrowheads="1"/>
        </xdr:cNvSpPr>
      </xdr:nvSpPr>
      <xdr:spPr bwMode="auto">
        <a:xfrm>
          <a:off x="4600575" y="21821775"/>
          <a:ext cx="304800" cy="342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128</xdr:row>
      <xdr:rowOff>0</xdr:rowOff>
    </xdr:from>
    <xdr:to>
      <xdr:col>0</xdr:col>
      <xdr:colOff>304800</xdr:colOff>
      <xdr:row>129</xdr:row>
      <xdr:rowOff>153034</xdr:rowOff>
    </xdr:to>
    <xdr:sp macro="" textlink="">
      <xdr:nvSpPr>
        <xdr:cNvPr id="68689" name="avatar">
          <a:extLst>
            <a:ext uri="{FF2B5EF4-FFF2-40B4-BE49-F238E27FC236}">
              <a16:creationId xmlns:a16="http://schemas.microsoft.com/office/drawing/2014/main" id="{33F9B09A-8890-48CF-98FD-0FFAB70F9167}"/>
            </a:ext>
          </a:extLst>
        </xdr:cNvPr>
        <xdr:cNvSpPr>
          <a:spLocks noChangeAspect="1" noChangeArrowheads="1"/>
        </xdr:cNvSpPr>
      </xdr:nvSpPr>
      <xdr:spPr bwMode="auto">
        <a:xfrm>
          <a:off x="0" y="21821775"/>
          <a:ext cx="304800" cy="32067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128</xdr:row>
      <xdr:rowOff>0</xdr:rowOff>
    </xdr:from>
    <xdr:ext cx="304800" cy="304701"/>
    <xdr:sp macro="" textlink="">
      <xdr:nvSpPr>
        <xdr:cNvPr id="68690" name="avatar">
          <a:extLst>
            <a:ext uri="{FF2B5EF4-FFF2-40B4-BE49-F238E27FC236}">
              <a16:creationId xmlns:a16="http://schemas.microsoft.com/office/drawing/2014/main" id="{A00CAAAD-232A-4369-83C4-F8D86C95CD3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91" name="avatar">
          <a:extLst>
            <a:ext uri="{FF2B5EF4-FFF2-40B4-BE49-F238E27FC236}">
              <a16:creationId xmlns:a16="http://schemas.microsoft.com/office/drawing/2014/main" id="{D14F3E61-0382-4F87-B726-BF32D2C576F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92" name="avatar">
          <a:extLst>
            <a:ext uri="{FF2B5EF4-FFF2-40B4-BE49-F238E27FC236}">
              <a16:creationId xmlns:a16="http://schemas.microsoft.com/office/drawing/2014/main" id="{747F8662-AE55-4449-A575-50A01BD3404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693" name="avatar">
          <a:extLst>
            <a:ext uri="{FF2B5EF4-FFF2-40B4-BE49-F238E27FC236}">
              <a16:creationId xmlns:a16="http://schemas.microsoft.com/office/drawing/2014/main" id="{42C686C7-C428-44E3-A9C6-2183C6082B4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694" name="avatar">
          <a:extLst>
            <a:ext uri="{FF2B5EF4-FFF2-40B4-BE49-F238E27FC236}">
              <a16:creationId xmlns:a16="http://schemas.microsoft.com/office/drawing/2014/main" id="{7C1E0C42-2FB9-4CD7-85E2-5374262DD0B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95" name="avatar">
          <a:extLst>
            <a:ext uri="{FF2B5EF4-FFF2-40B4-BE49-F238E27FC236}">
              <a16:creationId xmlns:a16="http://schemas.microsoft.com/office/drawing/2014/main" id="{57DA5FD9-C738-47A5-A1FD-052DD806A4F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96" name="avatar">
          <a:extLst>
            <a:ext uri="{FF2B5EF4-FFF2-40B4-BE49-F238E27FC236}">
              <a16:creationId xmlns:a16="http://schemas.microsoft.com/office/drawing/2014/main" id="{78E54379-3CA4-4BF2-B020-DE24E5EEF6F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697" name="avatar">
          <a:extLst>
            <a:ext uri="{FF2B5EF4-FFF2-40B4-BE49-F238E27FC236}">
              <a16:creationId xmlns:a16="http://schemas.microsoft.com/office/drawing/2014/main" id="{98A23132-55C0-40AB-8888-2CB354A0B54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698" name="avatar">
          <a:extLst>
            <a:ext uri="{FF2B5EF4-FFF2-40B4-BE49-F238E27FC236}">
              <a16:creationId xmlns:a16="http://schemas.microsoft.com/office/drawing/2014/main" id="{5195A0D8-3817-46E0-AEFC-4960D9F09C5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699" name="avatar">
          <a:extLst>
            <a:ext uri="{FF2B5EF4-FFF2-40B4-BE49-F238E27FC236}">
              <a16:creationId xmlns:a16="http://schemas.microsoft.com/office/drawing/2014/main" id="{34577B2A-05DF-4368-9715-03B22903F7B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00" name="avatar">
          <a:extLst>
            <a:ext uri="{FF2B5EF4-FFF2-40B4-BE49-F238E27FC236}">
              <a16:creationId xmlns:a16="http://schemas.microsoft.com/office/drawing/2014/main" id="{B7B38E42-F54C-4AD9-B468-DF1219FE935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01" name="avatar">
          <a:extLst>
            <a:ext uri="{FF2B5EF4-FFF2-40B4-BE49-F238E27FC236}">
              <a16:creationId xmlns:a16="http://schemas.microsoft.com/office/drawing/2014/main" id="{9748BF2C-AE54-4CA1-B57D-E7BBF13F7E0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02" name="avatar">
          <a:extLst>
            <a:ext uri="{FF2B5EF4-FFF2-40B4-BE49-F238E27FC236}">
              <a16:creationId xmlns:a16="http://schemas.microsoft.com/office/drawing/2014/main" id="{CEFA4123-DF9E-4221-9CE0-D036CD44DEF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03" name="avatar">
          <a:extLst>
            <a:ext uri="{FF2B5EF4-FFF2-40B4-BE49-F238E27FC236}">
              <a16:creationId xmlns:a16="http://schemas.microsoft.com/office/drawing/2014/main" id="{7CFCB69F-CBBB-43C1-91CA-A3172A1353A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04" name="avatar">
          <a:extLst>
            <a:ext uri="{FF2B5EF4-FFF2-40B4-BE49-F238E27FC236}">
              <a16:creationId xmlns:a16="http://schemas.microsoft.com/office/drawing/2014/main" id="{3087B9A2-0908-4815-9AE2-06C95E94E02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05" name="avatar">
          <a:extLst>
            <a:ext uri="{FF2B5EF4-FFF2-40B4-BE49-F238E27FC236}">
              <a16:creationId xmlns:a16="http://schemas.microsoft.com/office/drawing/2014/main" id="{1FB2882A-9126-4EED-A342-3ED2DCAF57B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06" name="avatar">
          <a:extLst>
            <a:ext uri="{FF2B5EF4-FFF2-40B4-BE49-F238E27FC236}">
              <a16:creationId xmlns:a16="http://schemas.microsoft.com/office/drawing/2014/main" id="{B398EADC-7ADF-484D-8A98-DDB87D0691B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07" name="avatar">
          <a:extLst>
            <a:ext uri="{FF2B5EF4-FFF2-40B4-BE49-F238E27FC236}">
              <a16:creationId xmlns:a16="http://schemas.microsoft.com/office/drawing/2014/main" id="{4AA09912-5C4B-4EB2-B805-614689C6C9A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08" name="avatar">
          <a:extLst>
            <a:ext uri="{FF2B5EF4-FFF2-40B4-BE49-F238E27FC236}">
              <a16:creationId xmlns:a16="http://schemas.microsoft.com/office/drawing/2014/main" id="{04176103-F238-4C45-9E3C-384A5D77D81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09" name="avatar">
          <a:extLst>
            <a:ext uri="{FF2B5EF4-FFF2-40B4-BE49-F238E27FC236}">
              <a16:creationId xmlns:a16="http://schemas.microsoft.com/office/drawing/2014/main" id="{71FC688D-74E4-4CD8-8EA4-4299AE69BBB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10" name="avatar">
          <a:extLst>
            <a:ext uri="{FF2B5EF4-FFF2-40B4-BE49-F238E27FC236}">
              <a16:creationId xmlns:a16="http://schemas.microsoft.com/office/drawing/2014/main" id="{77D3F0F9-68BD-4AAB-919E-713864C459D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11" name="avatar">
          <a:extLst>
            <a:ext uri="{FF2B5EF4-FFF2-40B4-BE49-F238E27FC236}">
              <a16:creationId xmlns:a16="http://schemas.microsoft.com/office/drawing/2014/main" id="{DDB9B685-A479-48FB-BA46-009021587E5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12" name="avatar">
          <a:extLst>
            <a:ext uri="{FF2B5EF4-FFF2-40B4-BE49-F238E27FC236}">
              <a16:creationId xmlns:a16="http://schemas.microsoft.com/office/drawing/2014/main" id="{00899D50-DB51-4F07-BA9C-C9871A98CD7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13" name="avatar">
          <a:extLst>
            <a:ext uri="{FF2B5EF4-FFF2-40B4-BE49-F238E27FC236}">
              <a16:creationId xmlns:a16="http://schemas.microsoft.com/office/drawing/2014/main" id="{A41A2619-D19D-4138-B3E4-D20327B3FFA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14" name="avatar">
          <a:extLst>
            <a:ext uri="{FF2B5EF4-FFF2-40B4-BE49-F238E27FC236}">
              <a16:creationId xmlns:a16="http://schemas.microsoft.com/office/drawing/2014/main" id="{B5228AA2-1806-406A-BF42-3B6A007FAC0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15" name="avatar">
          <a:extLst>
            <a:ext uri="{FF2B5EF4-FFF2-40B4-BE49-F238E27FC236}">
              <a16:creationId xmlns:a16="http://schemas.microsoft.com/office/drawing/2014/main" id="{21965A5D-30DC-4F15-9272-DC53392D468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16" name="avatar">
          <a:extLst>
            <a:ext uri="{FF2B5EF4-FFF2-40B4-BE49-F238E27FC236}">
              <a16:creationId xmlns:a16="http://schemas.microsoft.com/office/drawing/2014/main" id="{3540491A-4F20-449D-8627-D23C6AED2F3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17" name="avatar">
          <a:extLst>
            <a:ext uri="{FF2B5EF4-FFF2-40B4-BE49-F238E27FC236}">
              <a16:creationId xmlns:a16="http://schemas.microsoft.com/office/drawing/2014/main" id="{33106835-2A0D-4B74-BE81-B5AC77A1240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18" name="avatar">
          <a:extLst>
            <a:ext uri="{FF2B5EF4-FFF2-40B4-BE49-F238E27FC236}">
              <a16:creationId xmlns:a16="http://schemas.microsoft.com/office/drawing/2014/main" id="{E9387A5D-9048-442C-802A-906635EA49E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19" name="avatar">
          <a:extLst>
            <a:ext uri="{FF2B5EF4-FFF2-40B4-BE49-F238E27FC236}">
              <a16:creationId xmlns:a16="http://schemas.microsoft.com/office/drawing/2014/main" id="{9880C960-3FBD-4779-B8AB-D44B547E669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20" name="avatar">
          <a:extLst>
            <a:ext uri="{FF2B5EF4-FFF2-40B4-BE49-F238E27FC236}">
              <a16:creationId xmlns:a16="http://schemas.microsoft.com/office/drawing/2014/main" id="{F81E8186-7EE0-46ED-B8C2-FDAD08091B6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21" name="avatar">
          <a:extLst>
            <a:ext uri="{FF2B5EF4-FFF2-40B4-BE49-F238E27FC236}">
              <a16:creationId xmlns:a16="http://schemas.microsoft.com/office/drawing/2014/main" id="{F8D07A80-E9ED-4563-AD29-1273267848B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22" name="avatar">
          <a:extLst>
            <a:ext uri="{FF2B5EF4-FFF2-40B4-BE49-F238E27FC236}">
              <a16:creationId xmlns:a16="http://schemas.microsoft.com/office/drawing/2014/main" id="{FA20BF52-9A05-4DA0-B83F-15372D494C8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23" name="avatar">
          <a:extLst>
            <a:ext uri="{FF2B5EF4-FFF2-40B4-BE49-F238E27FC236}">
              <a16:creationId xmlns:a16="http://schemas.microsoft.com/office/drawing/2014/main" id="{B5890412-C8A9-47F3-9B96-8612BA87254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24" name="avatar">
          <a:extLst>
            <a:ext uri="{FF2B5EF4-FFF2-40B4-BE49-F238E27FC236}">
              <a16:creationId xmlns:a16="http://schemas.microsoft.com/office/drawing/2014/main" id="{8D16EBA2-3A79-4254-8E8A-FC8C91F14DB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25" name="avatar">
          <a:extLst>
            <a:ext uri="{FF2B5EF4-FFF2-40B4-BE49-F238E27FC236}">
              <a16:creationId xmlns:a16="http://schemas.microsoft.com/office/drawing/2014/main" id="{EAA19AD8-83F5-43F1-9464-A6BFE944414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26" name="avatar">
          <a:extLst>
            <a:ext uri="{FF2B5EF4-FFF2-40B4-BE49-F238E27FC236}">
              <a16:creationId xmlns:a16="http://schemas.microsoft.com/office/drawing/2014/main" id="{8975718D-1755-4F08-8053-3C1A5CB5FEE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27" name="avatar">
          <a:extLst>
            <a:ext uri="{FF2B5EF4-FFF2-40B4-BE49-F238E27FC236}">
              <a16:creationId xmlns:a16="http://schemas.microsoft.com/office/drawing/2014/main" id="{E0DEF19E-F9E0-4D66-8E3D-5D5D0F00493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28" name="avatar">
          <a:extLst>
            <a:ext uri="{FF2B5EF4-FFF2-40B4-BE49-F238E27FC236}">
              <a16:creationId xmlns:a16="http://schemas.microsoft.com/office/drawing/2014/main" id="{F8E543A8-EDF9-4600-9601-6CDAA4D45C7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29" name="avatar">
          <a:extLst>
            <a:ext uri="{FF2B5EF4-FFF2-40B4-BE49-F238E27FC236}">
              <a16:creationId xmlns:a16="http://schemas.microsoft.com/office/drawing/2014/main" id="{15EB5D85-FCE2-4823-BC8A-C6E7D11805E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30" name="avatar">
          <a:extLst>
            <a:ext uri="{FF2B5EF4-FFF2-40B4-BE49-F238E27FC236}">
              <a16:creationId xmlns:a16="http://schemas.microsoft.com/office/drawing/2014/main" id="{3FD75E17-CFF0-4FE8-A4A4-B8795907EBC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31" name="avatar">
          <a:extLst>
            <a:ext uri="{FF2B5EF4-FFF2-40B4-BE49-F238E27FC236}">
              <a16:creationId xmlns:a16="http://schemas.microsoft.com/office/drawing/2014/main" id="{45E860A6-07C3-45B4-991F-A61B816558F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32" name="avatar">
          <a:extLst>
            <a:ext uri="{FF2B5EF4-FFF2-40B4-BE49-F238E27FC236}">
              <a16:creationId xmlns:a16="http://schemas.microsoft.com/office/drawing/2014/main" id="{1369442D-4FBF-45D9-AEB6-7A7E3DC6A44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33" name="avatar">
          <a:extLst>
            <a:ext uri="{FF2B5EF4-FFF2-40B4-BE49-F238E27FC236}">
              <a16:creationId xmlns:a16="http://schemas.microsoft.com/office/drawing/2014/main" id="{5E1F19CA-65B3-4838-9E33-2A2F0146C52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34" name="avatar">
          <a:extLst>
            <a:ext uri="{FF2B5EF4-FFF2-40B4-BE49-F238E27FC236}">
              <a16:creationId xmlns:a16="http://schemas.microsoft.com/office/drawing/2014/main" id="{8C8D6D23-B6AB-46C9-81FC-A507E6F6AC6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35" name="avatar">
          <a:extLst>
            <a:ext uri="{FF2B5EF4-FFF2-40B4-BE49-F238E27FC236}">
              <a16:creationId xmlns:a16="http://schemas.microsoft.com/office/drawing/2014/main" id="{E5DAB9A4-397E-4937-80E2-D220E24010C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36" name="avatar">
          <a:extLst>
            <a:ext uri="{FF2B5EF4-FFF2-40B4-BE49-F238E27FC236}">
              <a16:creationId xmlns:a16="http://schemas.microsoft.com/office/drawing/2014/main" id="{D6391318-B7F5-4ABC-8B12-78784A1428B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37" name="avatar">
          <a:extLst>
            <a:ext uri="{FF2B5EF4-FFF2-40B4-BE49-F238E27FC236}">
              <a16:creationId xmlns:a16="http://schemas.microsoft.com/office/drawing/2014/main" id="{E93EF444-65EF-4CDD-9DFC-4A36F566FA3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38" name="avatar">
          <a:extLst>
            <a:ext uri="{FF2B5EF4-FFF2-40B4-BE49-F238E27FC236}">
              <a16:creationId xmlns:a16="http://schemas.microsoft.com/office/drawing/2014/main" id="{D721295A-7F75-4EB3-941F-FC6EF9D3F08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39" name="avatar">
          <a:extLst>
            <a:ext uri="{FF2B5EF4-FFF2-40B4-BE49-F238E27FC236}">
              <a16:creationId xmlns:a16="http://schemas.microsoft.com/office/drawing/2014/main" id="{E2364DEC-771E-4D68-B96F-8BEA0C2AB0D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40" name="avatar">
          <a:extLst>
            <a:ext uri="{FF2B5EF4-FFF2-40B4-BE49-F238E27FC236}">
              <a16:creationId xmlns:a16="http://schemas.microsoft.com/office/drawing/2014/main" id="{84316BC6-671B-4520-BBB2-AB4368C48D4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41" name="avatar">
          <a:extLst>
            <a:ext uri="{FF2B5EF4-FFF2-40B4-BE49-F238E27FC236}">
              <a16:creationId xmlns:a16="http://schemas.microsoft.com/office/drawing/2014/main" id="{F42301E3-7D49-426D-904E-81CA383B079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42" name="avatar">
          <a:extLst>
            <a:ext uri="{FF2B5EF4-FFF2-40B4-BE49-F238E27FC236}">
              <a16:creationId xmlns:a16="http://schemas.microsoft.com/office/drawing/2014/main" id="{A1E2034D-9D58-4D0C-AC4D-0CF8675E0EF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43" name="avatar">
          <a:extLst>
            <a:ext uri="{FF2B5EF4-FFF2-40B4-BE49-F238E27FC236}">
              <a16:creationId xmlns:a16="http://schemas.microsoft.com/office/drawing/2014/main" id="{B6F1D5BD-E75D-46A5-9F10-F4D1E2A0FD2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44" name="avatar">
          <a:extLst>
            <a:ext uri="{FF2B5EF4-FFF2-40B4-BE49-F238E27FC236}">
              <a16:creationId xmlns:a16="http://schemas.microsoft.com/office/drawing/2014/main" id="{C5315079-18A8-46E7-A332-DE17EC90BDE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45" name="avatar">
          <a:extLst>
            <a:ext uri="{FF2B5EF4-FFF2-40B4-BE49-F238E27FC236}">
              <a16:creationId xmlns:a16="http://schemas.microsoft.com/office/drawing/2014/main" id="{DCB3AD2A-1A3E-4FC7-9CD8-A15411F1C89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46" name="avatar">
          <a:extLst>
            <a:ext uri="{FF2B5EF4-FFF2-40B4-BE49-F238E27FC236}">
              <a16:creationId xmlns:a16="http://schemas.microsoft.com/office/drawing/2014/main" id="{EFB9C6CC-60D9-48AC-BB82-7539A701897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47" name="avatar">
          <a:extLst>
            <a:ext uri="{FF2B5EF4-FFF2-40B4-BE49-F238E27FC236}">
              <a16:creationId xmlns:a16="http://schemas.microsoft.com/office/drawing/2014/main" id="{FD99D114-D644-49BB-8967-E7CCA3E404C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48" name="avatar">
          <a:extLst>
            <a:ext uri="{FF2B5EF4-FFF2-40B4-BE49-F238E27FC236}">
              <a16:creationId xmlns:a16="http://schemas.microsoft.com/office/drawing/2014/main" id="{C6A5D773-B520-4DAD-9E47-3AB7819FE7B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49" name="avatar">
          <a:extLst>
            <a:ext uri="{FF2B5EF4-FFF2-40B4-BE49-F238E27FC236}">
              <a16:creationId xmlns:a16="http://schemas.microsoft.com/office/drawing/2014/main" id="{44F2A3D2-35CD-4C83-91C0-FFBE936A9FA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50" name="avatar">
          <a:extLst>
            <a:ext uri="{FF2B5EF4-FFF2-40B4-BE49-F238E27FC236}">
              <a16:creationId xmlns:a16="http://schemas.microsoft.com/office/drawing/2014/main" id="{F1DF3252-364D-4AC6-8304-CC61BC50A09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51" name="avatar">
          <a:extLst>
            <a:ext uri="{FF2B5EF4-FFF2-40B4-BE49-F238E27FC236}">
              <a16:creationId xmlns:a16="http://schemas.microsoft.com/office/drawing/2014/main" id="{58A89980-CD3E-4852-9681-82F8EF31B87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52" name="avatar">
          <a:extLst>
            <a:ext uri="{FF2B5EF4-FFF2-40B4-BE49-F238E27FC236}">
              <a16:creationId xmlns:a16="http://schemas.microsoft.com/office/drawing/2014/main" id="{2E6CA5CC-7078-4FAC-B0C4-C037BD1F25A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53" name="avatar">
          <a:extLst>
            <a:ext uri="{FF2B5EF4-FFF2-40B4-BE49-F238E27FC236}">
              <a16:creationId xmlns:a16="http://schemas.microsoft.com/office/drawing/2014/main" id="{F3F6C5FA-B675-480F-8188-E705A0CEDF4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54" name="avatar">
          <a:extLst>
            <a:ext uri="{FF2B5EF4-FFF2-40B4-BE49-F238E27FC236}">
              <a16:creationId xmlns:a16="http://schemas.microsoft.com/office/drawing/2014/main" id="{724286AF-B542-4192-95A0-34EBC0588E1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55" name="avatar">
          <a:extLst>
            <a:ext uri="{FF2B5EF4-FFF2-40B4-BE49-F238E27FC236}">
              <a16:creationId xmlns:a16="http://schemas.microsoft.com/office/drawing/2014/main" id="{129722EE-B5CA-4174-850D-8452D7ED6EA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56" name="avatar">
          <a:extLst>
            <a:ext uri="{FF2B5EF4-FFF2-40B4-BE49-F238E27FC236}">
              <a16:creationId xmlns:a16="http://schemas.microsoft.com/office/drawing/2014/main" id="{0A282AE8-B2A4-4C8D-9E47-1D3276D0CCC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57" name="avatar">
          <a:extLst>
            <a:ext uri="{FF2B5EF4-FFF2-40B4-BE49-F238E27FC236}">
              <a16:creationId xmlns:a16="http://schemas.microsoft.com/office/drawing/2014/main" id="{BDA67773-8B3A-424B-AEB2-35DFDA44D57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58" name="avatar">
          <a:extLst>
            <a:ext uri="{FF2B5EF4-FFF2-40B4-BE49-F238E27FC236}">
              <a16:creationId xmlns:a16="http://schemas.microsoft.com/office/drawing/2014/main" id="{27F4DF82-1DEF-40D4-A3A5-1A16855619D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59" name="avatar">
          <a:extLst>
            <a:ext uri="{FF2B5EF4-FFF2-40B4-BE49-F238E27FC236}">
              <a16:creationId xmlns:a16="http://schemas.microsoft.com/office/drawing/2014/main" id="{E94DC426-5944-4A54-BE9E-7E2442E91E8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60" name="avatar">
          <a:extLst>
            <a:ext uri="{FF2B5EF4-FFF2-40B4-BE49-F238E27FC236}">
              <a16:creationId xmlns:a16="http://schemas.microsoft.com/office/drawing/2014/main" id="{F6860D88-5D79-4816-B7CD-3FFE59B7502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61" name="avatar">
          <a:extLst>
            <a:ext uri="{FF2B5EF4-FFF2-40B4-BE49-F238E27FC236}">
              <a16:creationId xmlns:a16="http://schemas.microsoft.com/office/drawing/2014/main" id="{E4C08D8F-8653-4F14-A2AB-AB1A654765A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62" name="avatar">
          <a:extLst>
            <a:ext uri="{FF2B5EF4-FFF2-40B4-BE49-F238E27FC236}">
              <a16:creationId xmlns:a16="http://schemas.microsoft.com/office/drawing/2014/main" id="{67AA512C-74F0-4E9F-84B4-83282477D8B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63" name="avatar">
          <a:extLst>
            <a:ext uri="{FF2B5EF4-FFF2-40B4-BE49-F238E27FC236}">
              <a16:creationId xmlns:a16="http://schemas.microsoft.com/office/drawing/2014/main" id="{0FAC5DC4-D07B-4385-B454-C5CF72D53F6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64" name="avatar">
          <a:extLst>
            <a:ext uri="{FF2B5EF4-FFF2-40B4-BE49-F238E27FC236}">
              <a16:creationId xmlns:a16="http://schemas.microsoft.com/office/drawing/2014/main" id="{25E3D2F3-5CE3-461E-B36C-D680198E3B7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65" name="avatar">
          <a:extLst>
            <a:ext uri="{FF2B5EF4-FFF2-40B4-BE49-F238E27FC236}">
              <a16:creationId xmlns:a16="http://schemas.microsoft.com/office/drawing/2014/main" id="{93C77845-EF8B-4563-9D91-B4FE1FD5000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66" name="avatar">
          <a:extLst>
            <a:ext uri="{FF2B5EF4-FFF2-40B4-BE49-F238E27FC236}">
              <a16:creationId xmlns:a16="http://schemas.microsoft.com/office/drawing/2014/main" id="{4B826E22-D785-41BE-8922-FB1C9C51290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67" name="avatar">
          <a:extLst>
            <a:ext uri="{FF2B5EF4-FFF2-40B4-BE49-F238E27FC236}">
              <a16:creationId xmlns:a16="http://schemas.microsoft.com/office/drawing/2014/main" id="{7CCA4A31-E99F-446C-AE49-C274A0701D7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68" name="avatar">
          <a:extLst>
            <a:ext uri="{FF2B5EF4-FFF2-40B4-BE49-F238E27FC236}">
              <a16:creationId xmlns:a16="http://schemas.microsoft.com/office/drawing/2014/main" id="{3E4B128F-9735-412A-9375-51F0AE1FD81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69" name="avatar">
          <a:extLst>
            <a:ext uri="{FF2B5EF4-FFF2-40B4-BE49-F238E27FC236}">
              <a16:creationId xmlns:a16="http://schemas.microsoft.com/office/drawing/2014/main" id="{C7B52F14-D70B-4540-8075-3D3E07EFE00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70" name="avatar">
          <a:extLst>
            <a:ext uri="{FF2B5EF4-FFF2-40B4-BE49-F238E27FC236}">
              <a16:creationId xmlns:a16="http://schemas.microsoft.com/office/drawing/2014/main" id="{D78B3830-5B6E-4626-A00A-74EDE558945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71" name="avatar">
          <a:extLst>
            <a:ext uri="{FF2B5EF4-FFF2-40B4-BE49-F238E27FC236}">
              <a16:creationId xmlns:a16="http://schemas.microsoft.com/office/drawing/2014/main" id="{8A1499E9-AC0E-42D7-B207-BF3A892F09B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72" name="avatar">
          <a:extLst>
            <a:ext uri="{FF2B5EF4-FFF2-40B4-BE49-F238E27FC236}">
              <a16:creationId xmlns:a16="http://schemas.microsoft.com/office/drawing/2014/main" id="{CEBFBF55-72DB-439D-BF94-9724587B578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73" name="avatar">
          <a:extLst>
            <a:ext uri="{FF2B5EF4-FFF2-40B4-BE49-F238E27FC236}">
              <a16:creationId xmlns:a16="http://schemas.microsoft.com/office/drawing/2014/main" id="{D7916A43-65A0-458D-9A97-56B7E286CA8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74" name="avatar">
          <a:extLst>
            <a:ext uri="{FF2B5EF4-FFF2-40B4-BE49-F238E27FC236}">
              <a16:creationId xmlns:a16="http://schemas.microsoft.com/office/drawing/2014/main" id="{FB5D6F13-AB87-4796-8723-32EFB0B8AA3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75" name="avatar">
          <a:extLst>
            <a:ext uri="{FF2B5EF4-FFF2-40B4-BE49-F238E27FC236}">
              <a16:creationId xmlns:a16="http://schemas.microsoft.com/office/drawing/2014/main" id="{69B115CF-F4A9-446A-B073-B2BB8EF54E3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76" name="avatar">
          <a:extLst>
            <a:ext uri="{FF2B5EF4-FFF2-40B4-BE49-F238E27FC236}">
              <a16:creationId xmlns:a16="http://schemas.microsoft.com/office/drawing/2014/main" id="{8DB57406-C4C1-4D8B-9258-658B90D332B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77" name="avatar">
          <a:extLst>
            <a:ext uri="{FF2B5EF4-FFF2-40B4-BE49-F238E27FC236}">
              <a16:creationId xmlns:a16="http://schemas.microsoft.com/office/drawing/2014/main" id="{BA6F8ADE-74C2-4533-9BA5-1DBA0324692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78" name="avatar">
          <a:extLst>
            <a:ext uri="{FF2B5EF4-FFF2-40B4-BE49-F238E27FC236}">
              <a16:creationId xmlns:a16="http://schemas.microsoft.com/office/drawing/2014/main" id="{1CE4BF7D-B974-4180-8872-F516C1848AF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79" name="avatar">
          <a:extLst>
            <a:ext uri="{FF2B5EF4-FFF2-40B4-BE49-F238E27FC236}">
              <a16:creationId xmlns:a16="http://schemas.microsoft.com/office/drawing/2014/main" id="{93587E0F-1644-4261-9AF1-0105B75B5D9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80" name="avatar">
          <a:extLst>
            <a:ext uri="{FF2B5EF4-FFF2-40B4-BE49-F238E27FC236}">
              <a16:creationId xmlns:a16="http://schemas.microsoft.com/office/drawing/2014/main" id="{FB75B389-63A0-4B87-AAD6-A3C7A086F88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81" name="avatar">
          <a:extLst>
            <a:ext uri="{FF2B5EF4-FFF2-40B4-BE49-F238E27FC236}">
              <a16:creationId xmlns:a16="http://schemas.microsoft.com/office/drawing/2014/main" id="{56723AB3-6830-4571-95ED-C47AEECE312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82" name="avatar">
          <a:extLst>
            <a:ext uri="{FF2B5EF4-FFF2-40B4-BE49-F238E27FC236}">
              <a16:creationId xmlns:a16="http://schemas.microsoft.com/office/drawing/2014/main" id="{F166D301-CEE4-4D9A-B73F-142CC273BE9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83" name="avatar">
          <a:extLst>
            <a:ext uri="{FF2B5EF4-FFF2-40B4-BE49-F238E27FC236}">
              <a16:creationId xmlns:a16="http://schemas.microsoft.com/office/drawing/2014/main" id="{9A5BCE63-A8DD-4E9A-BD05-B38FD254DB9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84" name="avatar">
          <a:extLst>
            <a:ext uri="{FF2B5EF4-FFF2-40B4-BE49-F238E27FC236}">
              <a16:creationId xmlns:a16="http://schemas.microsoft.com/office/drawing/2014/main" id="{94FC7FEB-153C-4A43-9BA1-CDD355DB269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85" name="avatar">
          <a:extLst>
            <a:ext uri="{FF2B5EF4-FFF2-40B4-BE49-F238E27FC236}">
              <a16:creationId xmlns:a16="http://schemas.microsoft.com/office/drawing/2014/main" id="{85EAD357-0961-4F00-8F67-3F7ECECE824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86" name="avatar">
          <a:extLst>
            <a:ext uri="{FF2B5EF4-FFF2-40B4-BE49-F238E27FC236}">
              <a16:creationId xmlns:a16="http://schemas.microsoft.com/office/drawing/2014/main" id="{9EB327AE-D164-4E78-8C5E-83F7566013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87" name="avatar">
          <a:extLst>
            <a:ext uri="{FF2B5EF4-FFF2-40B4-BE49-F238E27FC236}">
              <a16:creationId xmlns:a16="http://schemas.microsoft.com/office/drawing/2014/main" id="{ECC814C4-0463-4057-8584-06E567F3D48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88" name="avatar">
          <a:extLst>
            <a:ext uri="{FF2B5EF4-FFF2-40B4-BE49-F238E27FC236}">
              <a16:creationId xmlns:a16="http://schemas.microsoft.com/office/drawing/2014/main" id="{7DD3F5D6-F262-42A0-98CC-B8942D5CFBA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89" name="avatar">
          <a:extLst>
            <a:ext uri="{FF2B5EF4-FFF2-40B4-BE49-F238E27FC236}">
              <a16:creationId xmlns:a16="http://schemas.microsoft.com/office/drawing/2014/main" id="{B811DBCE-A929-47A5-BB1C-DBAA54F1521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90" name="avatar">
          <a:extLst>
            <a:ext uri="{FF2B5EF4-FFF2-40B4-BE49-F238E27FC236}">
              <a16:creationId xmlns:a16="http://schemas.microsoft.com/office/drawing/2014/main" id="{31687355-912A-4644-84D8-58D23215365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91" name="avatar">
          <a:extLst>
            <a:ext uri="{FF2B5EF4-FFF2-40B4-BE49-F238E27FC236}">
              <a16:creationId xmlns:a16="http://schemas.microsoft.com/office/drawing/2014/main" id="{D5575798-39B4-4448-8B7D-73C46E4B112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92" name="avatar">
          <a:extLst>
            <a:ext uri="{FF2B5EF4-FFF2-40B4-BE49-F238E27FC236}">
              <a16:creationId xmlns:a16="http://schemas.microsoft.com/office/drawing/2014/main" id="{8821F86C-D9A7-4614-948C-C6D53458CA0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793" name="avatar">
          <a:extLst>
            <a:ext uri="{FF2B5EF4-FFF2-40B4-BE49-F238E27FC236}">
              <a16:creationId xmlns:a16="http://schemas.microsoft.com/office/drawing/2014/main" id="{EAF529E1-0118-4008-A73B-DC6E092B597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94" name="avatar">
          <a:extLst>
            <a:ext uri="{FF2B5EF4-FFF2-40B4-BE49-F238E27FC236}">
              <a16:creationId xmlns:a16="http://schemas.microsoft.com/office/drawing/2014/main" id="{22DCF80F-B28D-45FA-B7AA-5EA9A08459D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95" name="avatar">
          <a:extLst>
            <a:ext uri="{FF2B5EF4-FFF2-40B4-BE49-F238E27FC236}">
              <a16:creationId xmlns:a16="http://schemas.microsoft.com/office/drawing/2014/main" id="{AC7C2688-A7B2-49C8-9967-988383D077B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796" name="avatar">
          <a:extLst>
            <a:ext uri="{FF2B5EF4-FFF2-40B4-BE49-F238E27FC236}">
              <a16:creationId xmlns:a16="http://schemas.microsoft.com/office/drawing/2014/main" id="{044B3504-BD2C-4D7B-817E-257BC5CD2C2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797" name="avatar">
          <a:extLst>
            <a:ext uri="{FF2B5EF4-FFF2-40B4-BE49-F238E27FC236}">
              <a16:creationId xmlns:a16="http://schemas.microsoft.com/office/drawing/2014/main" id="{6AB5671F-A326-4F0D-BB95-1AAF9718C6C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798" name="avatar">
          <a:extLst>
            <a:ext uri="{FF2B5EF4-FFF2-40B4-BE49-F238E27FC236}">
              <a16:creationId xmlns:a16="http://schemas.microsoft.com/office/drawing/2014/main" id="{E6F54157-A5B4-4086-865F-631B3459B03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799" name="avatar">
          <a:extLst>
            <a:ext uri="{FF2B5EF4-FFF2-40B4-BE49-F238E27FC236}">
              <a16:creationId xmlns:a16="http://schemas.microsoft.com/office/drawing/2014/main" id="{F469822E-FBFF-43B2-90B8-BEFAF4FD2C2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00" name="avatar">
          <a:extLst>
            <a:ext uri="{FF2B5EF4-FFF2-40B4-BE49-F238E27FC236}">
              <a16:creationId xmlns:a16="http://schemas.microsoft.com/office/drawing/2014/main" id="{D8619836-5D73-469E-89FF-57F3E3A66F1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01" name="avatar">
          <a:extLst>
            <a:ext uri="{FF2B5EF4-FFF2-40B4-BE49-F238E27FC236}">
              <a16:creationId xmlns:a16="http://schemas.microsoft.com/office/drawing/2014/main" id="{67143AFD-C348-4C67-8BE4-93456BEDADA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02" name="avatar">
          <a:extLst>
            <a:ext uri="{FF2B5EF4-FFF2-40B4-BE49-F238E27FC236}">
              <a16:creationId xmlns:a16="http://schemas.microsoft.com/office/drawing/2014/main" id="{6FD45A65-B156-4B19-88CB-D1C0CF89160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03" name="avatar">
          <a:extLst>
            <a:ext uri="{FF2B5EF4-FFF2-40B4-BE49-F238E27FC236}">
              <a16:creationId xmlns:a16="http://schemas.microsoft.com/office/drawing/2014/main" id="{0B775B7D-6FAB-41C8-B22B-4AC2A18AA72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04" name="avatar">
          <a:extLst>
            <a:ext uri="{FF2B5EF4-FFF2-40B4-BE49-F238E27FC236}">
              <a16:creationId xmlns:a16="http://schemas.microsoft.com/office/drawing/2014/main" id="{D7BE4A83-BB1B-4959-85E9-A8F84D9378A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05" name="avatar">
          <a:extLst>
            <a:ext uri="{FF2B5EF4-FFF2-40B4-BE49-F238E27FC236}">
              <a16:creationId xmlns:a16="http://schemas.microsoft.com/office/drawing/2014/main" id="{FFA50F00-8FCD-4B0C-A28E-D3942201D25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06" name="avatar">
          <a:extLst>
            <a:ext uri="{FF2B5EF4-FFF2-40B4-BE49-F238E27FC236}">
              <a16:creationId xmlns:a16="http://schemas.microsoft.com/office/drawing/2014/main" id="{29BE5680-E79A-461D-A667-F1577EDF910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07" name="avatar">
          <a:extLst>
            <a:ext uri="{FF2B5EF4-FFF2-40B4-BE49-F238E27FC236}">
              <a16:creationId xmlns:a16="http://schemas.microsoft.com/office/drawing/2014/main" id="{0D53E51C-12C0-41A8-B9C6-C739924EDAD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08" name="avatar">
          <a:extLst>
            <a:ext uri="{FF2B5EF4-FFF2-40B4-BE49-F238E27FC236}">
              <a16:creationId xmlns:a16="http://schemas.microsoft.com/office/drawing/2014/main" id="{D305C373-DEF9-41EA-90B1-E881EB1F24D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09" name="avatar">
          <a:extLst>
            <a:ext uri="{FF2B5EF4-FFF2-40B4-BE49-F238E27FC236}">
              <a16:creationId xmlns:a16="http://schemas.microsoft.com/office/drawing/2014/main" id="{0BCA713C-5AA2-4243-8784-43149B2E44D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10" name="avatar">
          <a:extLst>
            <a:ext uri="{FF2B5EF4-FFF2-40B4-BE49-F238E27FC236}">
              <a16:creationId xmlns:a16="http://schemas.microsoft.com/office/drawing/2014/main" id="{6F05DE09-E2A4-40B9-B2C1-F0018961661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11" name="avatar">
          <a:extLst>
            <a:ext uri="{FF2B5EF4-FFF2-40B4-BE49-F238E27FC236}">
              <a16:creationId xmlns:a16="http://schemas.microsoft.com/office/drawing/2014/main" id="{F62D1EC1-F996-476D-852F-AA3A2E9EEB6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12" name="avatar">
          <a:extLst>
            <a:ext uri="{FF2B5EF4-FFF2-40B4-BE49-F238E27FC236}">
              <a16:creationId xmlns:a16="http://schemas.microsoft.com/office/drawing/2014/main" id="{B9C05A57-3A68-43E7-9249-BF2C450527F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13" name="avatar">
          <a:extLst>
            <a:ext uri="{FF2B5EF4-FFF2-40B4-BE49-F238E27FC236}">
              <a16:creationId xmlns:a16="http://schemas.microsoft.com/office/drawing/2014/main" id="{75EE5E40-D10E-470B-B7C4-24E9CA37EC3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14" name="avatar">
          <a:extLst>
            <a:ext uri="{FF2B5EF4-FFF2-40B4-BE49-F238E27FC236}">
              <a16:creationId xmlns:a16="http://schemas.microsoft.com/office/drawing/2014/main" id="{638A3370-8478-4726-A882-C8D9E91C926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15" name="avatar">
          <a:extLst>
            <a:ext uri="{FF2B5EF4-FFF2-40B4-BE49-F238E27FC236}">
              <a16:creationId xmlns:a16="http://schemas.microsoft.com/office/drawing/2014/main" id="{9AC93149-0E25-4A42-9729-A7ED47DB6B0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16" name="avatar">
          <a:extLst>
            <a:ext uri="{FF2B5EF4-FFF2-40B4-BE49-F238E27FC236}">
              <a16:creationId xmlns:a16="http://schemas.microsoft.com/office/drawing/2014/main" id="{CBF49B4C-CA2A-40BB-A0B5-0AED5C8E83F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17" name="avatar">
          <a:extLst>
            <a:ext uri="{FF2B5EF4-FFF2-40B4-BE49-F238E27FC236}">
              <a16:creationId xmlns:a16="http://schemas.microsoft.com/office/drawing/2014/main" id="{B83E66B3-23DB-4D4E-B8B1-D017E58B2C2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18" name="avatar">
          <a:extLst>
            <a:ext uri="{FF2B5EF4-FFF2-40B4-BE49-F238E27FC236}">
              <a16:creationId xmlns:a16="http://schemas.microsoft.com/office/drawing/2014/main" id="{53541069-C350-4A6E-9776-139A866B595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19" name="avatar">
          <a:extLst>
            <a:ext uri="{FF2B5EF4-FFF2-40B4-BE49-F238E27FC236}">
              <a16:creationId xmlns:a16="http://schemas.microsoft.com/office/drawing/2014/main" id="{4FB27330-BC20-417C-93F2-CDD0DCD961F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20" name="avatar">
          <a:extLst>
            <a:ext uri="{FF2B5EF4-FFF2-40B4-BE49-F238E27FC236}">
              <a16:creationId xmlns:a16="http://schemas.microsoft.com/office/drawing/2014/main" id="{BD12CD79-2851-4FC4-A067-39A0FF50F60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21" name="avatar">
          <a:extLst>
            <a:ext uri="{FF2B5EF4-FFF2-40B4-BE49-F238E27FC236}">
              <a16:creationId xmlns:a16="http://schemas.microsoft.com/office/drawing/2014/main" id="{D89CC42E-EF80-4F6E-88D6-E7C1A9E3307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22" name="avatar">
          <a:extLst>
            <a:ext uri="{FF2B5EF4-FFF2-40B4-BE49-F238E27FC236}">
              <a16:creationId xmlns:a16="http://schemas.microsoft.com/office/drawing/2014/main" id="{68D055D2-F972-413A-AAF9-0918816641B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23" name="avatar">
          <a:extLst>
            <a:ext uri="{FF2B5EF4-FFF2-40B4-BE49-F238E27FC236}">
              <a16:creationId xmlns:a16="http://schemas.microsoft.com/office/drawing/2014/main" id="{6D8E476D-3C63-4202-8A59-B15073E1E91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24" name="avatar">
          <a:extLst>
            <a:ext uri="{FF2B5EF4-FFF2-40B4-BE49-F238E27FC236}">
              <a16:creationId xmlns:a16="http://schemas.microsoft.com/office/drawing/2014/main" id="{DF9999B7-3C2E-4AAD-9EDC-58FD2079019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25" name="avatar">
          <a:extLst>
            <a:ext uri="{FF2B5EF4-FFF2-40B4-BE49-F238E27FC236}">
              <a16:creationId xmlns:a16="http://schemas.microsoft.com/office/drawing/2014/main" id="{77FEA714-FFBF-4078-BF0C-E47B0AE4820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26" name="avatar">
          <a:extLst>
            <a:ext uri="{FF2B5EF4-FFF2-40B4-BE49-F238E27FC236}">
              <a16:creationId xmlns:a16="http://schemas.microsoft.com/office/drawing/2014/main" id="{B0499C27-2DA0-4757-96DA-ABAA375DA84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27" name="avatar">
          <a:extLst>
            <a:ext uri="{FF2B5EF4-FFF2-40B4-BE49-F238E27FC236}">
              <a16:creationId xmlns:a16="http://schemas.microsoft.com/office/drawing/2014/main" id="{E4D96D44-7C1E-4F28-885B-EB410A2A05C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28" name="avatar">
          <a:extLst>
            <a:ext uri="{FF2B5EF4-FFF2-40B4-BE49-F238E27FC236}">
              <a16:creationId xmlns:a16="http://schemas.microsoft.com/office/drawing/2014/main" id="{9094E570-1AE6-4398-B8DC-9315E7FA549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29" name="avatar">
          <a:extLst>
            <a:ext uri="{FF2B5EF4-FFF2-40B4-BE49-F238E27FC236}">
              <a16:creationId xmlns:a16="http://schemas.microsoft.com/office/drawing/2014/main" id="{58243EA0-07BB-44D3-956C-C83908D6DB2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30" name="avatar">
          <a:extLst>
            <a:ext uri="{FF2B5EF4-FFF2-40B4-BE49-F238E27FC236}">
              <a16:creationId xmlns:a16="http://schemas.microsoft.com/office/drawing/2014/main" id="{D940551C-9FE2-4E0B-8668-9735F3F9932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31" name="avatar">
          <a:extLst>
            <a:ext uri="{FF2B5EF4-FFF2-40B4-BE49-F238E27FC236}">
              <a16:creationId xmlns:a16="http://schemas.microsoft.com/office/drawing/2014/main" id="{108C6C18-02F7-42E5-9AA2-FB821B0F739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32" name="avatar">
          <a:extLst>
            <a:ext uri="{FF2B5EF4-FFF2-40B4-BE49-F238E27FC236}">
              <a16:creationId xmlns:a16="http://schemas.microsoft.com/office/drawing/2014/main" id="{0C15057D-C8C0-494F-B7A4-3455A34F387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33" name="avatar">
          <a:extLst>
            <a:ext uri="{FF2B5EF4-FFF2-40B4-BE49-F238E27FC236}">
              <a16:creationId xmlns:a16="http://schemas.microsoft.com/office/drawing/2014/main" id="{ABBCF619-E892-41E3-AD93-2C9EBAC260B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34" name="avatar">
          <a:extLst>
            <a:ext uri="{FF2B5EF4-FFF2-40B4-BE49-F238E27FC236}">
              <a16:creationId xmlns:a16="http://schemas.microsoft.com/office/drawing/2014/main" id="{2168E1DA-39C6-4C19-B2A4-742F4D59D06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3"/>
    <xdr:sp macro="" textlink="">
      <xdr:nvSpPr>
        <xdr:cNvPr id="68835" name="avatar">
          <a:extLst>
            <a:ext uri="{FF2B5EF4-FFF2-40B4-BE49-F238E27FC236}">
              <a16:creationId xmlns:a16="http://schemas.microsoft.com/office/drawing/2014/main" id="{0FFA2DFE-AF36-4C03-9534-C27A2CD7E758}"/>
            </a:ext>
          </a:extLst>
        </xdr:cNvPr>
        <xdr:cNvSpPr>
          <a:spLocks noChangeAspect="1" noChangeArrowheads="1"/>
        </xdr:cNvSpPr>
      </xdr:nvSpPr>
      <xdr:spPr bwMode="auto">
        <a:xfrm>
          <a:off x="4600575" y="21821775"/>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68836" name="avatar">
          <a:extLst>
            <a:ext uri="{FF2B5EF4-FFF2-40B4-BE49-F238E27FC236}">
              <a16:creationId xmlns:a16="http://schemas.microsoft.com/office/drawing/2014/main" id="{23DCC471-961A-4296-8EFF-B3E0D6D2433C}"/>
            </a:ext>
          </a:extLst>
        </xdr:cNvPr>
        <xdr:cNvSpPr>
          <a:spLocks noChangeAspect="1" noChangeArrowheads="1"/>
        </xdr:cNvSpPr>
      </xdr:nvSpPr>
      <xdr:spPr bwMode="auto">
        <a:xfrm>
          <a:off x="0" y="21821775"/>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37" name="avatar">
          <a:extLst>
            <a:ext uri="{FF2B5EF4-FFF2-40B4-BE49-F238E27FC236}">
              <a16:creationId xmlns:a16="http://schemas.microsoft.com/office/drawing/2014/main" id="{9C825301-BBA6-4573-BAD4-ADA62516B0D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5432"/>
    <xdr:sp macro="" textlink="">
      <xdr:nvSpPr>
        <xdr:cNvPr id="68838" name="avatar">
          <a:extLst>
            <a:ext uri="{FF2B5EF4-FFF2-40B4-BE49-F238E27FC236}">
              <a16:creationId xmlns:a16="http://schemas.microsoft.com/office/drawing/2014/main" id="{6AAA5407-F809-4F2F-8036-B0C6B07BF987}"/>
            </a:ext>
          </a:extLst>
        </xdr:cNvPr>
        <xdr:cNvSpPr>
          <a:spLocks noChangeAspect="1" noChangeArrowheads="1"/>
        </xdr:cNvSpPr>
      </xdr:nvSpPr>
      <xdr:spPr bwMode="auto">
        <a:xfrm>
          <a:off x="4600575" y="21821775"/>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5432"/>
    <xdr:sp macro="" textlink="">
      <xdr:nvSpPr>
        <xdr:cNvPr id="68839" name="avatar">
          <a:extLst>
            <a:ext uri="{FF2B5EF4-FFF2-40B4-BE49-F238E27FC236}">
              <a16:creationId xmlns:a16="http://schemas.microsoft.com/office/drawing/2014/main" id="{A05BA855-373A-4627-B3C4-D66A02F8DB8C}"/>
            </a:ext>
          </a:extLst>
        </xdr:cNvPr>
        <xdr:cNvSpPr>
          <a:spLocks noChangeAspect="1" noChangeArrowheads="1"/>
        </xdr:cNvSpPr>
      </xdr:nvSpPr>
      <xdr:spPr bwMode="auto">
        <a:xfrm>
          <a:off x="0" y="21821775"/>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8840" name="avatar">
          <a:extLst>
            <a:ext uri="{FF2B5EF4-FFF2-40B4-BE49-F238E27FC236}">
              <a16:creationId xmlns:a16="http://schemas.microsoft.com/office/drawing/2014/main" id="{BCE6DBB5-9D79-416D-B25B-15BF4900ED1F}"/>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41" name="avatar">
          <a:extLst>
            <a:ext uri="{FF2B5EF4-FFF2-40B4-BE49-F238E27FC236}">
              <a16:creationId xmlns:a16="http://schemas.microsoft.com/office/drawing/2014/main" id="{9799E804-CBAB-44E4-A7A3-AF0AE29E9D8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8001"/>
    <xdr:sp macro="" textlink="">
      <xdr:nvSpPr>
        <xdr:cNvPr id="68842" name="avatar">
          <a:extLst>
            <a:ext uri="{FF2B5EF4-FFF2-40B4-BE49-F238E27FC236}">
              <a16:creationId xmlns:a16="http://schemas.microsoft.com/office/drawing/2014/main" id="{56CEDE57-4FD5-4C86-9AFE-2ABF136FB7EF}"/>
            </a:ext>
          </a:extLst>
        </xdr:cNvPr>
        <xdr:cNvSpPr>
          <a:spLocks noChangeAspect="1" noChangeArrowheads="1"/>
        </xdr:cNvSpPr>
      </xdr:nvSpPr>
      <xdr:spPr bwMode="auto">
        <a:xfrm>
          <a:off x="4600575" y="21821775"/>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68843" name="avatar">
          <a:extLst>
            <a:ext uri="{FF2B5EF4-FFF2-40B4-BE49-F238E27FC236}">
              <a16:creationId xmlns:a16="http://schemas.microsoft.com/office/drawing/2014/main" id="{E23732B0-5D0C-4EAD-ABBA-760E10CC9EF0}"/>
            </a:ext>
          </a:extLst>
        </xdr:cNvPr>
        <xdr:cNvSpPr>
          <a:spLocks noChangeAspect="1" noChangeArrowheads="1"/>
        </xdr:cNvSpPr>
      </xdr:nvSpPr>
      <xdr:spPr bwMode="auto">
        <a:xfrm>
          <a:off x="0" y="21821775"/>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44" name="avatar">
          <a:extLst>
            <a:ext uri="{FF2B5EF4-FFF2-40B4-BE49-F238E27FC236}">
              <a16:creationId xmlns:a16="http://schemas.microsoft.com/office/drawing/2014/main" id="{70C1D4C3-2754-4E86-9EB1-74C8FEC6470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6416"/>
    <xdr:sp macro="" textlink="">
      <xdr:nvSpPr>
        <xdr:cNvPr id="68845" name="avatar">
          <a:extLst>
            <a:ext uri="{FF2B5EF4-FFF2-40B4-BE49-F238E27FC236}">
              <a16:creationId xmlns:a16="http://schemas.microsoft.com/office/drawing/2014/main" id="{8270D172-330D-498C-B358-CC1C7FEEB740}"/>
            </a:ext>
          </a:extLst>
        </xdr:cNvPr>
        <xdr:cNvSpPr>
          <a:spLocks noChangeAspect="1" noChangeArrowheads="1"/>
        </xdr:cNvSpPr>
      </xdr:nvSpPr>
      <xdr:spPr bwMode="auto">
        <a:xfrm>
          <a:off x="4600575" y="21821775"/>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797"/>
    <xdr:sp macro="" textlink="">
      <xdr:nvSpPr>
        <xdr:cNvPr id="68846" name="avatar">
          <a:extLst>
            <a:ext uri="{FF2B5EF4-FFF2-40B4-BE49-F238E27FC236}">
              <a16:creationId xmlns:a16="http://schemas.microsoft.com/office/drawing/2014/main" id="{06B9C2C2-F3E0-4B2E-BC4C-ECF689CF46C0}"/>
            </a:ext>
          </a:extLst>
        </xdr:cNvPr>
        <xdr:cNvSpPr>
          <a:spLocks noChangeAspect="1" noChangeArrowheads="1"/>
        </xdr:cNvSpPr>
      </xdr:nvSpPr>
      <xdr:spPr bwMode="auto">
        <a:xfrm>
          <a:off x="0" y="21821775"/>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47" name="avatar">
          <a:extLst>
            <a:ext uri="{FF2B5EF4-FFF2-40B4-BE49-F238E27FC236}">
              <a16:creationId xmlns:a16="http://schemas.microsoft.com/office/drawing/2014/main" id="{EC14B529-6EF5-4CDB-82D0-4E49DEC7419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5"/>
    <xdr:sp macro="" textlink="">
      <xdr:nvSpPr>
        <xdr:cNvPr id="68848" name="avatar">
          <a:extLst>
            <a:ext uri="{FF2B5EF4-FFF2-40B4-BE49-F238E27FC236}">
              <a16:creationId xmlns:a16="http://schemas.microsoft.com/office/drawing/2014/main" id="{33EF4559-59E8-435D-831E-2B0A49DA9138}"/>
            </a:ext>
          </a:extLst>
        </xdr:cNvPr>
        <xdr:cNvSpPr>
          <a:spLocks noChangeAspect="1" noChangeArrowheads="1"/>
        </xdr:cNvSpPr>
      </xdr:nvSpPr>
      <xdr:spPr bwMode="auto">
        <a:xfrm>
          <a:off x="4600575" y="21821775"/>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49" name="avatar">
          <a:extLst>
            <a:ext uri="{FF2B5EF4-FFF2-40B4-BE49-F238E27FC236}">
              <a16:creationId xmlns:a16="http://schemas.microsoft.com/office/drawing/2014/main" id="{E1EAD3B3-D3A7-4137-B841-3654186EA53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50" name="avatar">
          <a:extLst>
            <a:ext uri="{FF2B5EF4-FFF2-40B4-BE49-F238E27FC236}">
              <a16:creationId xmlns:a16="http://schemas.microsoft.com/office/drawing/2014/main" id="{77A34ED0-7F86-4BA8-8C9C-1E051BAA4CD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4"/>
    <xdr:sp macro="" textlink="">
      <xdr:nvSpPr>
        <xdr:cNvPr id="68851" name="avatar">
          <a:extLst>
            <a:ext uri="{FF2B5EF4-FFF2-40B4-BE49-F238E27FC236}">
              <a16:creationId xmlns:a16="http://schemas.microsoft.com/office/drawing/2014/main" id="{E67B4A5A-1219-458E-A2E3-DE8441976250}"/>
            </a:ext>
          </a:extLst>
        </xdr:cNvPr>
        <xdr:cNvSpPr>
          <a:spLocks noChangeAspect="1" noChangeArrowheads="1"/>
        </xdr:cNvSpPr>
      </xdr:nvSpPr>
      <xdr:spPr bwMode="auto">
        <a:xfrm>
          <a:off x="4600575" y="21821775"/>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004"/>
    <xdr:sp macro="" textlink="">
      <xdr:nvSpPr>
        <xdr:cNvPr id="68852" name="avatar">
          <a:extLst>
            <a:ext uri="{FF2B5EF4-FFF2-40B4-BE49-F238E27FC236}">
              <a16:creationId xmlns:a16="http://schemas.microsoft.com/office/drawing/2014/main" id="{6EEDE635-FB01-479F-99AC-D4F34A1FC820}"/>
            </a:ext>
          </a:extLst>
        </xdr:cNvPr>
        <xdr:cNvSpPr>
          <a:spLocks noChangeAspect="1" noChangeArrowheads="1"/>
        </xdr:cNvSpPr>
      </xdr:nvSpPr>
      <xdr:spPr bwMode="auto">
        <a:xfrm>
          <a:off x="0" y="21821775"/>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2830150</xdr:colOff>
      <xdr:row>128</xdr:row>
      <xdr:rowOff>0</xdr:rowOff>
    </xdr:from>
    <xdr:ext cx="1179875" cy="1143000"/>
    <xdr:sp macro="" textlink="">
      <xdr:nvSpPr>
        <xdr:cNvPr id="68853" name="avatar">
          <a:extLst>
            <a:ext uri="{FF2B5EF4-FFF2-40B4-BE49-F238E27FC236}">
              <a16:creationId xmlns:a16="http://schemas.microsoft.com/office/drawing/2014/main" id="{E20CC092-5CBE-46E2-B9F1-5290177D0C41}"/>
            </a:ext>
          </a:extLst>
        </xdr:cNvPr>
        <xdr:cNvSpPr>
          <a:spLocks noChangeAspect="1" noChangeArrowheads="1"/>
        </xdr:cNvSpPr>
      </xdr:nvSpPr>
      <xdr:spPr bwMode="auto">
        <a:xfrm>
          <a:off x="2832055" y="21821775"/>
          <a:ext cx="1179875" cy="1143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54" name="avatar">
          <a:extLst>
            <a:ext uri="{FF2B5EF4-FFF2-40B4-BE49-F238E27FC236}">
              <a16:creationId xmlns:a16="http://schemas.microsoft.com/office/drawing/2014/main" id="{A2DA0CF1-3B91-4860-BFE6-69BBE192E49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55" name="avatar">
          <a:extLst>
            <a:ext uri="{FF2B5EF4-FFF2-40B4-BE49-F238E27FC236}">
              <a16:creationId xmlns:a16="http://schemas.microsoft.com/office/drawing/2014/main" id="{0023C0C2-2893-417B-9E7D-ECFAE241834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56" name="avatar">
          <a:extLst>
            <a:ext uri="{FF2B5EF4-FFF2-40B4-BE49-F238E27FC236}">
              <a16:creationId xmlns:a16="http://schemas.microsoft.com/office/drawing/2014/main" id="{8F2D9AC5-9640-43B6-8590-7E0564A337F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639"/>
    <xdr:sp macro="" textlink="">
      <xdr:nvSpPr>
        <xdr:cNvPr id="68857" name="avatar">
          <a:extLst>
            <a:ext uri="{FF2B5EF4-FFF2-40B4-BE49-F238E27FC236}">
              <a16:creationId xmlns:a16="http://schemas.microsoft.com/office/drawing/2014/main" id="{2ADF625F-FB71-46A2-BE7D-FFB8FC85B16F}"/>
            </a:ext>
          </a:extLst>
        </xdr:cNvPr>
        <xdr:cNvSpPr>
          <a:spLocks noChangeAspect="1" noChangeArrowheads="1"/>
        </xdr:cNvSpPr>
      </xdr:nvSpPr>
      <xdr:spPr bwMode="auto">
        <a:xfrm>
          <a:off x="0" y="21821775"/>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58" name="avatar">
          <a:extLst>
            <a:ext uri="{FF2B5EF4-FFF2-40B4-BE49-F238E27FC236}">
              <a16:creationId xmlns:a16="http://schemas.microsoft.com/office/drawing/2014/main" id="{4CFAEEAC-BAB9-40A6-B58E-E5EAAC8B4DB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59" name="avatar">
          <a:extLst>
            <a:ext uri="{FF2B5EF4-FFF2-40B4-BE49-F238E27FC236}">
              <a16:creationId xmlns:a16="http://schemas.microsoft.com/office/drawing/2014/main" id="{14795993-10DB-4A2E-BD33-867F9862730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60" name="avatar">
          <a:extLst>
            <a:ext uri="{FF2B5EF4-FFF2-40B4-BE49-F238E27FC236}">
              <a16:creationId xmlns:a16="http://schemas.microsoft.com/office/drawing/2014/main" id="{6E5027E3-463D-4D32-98D3-4FC3D012F4B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61" name="avatar">
          <a:extLst>
            <a:ext uri="{FF2B5EF4-FFF2-40B4-BE49-F238E27FC236}">
              <a16:creationId xmlns:a16="http://schemas.microsoft.com/office/drawing/2014/main" id="{15DF524E-E7CB-44E5-BEB0-2C08FEF469C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62" name="avatar">
          <a:extLst>
            <a:ext uri="{FF2B5EF4-FFF2-40B4-BE49-F238E27FC236}">
              <a16:creationId xmlns:a16="http://schemas.microsoft.com/office/drawing/2014/main" id="{6A649B54-E5DF-45FE-8F73-40170E2318D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63" name="avatar">
          <a:extLst>
            <a:ext uri="{FF2B5EF4-FFF2-40B4-BE49-F238E27FC236}">
              <a16:creationId xmlns:a16="http://schemas.microsoft.com/office/drawing/2014/main" id="{062CE92D-ED77-49DC-88B8-B4E4F24E400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64" name="avatar">
          <a:extLst>
            <a:ext uri="{FF2B5EF4-FFF2-40B4-BE49-F238E27FC236}">
              <a16:creationId xmlns:a16="http://schemas.microsoft.com/office/drawing/2014/main" id="{97F0CB16-6E32-4DE5-89C6-803B7FAA89F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65" name="avatar">
          <a:extLst>
            <a:ext uri="{FF2B5EF4-FFF2-40B4-BE49-F238E27FC236}">
              <a16:creationId xmlns:a16="http://schemas.microsoft.com/office/drawing/2014/main" id="{49209B2F-BA0A-47EF-928E-938E4B5866E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66" name="avatar">
          <a:extLst>
            <a:ext uri="{FF2B5EF4-FFF2-40B4-BE49-F238E27FC236}">
              <a16:creationId xmlns:a16="http://schemas.microsoft.com/office/drawing/2014/main" id="{BDC506CB-820F-4FE7-9937-5F68F93AE59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67" name="avatar">
          <a:extLst>
            <a:ext uri="{FF2B5EF4-FFF2-40B4-BE49-F238E27FC236}">
              <a16:creationId xmlns:a16="http://schemas.microsoft.com/office/drawing/2014/main" id="{E05D1110-AD8F-4CA3-B49C-A50079DDC54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68" name="avatar">
          <a:extLst>
            <a:ext uri="{FF2B5EF4-FFF2-40B4-BE49-F238E27FC236}">
              <a16:creationId xmlns:a16="http://schemas.microsoft.com/office/drawing/2014/main" id="{281394B8-B55C-47C2-A67D-3B51587C2A7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69" name="avatar">
          <a:extLst>
            <a:ext uri="{FF2B5EF4-FFF2-40B4-BE49-F238E27FC236}">
              <a16:creationId xmlns:a16="http://schemas.microsoft.com/office/drawing/2014/main" id="{9EC247D6-2ADE-406C-8311-719C2F886FE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70" name="avatar">
          <a:extLst>
            <a:ext uri="{FF2B5EF4-FFF2-40B4-BE49-F238E27FC236}">
              <a16:creationId xmlns:a16="http://schemas.microsoft.com/office/drawing/2014/main" id="{A8D599E4-C3D9-4164-AD48-3C06D8D5972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71" name="avatar">
          <a:extLst>
            <a:ext uri="{FF2B5EF4-FFF2-40B4-BE49-F238E27FC236}">
              <a16:creationId xmlns:a16="http://schemas.microsoft.com/office/drawing/2014/main" id="{8C89924B-CB41-462C-AF14-DF1C394836C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72" name="avatar">
          <a:extLst>
            <a:ext uri="{FF2B5EF4-FFF2-40B4-BE49-F238E27FC236}">
              <a16:creationId xmlns:a16="http://schemas.microsoft.com/office/drawing/2014/main" id="{41823C0D-9BB7-4790-ABAF-47B06BF4ABF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73" name="avatar">
          <a:extLst>
            <a:ext uri="{FF2B5EF4-FFF2-40B4-BE49-F238E27FC236}">
              <a16:creationId xmlns:a16="http://schemas.microsoft.com/office/drawing/2014/main" id="{B9379FB6-126A-401B-82AF-8D1D73A91FC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74" name="avatar">
          <a:extLst>
            <a:ext uri="{FF2B5EF4-FFF2-40B4-BE49-F238E27FC236}">
              <a16:creationId xmlns:a16="http://schemas.microsoft.com/office/drawing/2014/main" id="{79B68136-ECFB-4B27-BA16-41076B35F74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75" name="avatar">
          <a:extLst>
            <a:ext uri="{FF2B5EF4-FFF2-40B4-BE49-F238E27FC236}">
              <a16:creationId xmlns:a16="http://schemas.microsoft.com/office/drawing/2014/main" id="{AE8545A8-7F91-4AD7-B1EB-1C31DA8C072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76" name="avatar">
          <a:extLst>
            <a:ext uri="{FF2B5EF4-FFF2-40B4-BE49-F238E27FC236}">
              <a16:creationId xmlns:a16="http://schemas.microsoft.com/office/drawing/2014/main" id="{B939C813-A3D5-49F3-BD8A-5A09344DCB2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77" name="avatar">
          <a:extLst>
            <a:ext uri="{FF2B5EF4-FFF2-40B4-BE49-F238E27FC236}">
              <a16:creationId xmlns:a16="http://schemas.microsoft.com/office/drawing/2014/main" id="{271A831A-7709-4680-A5D6-8D061A68780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78" name="avatar">
          <a:extLst>
            <a:ext uri="{FF2B5EF4-FFF2-40B4-BE49-F238E27FC236}">
              <a16:creationId xmlns:a16="http://schemas.microsoft.com/office/drawing/2014/main" id="{DEF32F33-60BD-4F3F-8D3C-E2B04DB4099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79" name="avatar">
          <a:extLst>
            <a:ext uri="{FF2B5EF4-FFF2-40B4-BE49-F238E27FC236}">
              <a16:creationId xmlns:a16="http://schemas.microsoft.com/office/drawing/2014/main" id="{BEBE4056-BEC8-4906-9E9D-C3EA026AB9F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80" name="avatar">
          <a:extLst>
            <a:ext uri="{FF2B5EF4-FFF2-40B4-BE49-F238E27FC236}">
              <a16:creationId xmlns:a16="http://schemas.microsoft.com/office/drawing/2014/main" id="{CD3B2C5E-5041-4485-91A3-A1FE26EC393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81" name="avatar">
          <a:extLst>
            <a:ext uri="{FF2B5EF4-FFF2-40B4-BE49-F238E27FC236}">
              <a16:creationId xmlns:a16="http://schemas.microsoft.com/office/drawing/2014/main" id="{0439C0EF-EB15-42AC-BE5A-CFE93ED1E83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82" name="avatar">
          <a:extLst>
            <a:ext uri="{FF2B5EF4-FFF2-40B4-BE49-F238E27FC236}">
              <a16:creationId xmlns:a16="http://schemas.microsoft.com/office/drawing/2014/main" id="{3BEBD8C7-8AF1-4928-934E-DE2DBAA8321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83" name="avatar">
          <a:extLst>
            <a:ext uri="{FF2B5EF4-FFF2-40B4-BE49-F238E27FC236}">
              <a16:creationId xmlns:a16="http://schemas.microsoft.com/office/drawing/2014/main" id="{D9C6750E-D9ED-489F-86FF-AAAFC4D17C4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84" name="avatar">
          <a:extLst>
            <a:ext uri="{FF2B5EF4-FFF2-40B4-BE49-F238E27FC236}">
              <a16:creationId xmlns:a16="http://schemas.microsoft.com/office/drawing/2014/main" id="{9D116114-5519-4E75-B89F-E08E2679154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85" name="avatar">
          <a:extLst>
            <a:ext uri="{FF2B5EF4-FFF2-40B4-BE49-F238E27FC236}">
              <a16:creationId xmlns:a16="http://schemas.microsoft.com/office/drawing/2014/main" id="{ECE63AB5-02B9-40CE-B6F4-009EB419CE5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86" name="avatar">
          <a:extLst>
            <a:ext uri="{FF2B5EF4-FFF2-40B4-BE49-F238E27FC236}">
              <a16:creationId xmlns:a16="http://schemas.microsoft.com/office/drawing/2014/main" id="{9D8C2754-CC80-4E93-BB6E-CD522176B25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87" name="avatar">
          <a:extLst>
            <a:ext uri="{FF2B5EF4-FFF2-40B4-BE49-F238E27FC236}">
              <a16:creationId xmlns:a16="http://schemas.microsoft.com/office/drawing/2014/main" id="{811D432D-A51C-4621-9884-162287BF026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88" name="avatar">
          <a:extLst>
            <a:ext uri="{FF2B5EF4-FFF2-40B4-BE49-F238E27FC236}">
              <a16:creationId xmlns:a16="http://schemas.microsoft.com/office/drawing/2014/main" id="{A36597BF-9F40-4C10-8E41-96D3995D4ED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89" name="avatar">
          <a:extLst>
            <a:ext uri="{FF2B5EF4-FFF2-40B4-BE49-F238E27FC236}">
              <a16:creationId xmlns:a16="http://schemas.microsoft.com/office/drawing/2014/main" id="{3FC365F9-C0D1-48C3-BC0A-95DB9DDADBF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90" name="avatar">
          <a:extLst>
            <a:ext uri="{FF2B5EF4-FFF2-40B4-BE49-F238E27FC236}">
              <a16:creationId xmlns:a16="http://schemas.microsoft.com/office/drawing/2014/main" id="{CC3E8BF3-2DFB-4A9E-863E-8F1B56EFD0F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91" name="avatar">
          <a:extLst>
            <a:ext uri="{FF2B5EF4-FFF2-40B4-BE49-F238E27FC236}">
              <a16:creationId xmlns:a16="http://schemas.microsoft.com/office/drawing/2014/main" id="{16A37DF8-2F1A-43A2-A1AB-AD382E2B664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92" name="avatar">
          <a:extLst>
            <a:ext uri="{FF2B5EF4-FFF2-40B4-BE49-F238E27FC236}">
              <a16:creationId xmlns:a16="http://schemas.microsoft.com/office/drawing/2014/main" id="{4AB08B92-D58E-4315-812B-7ED9970EFF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893" name="avatar">
          <a:extLst>
            <a:ext uri="{FF2B5EF4-FFF2-40B4-BE49-F238E27FC236}">
              <a16:creationId xmlns:a16="http://schemas.microsoft.com/office/drawing/2014/main" id="{E1754FFF-A166-4198-B770-BBD1D40A271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894" name="avatar">
          <a:extLst>
            <a:ext uri="{FF2B5EF4-FFF2-40B4-BE49-F238E27FC236}">
              <a16:creationId xmlns:a16="http://schemas.microsoft.com/office/drawing/2014/main" id="{505150C1-F5CE-453D-9628-133CBCCD217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95" name="avatar">
          <a:extLst>
            <a:ext uri="{FF2B5EF4-FFF2-40B4-BE49-F238E27FC236}">
              <a16:creationId xmlns:a16="http://schemas.microsoft.com/office/drawing/2014/main" id="{76D82B5B-8EC0-4BBD-AE62-0746208A28B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96" name="avatar">
          <a:extLst>
            <a:ext uri="{FF2B5EF4-FFF2-40B4-BE49-F238E27FC236}">
              <a16:creationId xmlns:a16="http://schemas.microsoft.com/office/drawing/2014/main" id="{DA40219A-6E61-4560-9322-0055C6A5FFB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897" name="avatar">
          <a:extLst>
            <a:ext uri="{FF2B5EF4-FFF2-40B4-BE49-F238E27FC236}">
              <a16:creationId xmlns:a16="http://schemas.microsoft.com/office/drawing/2014/main" id="{A605EA4B-F6AC-469E-83DF-E9BA0731B7E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898" name="avatar">
          <a:extLst>
            <a:ext uri="{FF2B5EF4-FFF2-40B4-BE49-F238E27FC236}">
              <a16:creationId xmlns:a16="http://schemas.microsoft.com/office/drawing/2014/main" id="{744D3B26-12CC-479F-BAA8-1108BC33B26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899" name="avatar">
          <a:extLst>
            <a:ext uri="{FF2B5EF4-FFF2-40B4-BE49-F238E27FC236}">
              <a16:creationId xmlns:a16="http://schemas.microsoft.com/office/drawing/2014/main" id="{92F69406-0ECD-4900-BDA7-84789D79BD1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00" name="avatar">
          <a:extLst>
            <a:ext uri="{FF2B5EF4-FFF2-40B4-BE49-F238E27FC236}">
              <a16:creationId xmlns:a16="http://schemas.microsoft.com/office/drawing/2014/main" id="{10206A23-3180-4FC7-A2BF-170A2559ADF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01" name="avatar">
          <a:extLst>
            <a:ext uri="{FF2B5EF4-FFF2-40B4-BE49-F238E27FC236}">
              <a16:creationId xmlns:a16="http://schemas.microsoft.com/office/drawing/2014/main" id="{66136A92-DA01-418F-A0A6-24FEFD1690E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02" name="avatar">
          <a:extLst>
            <a:ext uri="{FF2B5EF4-FFF2-40B4-BE49-F238E27FC236}">
              <a16:creationId xmlns:a16="http://schemas.microsoft.com/office/drawing/2014/main" id="{30F2AE1C-DC2B-41B4-80BC-CE73CC6334F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03" name="avatar">
          <a:extLst>
            <a:ext uri="{FF2B5EF4-FFF2-40B4-BE49-F238E27FC236}">
              <a16:creationId xmlns:a16="http://schemas.microsoft.com/office/drawing/2014/main" id="{467B3E4C-0663-48F1-9594-24AA671BCB2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04" name="avatar">
          <a:extLst>
            <a:ext uri="{FF2B5EF4-FFF2-40B4-BE49-F238E27FC236}">
              <a16:creationId xmlns:a16="http://schemas.microsoft.com/office/drawing/2014/main" id="{1A79ED88-5A00-4621-AA4C-C3634B19328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05" name="avatar">
          <a:extLst>
            <a:ext uri="{FF2B5EF4-FFF2-40B4-BE49-F238E27FC236}">
              <a16:creationId xmlns:a16="http://schemas.microsoft.com/office/drawing/2014/main" id="{C59141AE-4922-482E-AD7E-CCF44913B0E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06" name="avatar">
          <a:extLst>
            <a:ext uri="{FF2B5EF4-FFF2-40B4-BE49-F238E27FC236}">
              <a16:creationId xmlns:a16="http://schemas.microsoft.com/office/drawing/2014/main" id="{79342FAE-73D3-4CE5-8E4A-1950699A9BC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07" name="avatar">
          <a:extLst>
            <a:ext uri="{FF2B5EF4-FFF2-40B4-BE49-F238E27FC236}">
              <a16:creationId xmlns:a16="http://schemas.microsoft.com/office/drawing/2014/main" id="{FC88AB61-FD8D-44CC-8199-0C3BD36BB43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08" name="avatar">
          <a:extLst>
            <a:ext uri="{FF2B5EF4-FFF2-40B4-BE49-F238E27FC236}">
              <a16:creationId xmlns:a16="http://schemas.microsoft.com/office/drawing/2014/main" id="{D35F336F-3655-4F9F-B09F-228F6675B4E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09" name="avatar">
          <a:extLst>
            <a:ext uri="{FF2B5EF4-FFF2-40B4-BE49-F238E27FC236}">
              <a16:creationId xmlns:a16="http://schemas.microsoft.com/office/drawing/2014/main" id="{68D5C1BD-5C68-4CE1-B511-BDCBA4EB39C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10" name="avatar">
          <a:extLst>
            <a:ext uri="{FF2B5EF4-FFF2-40B4-BE49-F238E27FC236}">
              <a16:creationId xmlns:a16="http://schemas.microsoft.com/office/drawing/2014/main" id="{8E41F370-8E5F-417F-9918-B1E31E37D74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11" name="avatar">
          <a:extLst>
            <a:ext uri="{FF2B5EF4-FFF2-40B4-BE49-F238E27FC236}">
              <a16:creationId xmlns:a16="http://schemas.microsoft.com/office/drawing/2014/main" id="{2C4AACF8-80A4-4E83-8AD7-104A422D52F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12" name="avatar">
          <a:extLst>
            <a:ext uri="{FF2B5EF4-FFF2-40B4-BE49-F238E27FC236}">
              <a16:creationId xmlns:a16="http://schemas.microsoft.com/office/drawing/2014/main" id="{A6D00AF1-9D24-4624-9506-74DDA27679D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13" name="avatar">
          <a:extLst>
            <a:ext uri="{FF2B5EF4-FFF2-40B4-BE49-F238E27FC236}">
              <a16:creationId xmlns:a16="http://schemas.microsoft.com/office/drawing/2014/main" id="{8437475F-5ADC-4FF9-8B29-D096B9E40D0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14" name="avatar">
          <a:extLst>
            <a:ext uri="{FF2B5EF4-FFF2-40B4-BE49-F238E27FC236}">
              <a16:creationId xmlns:a16="http://schemas.microsoft.com/office/drawing/2014/main" id="{6C24F425-56C4-4242-9E05-BD1C86D3ACA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15" name="avatar">
          <a:extLst>
            <a:ext uri="{FF2B5EF4-FFF2-40B4-BE49-F238E27FC236}">
              <a16:creationId xmlns:a16="http://schemas.microsoft.com/office/drawing/2014/main" id="{FD36DBF0-5F08-4BC9-A172-2D451D38D0F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16" name="avatar">
          <a:extLst>
            <a:ext uri="{FF2B5EF4-FFF2-40B4-BE49-F238E27FC236}">
              <a16:creationId xmlns:a16="http://schemas.microsoft.com/office/drawing/2014/main" id="{9AB1B583-2948-415B-A775-F35D72072DB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17" name="avatar">
          <a:extLst>
            <a:ext uri="{FF2B5EF4-FFF2-40B4-BE49-F238E27FC236}">
              <a16:creationId xmlns:a16="http://schemas.microsoft.com/office/drawing/2014/main" id="{B0E7CD41-1A67-46D1-88EA-22FEDAAE53B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18" name="avatar">
          <a:extLst>
            <a:ext uri="{FF2B5EF4-FFF2-40B4-BE49-F238E27FC236}">
              <a16:creationId xmlns:a16="http://schemas.microsoft.com/office/drawing/2014/main" id="{64BD48EB-DD29-41FB-9370-FB11819BFF7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19" name="avatar">
          <a:extLst>
            <a:ext uri="{FF2B5EF4-FFF2-40B4-BE49-F238E27FC236}">
              <a16:creationId xmlns:a16="http://schemas.microsoft.com/office/drawing/2014/main" id="{E3EB10FA-3266-47DC-8C52-3ECF9DABC45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20" name="avatar">
          <a:extLst>
            <a:ext uri="{FF2B5EF4-FFF2-40B4-BE49-F238E27FC236}">
              <a16:creationId xmlns:a16="http://schemas.microsoft.com/office/drawing/2014/main" id="{EE719861-25DB-46F6-8BAE-E31AF4F85D5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21" name="avatar">
          <a:extLst>
            <a:ext uri="{FF2B5EF4-FFF2-40B4-BE49-F238E27FC236}">
              <a16:creationId xmlns:a16="http://schemas.microsoft.com/office/drawing/2014/main" id="{EE501F8B-FAB0-4909-B72A-2B5D7B2B430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22" name="avatar">
          <a:extLst>
            <a:ext uri="{FF2B5EF4-FFF2-40B4-BE49-F238E27FC236}">
              <a16:creationId xmlns:a16="http://schemas.microsoft.com/office/drawing/2014/main" id="{DA7907D4-E98C-4E60-B594-2D96E5927E9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23" name="avatar">
          <a:extLst>
            <a:ext uri="{FF2B5EF4-FFF2-40B4-BE49-F238E27FC236}">
              <a16:creationId xmlns:a16="http://schemas.microsoft.com/office/drawing/2014/main" id="{1BF16EE3-6501-4BCF-AD08-E994DB535C8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24" name="avatar">
          <a:extLst>
            <a:ext uri="{FF2B5EF4-FFF2-40B4-BE49-F238E27FC236}">
              <a16:creationId xmlns:a16="http://schemas.microsoft.com/office/drawing/2014/main" id="{5947B63F-762D-4B3B-AB15-F105945119B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25" name="avatar">
          <a:extLst>
            <a:ext uri="{FF2B5EF4-FFF2-40B4-BE49-F238E27FC236}">
              <a16:creationId xmlns:a16="http://schemas.microsoft.com/office/drawing/2014/main" id="{16998939-C329-492D-BD24-9732B177DA7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26" name="avatar">
          <a:extLst>
            <a:ext uri="{FF2B5EF4-FFF2-40B4-BE49-F238E27FC236}">
              <a16:creationId xmlns:a16="http://schemas.microsoft.com/office/drawing/2014/main" id="{D3B7E5B6-0D22-471D-A878-EDBAB8CE5E3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27" name="avatar">
          <a:extLst>
            <a:ext uri="{FF2B5EF4-FFF2-40B4-BE49-F238E27FC236}">
              <a16:creationId xmlns:a16="http://schemas.microsoft.com/office/drawing/2014/main" id="{A0030509-C79C-4BFD-B935-D669D2ADFDD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28" name="avatar">
          <a:extLst>
            <a:ext uri="{FF2B5EF4-FFF2-40B4-BE49-F238E27FC236}">
              <a16:creationId xmlns:a16="http://schemas.microsoft.com/office/drawing/2014/main" id="{9020811A-C885-4FF7-B4C6-A48372DCA21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29" name="avatar">
          <a:extLst>
            <a:ext uri="{FF2B5EF4-FFF2-40B4-BE49-F238E27FC236}">
              <a16:creationId xmlns:a16="http://schemas.microsoft.com/office/drawing/2014/main" id="{77F3311B-C6D1-4DDF-AD01-150593BDEE0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30" name="avatar">
          <a:extLst>
            <a:ext uri="{FF2B5EF4-FFF2-40B4-BE49-F238E27FC236}">
              <a16:creationId xmlns:a16="http://schemas.microsoft.com/office/drawing/2014/main" id="{9C67F53B-B54F-44F9-9B11-9C11507B666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31" name="avatar">
          <a:extLst>
            <a:ext uri="{FF2B5EF4-FFF2-40B4-BE49-F238E27FC236}">
              <a16:creationId xmlns:a16="http://schemas.microsoft.com/office/drawing/2014/main" id="{E7FA0813-70BE-4E03-8095-06C064F991D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32" name="avatar">
          <a:extLst>
            <a:ext uri="{FF2B5EF4-FFF2-40B4-BE49-F238E27FC236}">
              <a16:creationId xmlns:a16="http://schemas.microsoft.com/office/drawing/2014/main" id="{85E67861-3EE1-4D1D-88C9-ED294AB38C1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33" name="avatar">
          <a:extLst>
            <a:ext uri="{FF2B5EF4-FFF2-40B4-BE49-F238E27FC236}">
              <a16:creationId xmlns:a16="http://schemas.microsoft.com/office/drawing/2014/main" id="{E9C8A45D-94A5-492C-9984-BBF661D7D63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34" name="avatar">
          <a:extLst>
            <a:ext uri="{FF2B5EF4-FFF2-40B4-BE49-F238E27FC236}">
              <a16:creationId xmlns:a16="http://schemas.microsoft.com/office/drawing/2014/main" id="{D9ECB0CE-FCAF-4082-9A99-80E140425CC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35" name="avatar">
          <a:extLst>
            <a:ext uri="{FF2B5EF4-FFF2-40B4-BE49-F238E27FC236}">
              <a16:creationId xmlns:a16="http://schemas.microsoft.com/office/drawing/2014/main" id="{CF0FC685-4677-449A-BD5C-91CF0EC932D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36" name="avatar">
          <a:extLst>
            <a:ext uri="{FF2B5EF4-FFF2-40B4-BE49-F238E27FC236}">
              <a16:creationId xmlns:a16="http://schemas.microsoft.com/office/drawing/2014/main" id="{2CBB4AC6-C198-4E66-AE77-14435F04A93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37" name="avatar">
          <a:extLst>
            <a:ext uri="{FF2B5EF4-FFF2-40B4-BE49-F238E27FC236}">
              <a16:creationId xmlns:a16="http://schemas.microsoft.com/office/drawing/2014/main" id="{E8D11ADC-375D-4E55-A470-6839B63F4E8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38" name="avatar">
          <a:extLst>
            <a:ext uri="{FF2B5EF4-FFF2-40B4-BE49-F238E27FC236}">
              <a16:creationId xmlns:a16="http://schemas.microsoft.com/office/drawing/2014/main" id="{18C44262-0C01-49E9-8A97-D372708771D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39" name="avatar">
          <a:extLst>
            <a:ext uri="{FF2B5EF4-FFF2-40B4-BE49-F238E27FC236}">
              <a16:creationId xmlns:a16="http://schemas.microsoft.com/office/drawing/2014/main" id="{BAA2EF42-F74D-4D68-8F45-2FE43BB81E7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40" name="avatar">
          <a:extLst>
            <a:ext uri="{FF2B5EF4-FFF2-40B4-BE49-F238E27FC236}">
              <a16:creationId xmlns:a16="http://schemas.microsoft.com/office/drawing/2014/main" id="{7522DE66-2BE9-4F06-A7A3-AB6BA149525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41" name="avatar">
          <a:extLst>
            <a:ext uri="{FF2B5EF4-FFF2-40B4-BE49-F238E27FC236}">
              <a16:creationId xmlns:a16="http://schemas.microsoft.com/office/drawing/2014/main" id="{528E6366-E18A-44B1-915D-454CB5626A9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42" name="avatar">
          <a:extLst>
            <a:ext uri="{FF2B5EF4-FFF2-40B4-BE49-F238E27FC236}">
              <a16:creationId xmlns:a16="http://schemas.microsoft.com/office/drawing/2014/main" id="{0DDBC767-01CB-488B-96E3-8CFE564E477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43" name="avatar">
          <a:extLst>
            <a:ext uri="{FF2B5EF4-FFF2-40B4-BE49-F238E27FC236}">
              <a16:creationId xmlns:a16="http://schemas.microsoft.com/office/drawing/2014/main" id="{5287821F-CD39-42FE-B05F-BA109912B44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44" name="avatar">
          <a:extLst>
            <a:ext uri="{FF2B5EF4-FFF2-40B4-BE49-F238E27FC236}">
              <a16:creationId xmlns:a16="http://schemas.microsoft.com/office/drawing/2014/main" id="{73D8CEBF-51DE-4F32-8B8B-D34A3891884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45" name="avatar">
          <a:extLst>
            <a:ext uri="{FF2B5EF4-FFF2-40B4-BE49-F238E27FC236}">
              <a16:creationId xmlns:a16="http://schemas.microsoft.com/office/drawing/2014/main" id="{F6976BA7-28DA-488A-9699-02CA9B9E14B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46" name="avatar">
          <a:extLst>
            <a:ext uri="{FF2B5EF4-FFF2-40B4-BE49-F238E27FC236}">
              <a16:creationId xmlns:a16="http://schemas.microsoft.com/office/drawing/2014/main" id="{B93F02E3-1AA6-4306-96CC-363A1FDCAF5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47" name="avatar">
          <a:extLst>
            <a:ext uri="{FF2B5EF4-FFF2-40B4-BE49-F238E27FC236}">
              <a16:creationId xmlns:a16="http://schemas.microsoft.com/office/drawing/2014/main" id="{B7223285-5F17-4A8C-A34A-D33832EF718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48" name="avatar">
          <a:extLst>
            <a:ext uri="{FF2B5EF4-FFF2-40B4-BE49-F238E27FC236}">
              <a16:creationId xmlns:a16="http://schemas.microsoft.com/office/drawing/2014/main" id="{2ACFA1C6-2856-4FCB-BE6D-E320C664723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49" name="avatar">
          <a:extLst>
            <a:ext uri="{FF2B5EF4-FFF2-40B4-BE49-F238E27FC236}">
              <a16:creationId xmlns:a16="http://schemas.microsoft.com/office/drawing/2014/main" id="{6F03CBC4-0F4B-41D5-8B89-DD995964255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50" name="avatar">
          <a:extLst>
            <a:ext uri="{FF2B5EF4-FFF2-40B4-BE49-F238E27FC236}">
              <a16:creationId xmlns:a16="http://schemas.microsoft.com/office/drawing/2014/main" id="{14C977CE-4356-4890-B576-99C8D9D50C7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51" name="avatar">
          <a:extLst>
            <a:ext uri="{FF2B5EF4-FFF2-40B4-BE49-F238E27FC236}">
              <a16:creationId xmlns:a16="http://schemas.microsoft.com/office/drawing/2014/main" id="{9535CA4A-7AA2-41DB-8717-E6091436587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52" name="avatar">
          <a:extLst>
            <a:ext uri="{FF2B5EF4-FFF2-40B4-BE49-F238E27FC236}">
              <a16:creationId xmlns:a16="http://schemas.microsoft.com/office/drawing/2014/main" id="{1502E62D-54A3-40A1-8627-C77CE7EB972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53" name="avatar">
          <a:extLst>
            <a:ext uri="{FF2B5EF4-FFF2-40B4-BE49-F238E27FC236}">
              <a16:creationId xmlns:a16="http://schemas.microsoft.com/office/drawing/2014/main" id="{FA0ACF5A-718E-4D15-B6CC-301A3500421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54" name="avatar">
          <a:extLst>
            <a:ext uri="{FF2B5EF4-FFF2-40B4-BE49-F238E27FC236}">
              <a16:creationId xmlns:a16="http://schemas.microsoft.com/office/drawing/2014/main" id="{8094A1BE-E2BA-45EE-B71B-EDDCC092407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55" name="avatar">
          <a:extLst>
            <a:ext uri="{FF2B5EF4-FFF2-40B4-BE49-F238E27FC236}">
              <a16:creationId xmlns:a16="http://schemas.microsoft.com/office/drawing/2014/main" id="{68EE6DC9-1EF8-4E38-94E5-47CD20D05BA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56" name="avatar">
          <a:extLst>
            <a:ext uri="{FF2B5EF4-FFF2-40B4-BE49-F238E27FC236}">
              <a16:creationId xmlns:a16="http://schemas.microsoft.com/office/drawing/2014/main" id="{C4F01DFD-2B77-48E9-A05E-0C281E08E1D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57" name="avatar">
          <a:extLst>
            <a:ext uri="{FF2B5EF4-FFF2-40B4-BE49-F238E27FC236}">
              <a16:creationId xmlns:a16="http://schemas.microsoft.com/office/drawing/2014/main" id="{69D9C398-24F8-4C17-AA7D-BDFFBB03F31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58" name="avatar">
          <a:extLst>
            <a:ext uri="{FF2B5EF4-FFF2-40B4-BE49-F238E27FC236}">
              <a16:creationId xmlns:a16="http://schemas.microsoft.com/office/drawing/2014/main" id="{8E13D7B9-A19C-4E5A-8C5E-E13BF6E7FFA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59" name="avatar">
          <a:extLst>
            <a:ext uri="{FF2B5EF4-FFF2-40B4-BE49-F238E27FC236}">
              <a16:creationId xmlns:a16="http://schemas.microsoft.com/office/drawing/2014/main" id="{11B33583-BFEB-4231-868C-E24AC37EB5E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60" name="avatar">
          <a:extLst>
            <a:ext uri="{FF2B5EF4-FFF2-40B4-BE49-F238E27FC236}">
              <a16:creationId xmlns:a16="http://schemas.microsoft.com/office/drawing/2014/main" id="{22883CA1-904A-4074-BE0D-8E7A14D0212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61" name="avatar">
          <a:extLst>
            <a:ext uri="{FF2B5EF4-FFF2-40B4-BE49-F238E27FC236}">
              <a16:creationId xmlns:a16="http://schemas.microsoft.com/office/drawing/2014/main" id="{2A09B6DE-92C3-4502-A76C-BBAF443F9A1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62" name="avatar">
          <a:extLst>
            <a:ext uri="{FF2B5EF4-FFF2-40B4-BE49-F238E27FC236}">
              <a16:creationId xmlns:a16="http://schemas.microsoft.com/office/drawing/2014/main" id="{4F1ACFC1-73F7-445A-8E95-816F6A8CDD5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63" name="avatar">
          <a:extLst>
            <a:ext uri="{FF2B5EF4-FFF2-40B4-BE49-F238E27FC236}">
              <a16:creationId xmlns:a16="http://schemas.microsoft.com/office/drawing/2014/main" id="{2B9AEEFA-8733-48C0-A2F7-3E75905DDF9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64" name="avatar">
          <a:extLst>
            <a:ext uri="{FF2B5EF4-FFF2-40B4-BE49-F238E27FC236}">
              <a16:creationId xmlns:a16="http://schemas.microsoft.com/office/drawing/2014/main" id="{F7392D6D-FE22-40BF-A35A-AA8344DA1C3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65" name="avatar">
          <a:extLst>
            <a:ext uri="{FF2B5EF4-FFF2-40B4-BE49-F238E27FC236}">
              <a16:creationId xmlns:a16="http://schemas.microsoft.com/office/drawing/2014/main" id="{1A890FE9-AC2F-445F-AF1B-7831C4FF223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66" name="avatar">
          <a:extLst>
            <a:ext uri="{FF2B5EF4-FFF2-40B4-BE49-F238E27FC236}">
              <a16:creationId xmlns:a16="http://schemas.microsoft.com/office/drawing/2014/main" id="{892C6A36-4199-4296-B418-E9740124F57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67" name="avatar">
          <a:extLst>
            <a:ext uri="{FF2B5EF4-FFF2-40B4-BE49-F238E27FC236}">
              <a16:creationId xmlns:a16="http://schemas.microsoft.com/office/drawing/2014/main" id="{3ED593B4-155A-4C2E-B064-20E4A8CA361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68" name="avatar">
          <a:extLst>
            <a:ext uri="{FF2B5EF4-FFF2-40B4-BE49-F238E27FC236}">
              <a16:creationId xmlns:a16="http://schemas.microsoft.com/office/drawing/2014/main" id="{61752F21-E1BD-4C7E-9677-6C08F91E798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69" name="avatar">
          <a:extLst>
            <a:ext uri="{FF2B5EF4-FFF2-40B4-BE49-F238E27FC236}">
              <a16:creationId xmlns:a16="http://schemas.microsoft.com/office/drawing/2014/main" id="{C074CB37-A87F-40E5-8294-2090538D354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70" name="avatar">
          <a:extLst>
            <a:ext uri="{FF2B5EF4-FFF2-40B4-BE49-F238E27FC236}">
              <a16:creationId xmlns:a16="http://schemas.microsoft.com/office/drawing/2014/main" id="{F621D994-B88C-4636-83B6-96064385B59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71" name="avatar">
          <a:extLst>
            <a:ext uri="{FF2B5EF4-FFF2-40B4-BE49-F238E27FC236}">
              <a16:creationId xmlns:a16="http://schemas.microsoft.com/office/drawing/2014/main" id="{12C01A64-0280-4CC3-BB8E-31EF9AB7C00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72" name="avatar">
          <a:extLst>
            <a:ext uri="{FF2B5EF4-FFF2-40B4-BE49-F238E27FC236}">
              <a16:creationId xmlns:a16="http://schemas.microsoft.com/office/drawing/2014/main" id="{144CF88D-864B-40AC-B7F5-5D0F3057114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73" name="avatar">
          <a:extLst>
            <a:ext uri="{FF2B5EF4-FFF2-40B4-BE49-F238E27FC236}">
              <a16:creationId xmlns:a16="http://schemas.microsoft.com/office/drawing/2014/main" id="{16FB4722-126E-4A9C-80F5-0A7762F0C51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74" name="avatar">
          <a:extLst>
            <a:ext uri="{FF2B5EF4-FFF2-40B4-BE49-F238E27FC236}">
              <a16:creationId xmlns:a16="http://schemas.microsoft.com/office/drawing/2014/main" id="{613FB9AF-0A36-45FC-B7D3-5017223BD20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75" name="avatar">
          <a:extLst>
            <a:ext uri="{FF2B5EF4-FFF2-40B4-BE49-F238E27FC236}">
              <a16:creationId xmlns:a16="http://schemas.microsoft.com/office/drawing/2014/main" id="{42BAB3DA-574D-4941-ACC1-9E38D6FFF4B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76" name="avatar">
          <a:extLst>
            <a:ext uri="{FF2B5EF4-FFF2-40B4-BE49-F238E27FC236}">
              <a16:creationId xmlns:a16="http://schemas.microsoft.com/office/drawing/2014/main" id="{EC752967-3C84-4086-BEAE-30B9229A346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77" name="avatar">
          <a:extLst>
            <a:ext uri="{FF2B5EF4-FFF2-40B4-BE49-F238E27FC236}">
              <a16:creationId xmlns:a16="http://schemas.microsoft.com/office/drawing/2014/main" id="{54C2E2B7-F799-4779-930B-5FF34E6B8C4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78" name="avatar">
          <a:extLst>
            <a:ext uri="{FF2B5EF4-FFF2-40B4-BE49-F238E27FC236}">
              <a16:creationId xmlns:a16="http://schemas.microsoft.com/office/drawing/2014/main" id="{E37254CF-C936-4B6F-98E9-9D0BFFEB3C0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79" name="avatar">
          <a:extLst>
            <a:ext uri="{FF2B5EF4-FFF2-40B4-BE49-F238E27FC236}">
              <a16:creationId xmlns:a16="http://schemas.microsoft.com/office/drawing/2014/main" id="{AE5FE7C3-9CD5-401D-9CF3-EC4051DB78D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80" name="avatar">
          <a:extLst>
            <a:ext uri="{FF2B5EF4-FFF2-40B4-BE49-F238E27FC236}">
              <a16:creationId xmlns:a16="http://schemas.microsoft.com/office/drawing/2014/main" id="{87C977B5-1F65-4CAD-9312-A1ACA602CC8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81" name="avatar">
          <a:extLst>
            <a:ext uri="{FF2B5EF4-FFF2-40B4-BE49-F238E27FC236}">
              <a16:creationId xmlns:a16="http://schemas.microsoft.com/office/drawing/2014/main" id="{D82949C0-7551-4C05-803D-1FE3C0181FC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82" name="avatar">
          <a:extLst>
            <a:ext uri="{FF2B5EF4-FFF2-40B4-BE49-F238E27FC236}">
              <a16:creationId xmlns:a16="http://schemas.microsoft.com/office/drawing/2014/main" id="{B58015F6-569D-4F7B-B340-7A097E12E55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83" name="avatar">
          <a:extLst>
            <a:ext uri="{FF2B5EF4-FFF2-40B4-BE49-F238E27FC236}">
              <a16:creationId xmlns:a16="http://schemas.microsoft.com/office/drawing/2014/main" id="{E792EEC1-F391-4155-A0AA-8A8E787D543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84" name="avatar">
          <a:extLst>
            <a:ext uri="{FF2B5EF4-FFF2-40B4-BE49-F238E27FC236}">
              <a16:creationId xmlns:a16="http://schemas.microsoft.com/office/drawing/2014/main" id="{B4EB7728-4126-4D09-BAB0-430DD610F0D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85" name="avatar">
          <a:extLst>
            <a:ext uri="{FF2B5EF4-FFF2-40B4-BE49-F238E27FC236}">
              <a16:creationId xmlns:a16="http://schemas.microsoft.com/office/drawing/2014/main" id="{E68B66E5-B301-40F9-BD62-1D35A2506B1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86" name="avatar">
          <a:extLst>
            <a:ext uri="{FF2B5EF4-FFF2-40B4-BE49-F238E27FC236}">
              <a16:creationId xmlns:a16="http://schemas.microsoft.com/office/drawing/2014/main" id="{18FD1ADB-0755-4AAB-BC33-36A6B3B0234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87" name="avatar">
          <a:extLst>
            <a:ext uri="{FF2B5EF4-FFF2-40B4-BE49-F238E27FC236}">
              <a16:creationId xmlns:a16="http://schemas.microsoft.com/office/drawing/2014/main" id="{6ABB7AD8-53B4-4115-9B02-8DE2C1D604B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88" name="avatar">
          <a:extLst>
            <a:ext uri="{FF2B5EF4-FFF2-40B4-BE49-F238E27FC236}">
              <a16:creationId xmlns:a16="http://schemas.microsoft.com/office/drawing/2014/main" id="{ED216B89-2399-4846-9D3C-401CC5189E0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89" name="avatar">
          <a:extLst>
            <a:ext uri="{FF2B5EF4-FFF2-40B4-BE49-F238E27FC236}">
              <a16:creationId xmlns:a16="http://schemas.microsoft.com/office/drawing/2014/main" id="{FF3871D1-BB4D-401B-9C40-9A16C5A125C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90" name="avatar">
          <a:extLst>
            <a:ext uri="{FF2B5EF4-FFF2-40B4-BE49-F238E27FC236}">
              <a16:creationId xmlns:a16="http://schemas.microsoft.com/office/drawing/2014/main" id="{7CD99DA3-403F-4464-AA06-DC522C9680D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91" name="avatar">
          <a:extLst>
            <a:ext uri="{FF2B5EF4-FFF2-40B4-BE49-F238E27FC236}">
              <a16:creationId xmlns:a16="http://schemas.microsoft.com/office/drawing/2014/main" id="{7ABD1A97-D5C2-4FD2-8326-8C4DF2F7889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92" name="avatar">
          <a:extLst>
            <a:ext uri="{FF2B5EF4-FFF2-40B4-BE49-F238E27FC236}">
              <a16:creationId xmlns:a16="http://schemas.microsoft.com/office/drawing/2014/main" id="{DEB2A2A2-6A16-457C-B62B-AC74516FF10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8993" name="avatar">
          <a:extLst>
            <a:ext uri="{FF2B5EF4-FFF2-40B4-BE49-F238E27FC236}">
              <a16:creationId xmlns:a16="http://schemas.microsoft.com/office/drawing/2014/main" id="{FC3A0110-5CDA-4C07-AFA3-79C26050911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94" name="avatar">
          <a:extLst>
            <a:ext uri="{FF2B5EF4-FFF2-40B4-BE49-F238E27FC236}">
              <a16:creationId xmlns:a16="http://schemas.microsoft.com/office/drawing/2014/main" id="{961C523D-2CC1-4180-9231-DADFA06AD48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95" name="avatar">
          <a:extLst>
            <a:ext uri="{FF2B5EF4-FFF2-40B4-BE49-F238E27FC236}">
              <a16:creationId xmlns:a16="http://schemas.microsoft.com/office/drawing/2014/main" id="{4EF7A480-48FD-48C8-A56A-D2B0AAC45AF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8996" name="avatar">
          <a:extLst>
            <a:ext uri="{FF2B5EF4-FFF2-40B4-BE49-F238E27FC236}">
              <a16:creationId xmlns:a16="http://schemas.microsoft.com/office/drawing/2014/main" id="{9755B4C9-874C-47FF-AEA0-BA175C0F203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8997" name="avatar">
          <a:extLst>
            <a:ext uri="{FF2B5EF4-FFF2-40B4-BE49-F238E27FC236}">
              <a16:creationId xmlns:a16="http://schemas.microsoft.com/office/drawing/2014/main" id="{8D4D0B19-7914-41FB-8A84-9F1FDACF665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8998" name="avatar">
          <a:extLst>
            <a:ext uri="{FF2B5EF4-FFF2-40B4-BE49-F238E27FC236}">
              <a16:creationId xmlns:a16="http://schemas.microsoft.com/office/drawing/2014/main" id="{548222A0-EF0D-4595-B60A-5FEBCC03C4E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8999" name="avatar">
          <a:extLst>
            <a:ext uri="{FF2B5EF4-FFF2-40B4-BE49-F238E27FC236}">
              <a16:creationId xmlns:a16="http://schemas.microsoft.com/office/drawing/2014/main" id="{90FF6304-2338-4B8E-8F9C-962EA037891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00" name="avatar">
          <a:extLst>
            <a:ext uri="{FF2B5EF4-FFF2-40B4-BE49-F238E27FC236}">
              <a16:creationId xmlns:a16="http://schemas.microsoft.com/office/drawing/2014/main" id="{767A660D-754E-4059-94F6-A4209D52940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01" name="avatar">
          <a:extLst>
            <a:ext uri="{FF2B5EF4-FFF2-40B4-BE49-F238E27FC236}">
              <a16:creationId xmlns:a16="http://schemas.microsoft.com/office/drawing/2014/main" id="{DE650F6C-E3C1-4924-B2F8-E37A685949B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02" name="avatar">
          <a:extLst>
            <a:ext uri="{FF2B5EF4-FFF2-40B4-BE49-F238E27FC236}">
              <a16:creationId xmlns:a16="http://schemas.microsoft.com/office/drawing/2014/main" id="{AB5C8FB9-BBE0-4030-80F5-66F56CB7B46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003" name="avatar">
          <a:extLst>
            <a:ext uri="{FF2B5EF4-FFF2-40B4-BE49-F238E27FC236}">
              <a16:creationId xmlns:a16="http://schemas.microsoft.com/office/drawing/2014/main" id="{24D0276E-6473-4B53-A0DC-698BFF57E8C3}"/>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004" name="avatar">
          <a:extLst>
            <a:ext uri="{FF2B5EF4-FFF2-40B4-BE49-F238E27FC236}">
              <a16:creationId xmlns:a16="http://schemas.microsoft.com/office/drawing/2014/main" id="{CB1148E8-5CA1-46DB-A477-1BEEE11604FE}"/>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05" name="avatar">
          <a:extLst>
            <a:ext uri="{FF2B5EF4-FFF2-40B4-BE49-F238E27FC236}">
              <a16:creationId xmlns:a16="http://schemas.microsoft.com/office/drawing/2014/main" id="{3F39A1F2-E937-4F5B-9675-5F3C3767226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69006" name="avatar">
          <a:extLst>
            <a:ext uri="{FF2B5EF4-FFF2-40B4-BE49-F238E27FC236}">
              <a16:creationId xmlns:a16="http://schemas.microsoft.com/office/drawing/2014/main" id="{7BE1F399-BCAA-43CA-87BC-E4E39A9D8BD4}"/>
            </a:ext>
          </a:extLst>
        </xdr:cNvPr>
        <xdr:cNvSpPr>
          <a:spLocks noChangeAspect="1" noChangeArrowheads="1"/>
        </xdr:cNvSpPr>
      </xdr:nvSpPr>
      <xdr:spPr bwMode="auto">
        <a:xfrm>
          <a:off x="4600575"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69007" name="avatar">
          <a:extLst>
            <a:ext uri="{FF2B5EF4-FFF2-40B4-BE49-F238E27FC236}">
              <a16:creationId xmlns:a16="http://schemas.microsoft.com/office/drawing/2014/main" id="{1581B4CE-C807-404A-945C-79258E5CE779}"/>
            </a:ext>
          </a:extLst>
        </xdr:cNvPr>
        <xdr:cNvSpPr>
          <a:spLocks noChangeAspect="1" noChangeArrowheads="1"/>
        </xdr:cNvSpPr>
      </xdr:nvSpPr>
      <xdr:spPr bwMode="auto">
        <a:xfrm>
          <a:off x="0"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008" name="avatar">
          <a:extLst>
            <a:ext uri="{FF2B5EF4-FFF2-40B4-BE49-F238E27FC236}">
              <a16:creationId xmlns:a16="http://schemas.microsoft.com/office/drawing/2014/main" id="{7EC0C1D0-23B4-477D-A9C2-D846342AECEE}"/>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09" name="avatar">
          <a:extLst>
            <a:ext uri="{FF2B5EF4-FFF2-40B4-BE49-F238E27FC236}">
              <a16:creationId xmlns:a16="http://schemas.microsoft.com/office/drawing/2014/main" id="{3CD9FBE3-ABC0-46A6-B273-A6BC91BAE96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69010" name="avatar">
          <a:extLst>
            <a:ext uri="{FF2B5EF4-FFF2-40B4-BE49-F238E27FC236}">
              <a16:creationId xmlns:a16="http://schemas.microsoft.com/office/drawing/2014/main" id="{91CA8861-4A3F-4179-B11E-76C17EBD7595}"/>
            </a:ext>
          </a:extLst>
        </xdr:cNvPr>
        <xdr:cNvSpPr>
          <a:spLocks noChangeAspect="1" noChangeArrowheads="1"/>
        </xdr:cNvSpPr>
      </xdr:nvSpPr>
      <xdr:spPr bwMode="auto">
        <a:xfrm>
          <a:off x="4600575" y="21821775"/>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011" name="avatar">
          <a:extLst>
            <a:ext uri="{FF2B5EF4-FFF2-40B4-BE49-F238E27FC236}">
              <a16:creationId xmlns:a16="http://schemas.microsoft.com/office/drawing/2014/main" id="{ABCB7F54-94F1-4387-B040-E64D0AACDC2D}"/>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12" name="avatar">
          <a:extLst>
            <a:ext uri="{FF2B5EF4-FFF2-40B4-BE49-F238E27FC236}">
              <a16:creationId xmlns:a16="http://schemas.microsoft.com/office/drawing/2014/main" id="{944A1BCD-DA94-4191-B689-53508A1F182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013" name="avatar">
          <a:extLst>
            <a:ext uri="{FF2B5EF4-FFF2-40B4-BE49-F238E27FC236}">
              <a16:creationId xmlns:a16="http://schemas.microsoft.com/office/drawing/2014/main" id="{259FA2A5-9492-4B03-9C47-A9DB762BBFD2}"/>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014" name="avatar">
          <a:extLst>
            <a:ext uri="{FF2B5EF4-FFF2-40B4-BE49-F238E27FC236}">
              <a16:creationId xmlns:a16="http://schemas.microsoft.com/office/drawing/2014/main" id="{0E902E51-92BC-4EA8-BA5F-DE089393A65A}"/>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15" name="avatar">
          <a:extLst>
            <a:ext uri="{FF2B5EF4-FFF2-40B4-BE49-F238E27FC236}">
              <a16:creationId xmlns:a16="http://schemas.microsoft.com/office/drawing/2014/main" id="{683FAF7F-554B-496A-B3A5-FFF0F373023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16" name="avatar">
          <a:extLst>
            <a:ext uri="{FF2B5EF4-FFF2-40B4-BE49-F238E27FC236}">
              <a16:creationId xmlns:a16="http://schemas.microsoft.com/office/drawing/2014/main" id="{74D216B5-64BE-464C-9DC0-61A97720569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17" name="avatar">
          <a:extLst>
            <a:ext uri="{FF2B5EF4-FFF2-40B4-BE49-F238E27FC236}">
              <a16:creationId xmlns:a16="http://schemas.microsoft.com/office/drawing/2014/main" id="{CA16B424-4827-4318-BCD0-ED96F109CB8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18" name="avatar">
          <a:extLst>
            <a:ext uri="{FF2B5EF4-FFF2-40B4-BE49-F238E27FC236}">
              <a16:creationId xmlns:a16="http://schemas.microsoft.com/office/drawing/2014/main" id="{8AB4CE0F-183D-4EDC-AACE-20EE8A9684A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19" name="avatar">
          <a:extLst>
            <a:ext uri="{FF2B5EF4-FFF2-40B4-BE49-F238E27FC236}">
              <a16:creationId xmlns:a16="http://schemas.microsoft.com/office/drawing/2014/main" id="{98B5F2D3-904E-4EC4-9D1A-A076DE10379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20" name="avatar">
          <a:extLst>
            <a:ext uri="{FF2B5EF4-FFF2-40B4-BE49-F238E27FC236}">
              <a16:creationId xmlns:a16="http://schemas.microsoft.com/office/drawing/2014/main" id="{0BB77508-DC0D-4F74-84EB-A2B9CE63659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21" name="avatar">
          <a:extLst>
            <a:ext uri="{FF2B5EF4-FFF2-40B4-BE49-F238E27FC236}">
              <a16:creationId xmlns:a16="http://schemas.microsoft.com/office/drawing/2014/main" id="{15D3E837-0EEC-4CC4-B68A-82F19CD195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22" name="avatar">
          <a:extLst>
            <a:ext uri="{FF2B5EF4-FFF2-40B4-BE49-F238E27FC236}">
              <a16:creationId xmlns:a16="http://schemas.microsoft.com/office/drawing/2014/main" id="{47902D4B-4D53-4F7B-87D7-944C325893D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23" name="avatar">
          <a:extLst>
            <a:ext uri="{FF2B5EF4-FFF2-40B4-BE49-F238E27FC236}">
              <a16:creationId xmlns:a16="http://schemas.microsoft.com/office/drawing/2014/main" id="{1A48EF5A-720E-48C1-BC9D-3E5926B571F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24" name="avatar">
          <a:extLst>
            <a:ext uri="{FF2B5EF4-FFF2-40B4-BE49-F238E27FC236}">
              <a16:creationId xmlns:a16="http://schemas.microsoft.com/office/drawing/2014/main" id="{39D408F7-C565-4AC4-B0DB-5BD7C09CC57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25" name="avatar">
          <a:extLst>
            <a:ext uri="{FF2B5EF4-FFF2-40B4-BE49-F238E27FC236}">
              <a16:creationId xmlns:a16="http://schemas.microsoft.com/office/drawing/2014/main" id="{7D5F97F2-3F9A-4A1B-B31B-9E1E4C3CB09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26" name="avatar">
          <a:extLst>
            <a:ext uri="{FF2B5EF4-FFF2-40B4-BE49-F238E27FC236}">
              <a16:creationId xmlns:a16="http://schemas.microsoft.com/office/drawing/2014/main" id="{DAB3E66F-38BD-4A79-B381-6203E450AAB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27" name="avatar">
          <a:extLst>
            <a:ext uri="{FF2B5EF4-FFF2-40B4-BE49-F238E27FC236}">
              <a16:creationId xmlns:a16="http://schemas.microsoft.com/office/drawing/2014/main" id="{B6612D94-7D1C-4B5C-BEDB-AB7A3AE1214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28" name="avatar">
          <a:extLst>
            <a:ext uri="{FF2B5EF4-FFF2-40B4-BE49-F238E27FC236}">
              <a16:creationId xmlns:a16="http://schemas.microsoft.com/office/drawing/2014/main" id="{898582E9-8321-4FE1-9F8D-A5A1CC27555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29" name="avatar">
          <a:extLst>
            <a:ext uri="{FF2B5EF4-FFF2-40B4-BE49-F238E27FC236}">
              <a16:creationId xmlns:a16="http://schemas.microsoft.com/office/drawing/2014/main" id="{9933E65C-2FE0-4D2E-98D3-F46100F1660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30" name="avatar">
          <a:extLst>
            <a:ext uri="{FF2B5EF4-FFF2-40B4-BE49-F238E27FC236}">
              <a16:creationId xmlns:a16="http://schemas.microsoft.com/office/drawing/2014/main" id="{473705E2-E8BF-4F19-87DB-DD30CB89134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31" name="avatar">
          <a:extLst>
            <a:ext uri="{FF2B5EF4-FFF2-40B4-BE49-F238E27FC236}">
              <a16:creationId xmlns:a16="http://schemas.microsoft.com/office/drawing/2014/main" id="{0CE10A35-BB32-4D5C-ACA8-D0E42F74EF8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32" name="avatar">
          <a:extLst>
            <a:ext uri="{FF2B5EF4-FFF2-40B4-BE49-F238E27FC236}">
              <a16:creationId xmlns:a16="http://schemas.microsoft.com/office/drawing/2014/main" id="{C1B5D044-E3B2-427B-A583-D49D4314C83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33" name="avatar">
          <a:extLst>
            <a:ext uri="{FF2B5EF4-FFF2-40B4-BE49-F238E27FC236}">
              <a16:creationId xmlns:a16="http://schemas.microsoft.com/office/drawing/2014/main" id="{9D8F6394-CEDA-4E27-94C1-2C7823F4BC8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34" name="avatar">
          <a:extLst>
            <a:ext uri="{FF2B5EF4-FFF2-40B4-BE49-F238E27FC236}">
              <a16:creationId xmlns:a16="http://schemas.microsoft.com/office/drawing/2014/main" id="{1BAA3829-43F8-437A-B30C-D5B7F34FC65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35" name="avatar">
          <a:extLst>
            <a:ext uri="{FF2B5EF4-FFF2-40B4-BE49-F238E27FC236}">
              <a16:creationId xmlns:a16="http://schemas.microsoft.com/office/drawing/2014/main" id="{D8527AFC-4C3C-4191-816C-F6B3CB58DA8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36" name="avatar">
          <a:extLst>
            <a:ext uri="{FF2B5EF4-FFF2-40B4-BE49-F238E27FC236}">
              <a16:creationId xmlns:a16="http://schemas.microsoft.com/office/drawing/2014/main" id="{99C2227A-A123-4B7A-887F-14BA8E97A3F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37" name="avatar">
          <a:extLst>
            <a:ext uri="{FF2B5EF4-FFF2-40B4-BE49-F238E27FC236}">
              <a16:creationId xmlns:a16="http://schemas.microsoft.com/office/drawing/2014/main" id="{4D44DD2B-1F15-4F81-A414-50705DE7AAB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38" name="avatar">
          <a:extLst>
            <a:ext uri="{FF2B5EF4-FFF2-40B4-BE49-F238E27FC236}">
              <a16:creationId xmlns:a16="http://schemas.microsoft.com/office/drawing/2014/main" id="{A89CBC7F-1F45-486A-9AA0-EE8E0CEF7BD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39" name="avatar">
          <a:extLst>
            <a:ext uri="{FF2B5EF4-FFF2-40B4-BE49-F238E27FC236}">
              <a16:creationId xmlns:a16="http://schemas.microsoft.com/office/drawing/2014/main" id="{B24DDD19-8778-4C09-AC27-ADB2B9FCC84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40" name="avatar">
          <a:extLst>
            <a:ext uri="{FF2B5EF4-FFF2-40B4-BE49-F238E27FC236}">
              <a16:creationId xmlns:a16="http://schemas.microsoft.com/office/drawing/2014/main" id="{FD90BB78-DC14-4130-A605-C24F943F8B3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41" name="avatar">
          <a:extLst>
            <a:ext uri="{FF2B5EF4-FFF2-40B4-BE49-F238E27FC236}">
              <a16:creationId xmlns:a16="http://schemas.microsoft.com/office/drawing/2014/main" id="{D5CBCAA1-C516-4183-AD62-E59AB9D56FA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42" name="avatar">
          <a:extLst>
            <a:ext uri="{FF2B5EF4-FFF2-40B4-BE49-F238E27FC236}">
              <a16:creationId xmlns:a16="http://schemas.microsoft.com/office/drawing/2014/main" id="{C6D0BDFE-E573-481A-A9F0-330CC65F7E7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43" name="avatar">
          <a:extLst>
            <a:ext uri="{FF2B5EF4-FFF2-40B4-BE49-F238E27FC236}">
              <a16:creationId xmlns:a16="http://schemas.microsoft.com/office/drawing/2014/main" id="{160447D7-EF31-4C68-A920-207FCEF967F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44" name="avatar">
          <a:extLst>
            <a:ext uri="{FF2B5EF4-FFF2-40B4-BE49-F238E27FC236}">
              <a16:creationId xmlns:a16="http://schemas.microsoft.com/office/drawing/2014/main" id="{C9BFE4D2-934A-4CA7-BBF2-E298A41FABA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45" name="avatar">
          <a:extLst>
            <a:ext uri="{FF2B5EF4-FFF2-40B4-BE49-F238E27FC236}">
              <a16:creationId xmlns:a16="http://schemas.microsoft.com/office/drawing/2014/main" id="{86EA8820-7E74-4F5D-B1A8-1DB2321DF9C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46" name="avatar">
          <a:extLst>
            <a:ext uri="{FF2B5EF4-FFF2-40B4-BE49-F238E27FC236}">
              <a16:creationId xmlns:a16="http://schemas.microsoft.com/office/drawing/2014/main" id="{6A79CF79-43CD-427D-9326-74F5335F835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47" name="avatar">
          <a:extLst>
            <a:ext uri="{FF2B5EF4-FFF2-40B4-BE49-F238E27FC236}">
              <a16:creationId xmlns:a16="http://schemas.microsoft.com/office/drawing/2014/main" id="{5FDC39CC-794C-4D22-A0C9-F97B742EECA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48" name="avatar">
          <a:extLst>
            <a:ext uri="{FF2B5EF4-FFF2-40B4-BE49-F238E27FC236}">
              <a16:creationId xmlns:a16="http://schemas.microsoft.com/office/drawing/2014/main" id="{4110BC79-0BA6-4662-8C3B-8B58C38CB1E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49" name="avatar">
          <a:extLst>
            <a:ext uri="{FF2B5EF4-FFF2-40B4-BE49-F238E27FC236}">
              <a16:creationId xmlns:a16="http://schemas.microsoft.com/office/drawing/2014/main" id="{59A16C79-FA06-436A-B91C-C4765F0A415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50" name="avatar">
          <a:extLst>
            <a:ext uri="{FF2B5EF4-FFF2-40B4-BE49-F238E27FC236}">
              <a16:creationId xmlns:a16="http://schemas.microsoft.com/office/drawing/2014/main" id="{EB05A40C-9FAA-472E-B762-E80A9DFAD5D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51" name="avatar">
          <a:extLst>
            <a:ext uri="{FF2B5EF4-FFF2-40B4-BE49-F238E27FC236}">
              <a16:creationId xmlns:a16="http://schemas.microsoft.com/office/drawing/2014/main" id="{6506AD56-751F-4254-B35E-B2C4BA07565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52" name="avatar">
          <a:extLst>
            <a:ext uri="{FF2B5EF4-FFF2-40B4-BE49-F238E27FC236}">
              <a16:creationId xmlns:a16="http://schemas.microsoft.com/office/drawing/2014/main" id="{BA285565-CCF7-4478-A3C4-12B04FF55F7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53" name="avatar">
          <a:extLst>
            <a:ext uri="{FF2B5EF4-FFF2-40B4-BE49-F238E27FC236}">
              <a16:creationId xmlns:a16="http://schemas.microsoft.com/office/drawing/2014/main" id="{3929BE59-6E9E-41D7-BF9D-48CF4854703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54" name="avatar">
          <a:extLst>
            <a:ext uri="{FF2B5EF4-FFF2-40B4-BE49-F238E27FC236}">
              <a16:creationId xmlns:a16="http://schemas.microsoft.com/office/drawing/2014/main" id="{2F3FF087-72F8-4803-97D4-E1A235A3F8A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55" name="avatar">
          <a:extLst>
            <a:ext uri="{FF2B5EF4-FFF2-40B4-BE49-F238E27FC236}">
              <a16:creationId xmlns:a16="http://schemas.microsoft.com/office/drawing/2014/main" id="{5CDC3E27-7751-4A18-A107-2E3F329DF7C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56" name="avatar">
          <a:extLst>
            <a:ext uri="{FF2B5EF4-FFF2-40B4-BE49-F238E27FC236}">
              <a16:creationId xmlns:a16="http://schemas.microsoft.com/office/drawing/2014/main" id="{6E2CC5A0-3F1B-4AFA-8031-0014CE39F1B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57" name="avatar">
          <a:extLst>
            <a:ext uri="{FF2B5EF4-FFF2-40B4-BE49-F238E27FC236}">
              <a16:creationId xmlns:a16="http://schemas.microsoft.com/office/drawing/2014/main" id="{AB33D5AF-33D6-4B5B-B052-3A5115734D5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58" name="avatar">
          <a:extLst>
            <a:ext uri="{FF2B5EF4-FFF2-40B4-BE49-F238E27FC236}">
              <a16:creationId xmlns:a16="http://schemas.microsoft.com/office/drawing/2014/main" id="{3AC8AC7E-C586-4556-B6C0-913B5270576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59" name="avatar">
          <a:extLst>
            <a:ext uri="{FF2B5EF4-FFF2-40B4-BE49-F238E27FC236}">
              <a16:creationId xmlns:a16="http://schemas.microsoft.com/office/drawing/2014/main" id="{96D59802-4C1B-45C3-AC4E-CD616C42C1D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60" name="avatar">
          <a:extLst>
            <a:ext uri="{FF2B5EF4-FFF2-40B4-BE49-F238E27FC236}">
              <a16:creationId xmlns:a16="http://schemas.microsoft.com/office/drawing/2014/main" id="{693CA3F9-855F-42E1-A8B2-C2329577594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61" name="avatar">
          <a:extLst>
            <a:ext uri="{FF2B5EF4-FFF2-40B4-BE49-F238E27FC236}">
              <a16:creationId xmlns:a16="http://schemas.microsoft.com/office/drawing/2014/main" id="{1ADF5287-6994-41FA-ACEA-50A29BC80B0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62" name="avatar">
          <a:extLst>
            <a:ext uri="{FF2B5EF4-FFF2-40B4-BE49-F238E27FC236}">
              <a16:creationId xmlns:a16="http://schemas.microsoft.com/office/drawing/2014/main" id="{9A5AA36F-3B38-45A2-8813-EB13B478B90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63" name="avatar">
          <a:extLst>
            <a:ext uri="{FF2B5EF4-FFF2-40B4-BE49-F238E27FC236}">
              <a16:creationId xmlns:a16="http://schemas.microsoft.com/office/drawing/2014/main" id="{D4D57955-84BA-4117-9FFA-50418E56A93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64" name="avatar">
          <a:extLst>
            <a:ext uri="{FF2B5EF4-FFF2-40B4-BE49-F238E27FC236}">
              <a16:creationId xmlns:a16="http://schemas.microsoft.com/office/drawing/2014/main" id="{98C301D7-8838-4E50-8E1D-6FD6DE92B63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65" name="avatar">
          <a:extLst>
            <a:ext uri="{FF2B5EF4-FFF2-40B4-BE49-F238E27FC236}">
              <a16:creationId xmlns:a16="http://schemas.microsoft.com/office/drawing/2014/main" id="{CE2AAAA5-ECAA-4DA1-AA21-6A733532D52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66" name="avatar">
          <a:extLst>
            <a:ext uri="{FF2B5EF4-FFF2-40B4-BE49-F238E27FC236}">
              <a16:creationId xmlns:a16="http://schemas.microsoft.com/office/drawing/2014/main" id="{8DCECE4D-D6C1-4275-A27F-5EF6A299A8C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67" name="avatar">
          <a:extLst>
            <a:ext uri="{FF2B5EF4-FFF2-40B4-BE49-F238E27FC236}">
              <a16:creationId xmlns:a16="http://schemas.microsoft.com/office/drawing/2014/main" id="{D6F682C8-53E5-4F10-8C3F-6C9C16B2081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68" name="avatar">
          <a:extLst>
            <a:ext uri="{FF2B5EF4-FFF2-40B4-BE49-F238E27FC236}">
              <a16:creationId xmlns:a16="http://schemas.microsoft.com/office/drawing/2014/main" id="{57DE777F-EE80-4BC1-AC12-C3758831A5A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69" name="avatar">
          <a:extLst>
            <a:ext uri="{FF2B5EF4-FFF2-40B4-BE49-F238E27FC236}">
              <a16:creationId xmlns:a16="http://schemas.microsoft.com/office/drawing/2014/main" id="{86143E0E-0B23-4D8B-857B-FF5DB1E80D3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70" name="avatar">
          <a:extLst>
            <a:ext uri="{FF2B5EF4-FFF2-40B4-BE49-F238E27FC236}">
              <a16:creationId xmlns:a16="http://schemas.microsoft.com/office/drawing/2014/main" id="{3CD0D8EA-0F1F-4D13-927A-9FD26366CC5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71" name="avatar">
          <a:extLst>
            <a:ext uri="{FF2B5EF4-FFF2-40B4-BE49-F238E27FC236}">
              <a16:creationId xmlns:a16="http://schemas.microsoft.com/office/drawing/2014/main" id="{21FF28B6-5FA4-4AD3-AA80-8839E3E57DB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72" name="avatar">
          <a:extLst>
            <a:ext uri="{FF2B5EF4-FFF2-40B4-BE49-F238E27FC236}">
              <a16:creationId xmlns:a16="http://schemas.microsoft.com/office/drawing/2014/main" id="{CCC303F0-93A7-4CB1-A5C4-A5AB0179185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73" name="avatar">
          <a:extLst>
            <a:ext uri="{FF2B5EF4-FFF2-40B4-BE49-F238E27FC236}">
              <a16:creationId xmlns:a16="http://schemas.microsoft.com/office/drawing/2014/main" id="{ACBFB223-08D9-4928-A2CD-A35CF364F5D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74" name="avatar">
          <a:extLst>
            <a:ext uri="{FF2B5EF4-FFF2-40B4-BE49-F238E27FC236}">
              <a16:creationId xmlns:a16="http://schemas.microsoft.com/office/drawing/2014/main" id="{044A67A7-0EDE-466E-8886-83C20EBDE3B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75" name="avatar">
          <a:extLst>
            <a:ext uri="{FF2B5EF4-FFF2-40B4-BE49-F238E27FC236}">
              <a16:creationId xmlns:a16="http://schemas.microsoft.com/office/drawing/2014/main" id="{9F9F0752-E7D8-4172-A7BC-D7634463C37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76" name="avatar">
          <a:extLst>
            <a:ext uri="{FF2B5EF4-FFF2-40B4-BE49-F238E27FC236}">
              <a16:creationId xmlns:a16="http://schemas.microsoft.com/office/drawing/2014/main" id="{2F306B31-A93C-47C1-89C8-8406B684FB5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77" name="avatar">
          <a:extLst>
            <a:ext uri="{FF2B5EF4-FFF2-40B4-BE49-F238E27FC236}">
              <a16:creationId xmlns:a16="http://schemas.microsoft.com/office/drawing/2014/main" id="{CA52FFF6-5DA7-4B16-9EF4-724662267C4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78" name="avatar">
          <a:extLst>
            <a:ext uri="{FF2B5EF4-FFF2-40B4-BE49-F238E27FC236}">
              <a16:creationId xmlns:a16="http://schemas.microsoft.com/office/drawing/2014/main" id="{A4DBA8EF-01EA-43B3-B25F-5EC8BC793F0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79" name="avatar">
          <a:extLst>
            <a:ext uri="{FF2B5EF4-FFF2-40B4-BE49-F238E27FC236}">
              <a16:creationId xmlns:a16="http://schemas.microsoft.com/office/drawing/2014/main" id="{5185C758-7413-4D8F-89B6-B1EDE20EEF2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80" name="avatar">
          <a:extLst>
            <a:ext uri="{FF2B5EF4-FFF2-40B4-BE49-F238E27FC236}">
              <a16:creationId xmlns:a16="http://schemas.microsoft.com/office/drawing/2014/main" id="{BBDE3F31-744D-4BD3-BB23-ED2DE5B13A0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81" name="avatar">
          <a:extLst>
            <a:ext uri="{FF2B5EF4-FFF2-40B4-BE49-F238E27FC236}">
              <a16:creationId xmlns:a16="http://schemas.microsoft.com/office/drawing/2014/main" id="{B7233454-F9B3-429D-88D1-A2E083C194D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82" name="avatar">
          <a:extLst>
            <a:ext uri="{FF2B5EF4-FFF2-40B4-BE49-F238E27FC236}">
              <a16:creationId xmlns:a16="http://schemas.microsoft.com/office/drawing/2014/main" id="{61BD51A1-C3C9-444C-B6BC-DAE4CA879E6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83" name="avatar">
          <a:extLst>
            <a:ext uri="{FF2B5EF4-FFF2-40B4-BE49-F238E27FC236}">
              <a16:creationId xmlns:a16="http://schemas.microsoft.com/office/drawing/2014/main" id="{FDB07AA4-D029-41D1-823F-943E4351CFB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84" name="avatar">
          <a:extLst>
            <a:ext uri="{FF2B5EF4-FFF2-40B4-BE49-F238E27FC236}">
              <a16:creationId xmlns:a16="http://schemas.microsoft.com/office/drawing/2014/main" id="{D5C36A84-4A47-44CD-844E-B6BFFCE0109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85" name="avatar">
          <a:extLst>
            <a:ext uri="{FF2B5EF4-FFF2-40B4-BE49-F238E27FC236}">
              <a16:creationId xmlns:a16="http://schemas.microsoft.com/office/drawing/2014/main" id="{91E74E04-CCB6-4F58-BC34-B2A3EC05F42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86" name="avatar">
          <a:extLst>
            <a:ext uri="{FF2B5EF4-FFF2-40B4-BE49-F238E27FC236}">
              <a16:creationId xmlns:a16="http://schemas.microsoft.com/office/drawing/2014/main" id="{B9ED1A5E-86D2-41A8-92DC-F94E0D5B3DF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87" name="avatar">
          <a:extLst>
            <a:ext uri="{FF2B5EF4-FFF2-40B4-BE49-F238E27FC236}">
              <a16:creationId xmlns:a16="http://schemas.microsoft.com/office/drawing/2014/main" id="{ED4E0D67-A2B6-444F-A81E-A154BD5E9DC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88" name="avatar">
          <a:extLst>
            <a:ext uri="{FF2B5EF4-FFF2-40B4-BE49-F238E27FC236}">
              <a16:creationId xmlns:a16="http://schemas.microsoft.com/office/drawing/2014/main" id="{ACBC4AB6-6EF4-4A12-89FD-EC54DA86729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89" name="avatar">
          <a:extLst>
            <a:ext uri="{FF2B5EF4-FFF2-40B4-BE49-F238E27FC236}">
              <a16:creationId xmlns:a16="http://schemas.microsoft.com/office/drawing/2014/main" id="{E8F9B739-BA9C-4843-9F4D-5BCFC8EE640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90" name="avatar">
          <a:extLst>
            <a:ext uri="{FF2B5EF4-FFF2-40B4-BE49-F238E27FC236}">
              <a16:creationId xmlns:a16="http://schemas.microsoft.com/office/drawing/2014/main" id="{F9434130-CBA5-4EDC-AD47-AEC1A217481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91" name="avatar">
          <a:extLst>
            <a:ext uri="{FF2B5EF4-FFF2-40B4-BE49-F238E27FC236}">
              <a16:creationId xmlns:a16="http://schemas.microsoft.com/office/drawing/2014/main" id="{3547D71B-B04F-453E-A3F3-451D15ADDDB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92" name="avatar">
          <a:extLst>
            <a:ext uri="{FF2B5EF4-FFF2-40B4-BE49-F238E27FC236}">
              <a16:creationId xmlns:a16="http://schemas.microsoft.com/office/drawing/2014/main" id="{E0FAA69E-88B1-4502-9F96-87838AA3750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93" name="avatar">
          <a:extLst>
            <a:ext uri="{FF2B5EF4-FFF2-40B4-BE49-F238E27FC236}">
              <a16:creationId xmlns:a16="http://schemas.microsoft.com/office/drawing/2014/main" id="{6D18F019-6404-4840-9CA4-CC7DCE6CC2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094" name="avatar">
          <a:extLst>
            <a:ext uri="{FF2B5EF4-FFF2-40B4-BE49-F238E27FC236}">
              <a16:creationId xmlns:a16="http://schemas.microsoft.com/office/drawing/2014/main" id="{ADF9E7ED-8816-46F3-8419-EDFA262E161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95" name="avatar">
          <a:extLst>
            <a:ext uri="{FF2B5EF4-FFF2-40B4-BE49-F238E27FC236}">
              <a16:creationId xmlns:a16="http://schemas.microsoft.com/office/drawing/2014/main" id="{7A80F71F-E430-4E67-898E-5D3CB10BCDB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096" name="avatar">
          <a:extLst>
            <a:ext uri="{FF2B5EF4-FFF2-40B4-BE49-F238E27FC236}">
              <a16:creationId xmlns:a16="http://schemas.microsoft.com/office/drawing/2014/main" id="{2E66C918-9427-46E6-AAA6-BE2DFC8EDCC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097" name="avatar">
          <a:extLst>
            <a:ext uri="{FF2B5EF4-FFF2-40B4-BE49-F238E27FC236}">
              <a16:creationId xmlns:a16="http://schemas.microsoft.com/office/drawing/2014/main" id="{7BF8AC6E-1B1B-4380-AEB6-F8C88B817B3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098" name="avatar">
          <a:extLst>
            <a:ext uri="{FF2B5EF4-FFF2-40B4-BE49-F238E27FC236}">
              <a16:creationId xmlns:a16="http://schemas.microsoft.com/office/drawing/2014/main" id="{57F1EBC4-A046-4E22-B3BB-0506692EEBF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099" name="avatar">
          <a:extLst>
            <a:ext uri="{FF2B5EF4-FFF2-40B4-BE49-F238E27FC236}">
              <a16:creationId xmlns:a16="http://schemas.microsoft.com/office/drawing/2014/main" id="{5565B83E-2535-47AE-AC4B-28F21B95E7A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00" name="avatar">
          <a:extLst>
            <a:ext uri="{FF2B5EF4-FFF2-40B4-BE49-F238E27FC236}">
              <a16:creationId xmlns:a16="http://schemas.microsoft.com/office/drawing/2014/main" id="{81B2FACD-9247-4A59-A497-778F1BECA50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01" name="avatar">
          <a:extLst>
            <a:ext uri="{FF2B5EF4-FFF2-40B4-BE49-F238E27FC236}">
              <a16:creationId xmlns:a16="http://schemas.microsoft.com/office/drawing/2014/main" id="{E201CAE1-44A3-4B86-B7B1-89747A6F8F9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02" name="avatar">
          <a:extLst>
            <a:ext uri="{FF2B5EF4-FFF2-40B4-BE49-F238E27FC236}">
              <a16:creationId xmlns:a16="http://schemas.microsoft.com/office/drawing/2014/main" id="{98A86BE2-DA6D-4F6F-BE60-35E94F25E3F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03" name="avatar">
          <a:extLst>
            <a:ext uri="{FF2B5EF4-FFF2-40B4-BE49-F238E27FC236}">
              <a16:creationId xmlns:a16="http://schemas.microsoft.com/office/drawing/2014/main" id="{EB161E01-FC0B-4CD1-A8EA-D9E0ED30F52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04" name="avatar">
          <a:extLst>
            <a:ext uri="{FF2B5EF4-FFF2-40B4-BE49-F238E27FC236}">
              <a16:creationId xmlns:a16="http://schemas.microsoft.com/office/drawing/2014/main" id="{BEAA5FC1-43A8-48E9-9561-1B5A37528C0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05" name="avatar">
          <a:extLst>
            <a:ext uri="{FF2B5EF4-FFF2-40B4-BE49-F238E27FC236}">
              <a16:creationId xmlns:a16="http://schemas.microsoft.com/office/drawing/2014/main" id="{DCDE3994-8EB7-4173-A29F-45F7BB4528D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06" name="avatar">
          <a:extLst>
            <a:ext uri="{FF2B5EF4-FFF2-40B4-BE49-F238E27FC236}">
              <a16:creationId xmlns:a16="http://schemas.microsoft.com/office/drawing/2014/main" id="{078C7A69-2AC5-4C6A-BAE8-C9998A12DF0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07" name="avatar">
          <a:extLst>
            <a:ext uri="{FF2B5EF4-FFF2-40B4-BE49-F238E27FC236}">
              <a16:creationId xmlns:a16="http://schemas.microsoft.com/office/drawing/2014/main" id="{A02C27CD-1355-4E4D-97CB-8622A4EC25D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08" name="avatar">
          <a:extLst>
            <a:ext uri="{FF2B5EF4-FFF2-40B4-BE49-F238E27FC236}">
              <a16:creationId xmlns:a16="http://schemas.microsoft.com/office/drawing/2014/main" id="{B4F4FCD8-8E26-4EFA-A445-6AC74220714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09" name="avatar">
          <a:extLst>
            <a:ext uri="{FF2B5EF4-FFF2-40B4-BE49-F238E27FC236}">
              <a16:creationId xmlns:a16="http://schemas.microsoft.com/office/drawing/2014/main" id="{8CA02728-F0E8-4D7B-9EFA-D3DCA9C4749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10" name="avatar">
          <a:extLst>
            <a:ext uri="{FF2B5EF4-FFF2-40B4-BE49-F238E27FC236}">
              <a16:creationId xmlns:a16="http://schemas.microsoft.com/office/drawing/2014/main" id="{83BBF562-6363-4655-88A9-DCE07644AE1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11" name="avatar">
          <a:extLst>
            <a:ext uri="{FF2B5EF4-FFF2-40B4-BE49-F238E27FC236}">
              <a16:creationId xmlns:a16="http://schemas.microsoft.com/office/drawing/2014/main" id="{D1E8BFAE-92D3-41AF-A544-B4BCD7DE1C4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12" name="avatar">
          <a:extLst>
            <a:ext uri="{FF2B5EF4-FFF2-40B4-BE49-F238E27FC236}">
              <a16:creationId xmlns:a16="http://schemas.microsoft.com/office/drawing/2014/main" id="{6F7B009E-C3C3-49DD-885D-3E0DA782E0B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13" name="avatar">
          <a:extLst>
            <a:ext uri="{FF2B5EF4-FFF2-40B4-BE49-F238E27FC236}">
              <a16:creationId xmlns:a16="http://schemas.microsoft.com/office/drawing/2014/main" id="{C5C36904-D688-401C-B661-8842A06F015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14" name="avatar">
          <a:extLst>
            <a:ext uri="{FF2B5EF4-FFF2-40B4-BE49-F238E27FC236}">
              <a16:creationId xmlns:a16="http://schemas.microsoft.com/office/drawing/2014/main" id="{DC10BB00-2D6E-42B9-A657-E3696469D4C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15" name="avatar">
          <a:extLst>
            <a:ext uri="{FF2B5EF4-FFF2-40B4-BE49-F238E27FC236}">
              <a16:creationId xmlns:a16="http://schemas.microsoft.com/office/drawing/2014/main" id="{CC88E749-1F92-4400-A014-05283CBFD33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16" name="avatar">
          <a:extLst>
            <a:ext uri="{FF2B5EF4-FFF2-40B4-BE49-F238E27FC236}">
              <a16:creationId xmlns:a16="http://schemas.microsoft.com/office/drawing/2014/main" id="{7466FF74-5DE4-449D-A9AE-6114B9C375A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17" name="avatar">
          <a:extLst>
            <a:ext uri="{FF2B5EF4-FFF2-40B4-BE49-F238E27FC236}">
              <a16:creationId xmlns:a16="http://schemas.microsoft.com/office/drawing/2014/main" id="{A6D91E18-4C3A-43F8-B108-D9B608C6D1D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18" name="avatar">
          <a:extLst>
            <a:ext uri="{FF2B5EF4-FFF2-40B4-BE49-F238E27FC236}">
              <a16:creationId xmlns:a16="http://schemas.microsoft.com/office/drawing/2014/main" id="{12500019-7E42-4A71-ACD0-95B9F1F4340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19" name="avatar">
          <a:extLst>
            <a:ext uri="{FF2B5EF4-FFF2-40B4-BE49-F238E27FC236}">
              <a16:creationId xmlns:a16="http://schemas.microsoft.com/office/drawing/2014/main" id="{023950A9-9BC5-4D7B-B726-C5F56C10D9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20" name="avatar">
          <a:extLst>
            <a:ext uri="{FF2B5EF4-FFF2-40B4-BE49-F238E27FC236}">
              <a16:creationId xmlns:a16="http://schemas.microsoft.com/office/drawing/2014/main" id="{94B86134-6EC4-4CF0-AFE6-A6B7A160D78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21" name="avatar">
          <a:extLst>
            <a:ext uri="{FF2B5EF4-FFF2-40B4-BE49-F238E27FC236}">
              <a16:creationId xmlns:a16="http://schemas.microsoft.com/office/drawing/2014/main" id="{997E9B78-C0A6-446D-8741-1589334EAC5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22" name="avatar">
          <a:extLst>
            <a:ext uri="{FF2B5EF4-FFF2-40B4-BE49-F238E27FC236}">
              <a16:creationId xmlns:a16="http://schemas.microsoft.com/office/drawing/2014/main" id="{6AC46886-9166-4284-BFC3-07273C5EE90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23" name="avatar">
          <a:extLst>
            <a:ext uri="{FF2B5EF4-FFF2-40B4-BE49-F238E27FC236}">
              <a16:creationId xmlns:a16="http://schemas.microsoft.com/office/drawing/2014/main" id="{2F1197E0-0B72-4459-957A-A8FC6CDEEC0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24" name="avatar">
          <a:extLst>
            <a:ext uri="{FF2B5EF4-FFF2-40B4-BE49-F238E27FC236}">
              <a16:creationId xmlns:a16="http://schemas.microsoft.com/office/drawing/2014/main" id="{70F2ADEC-FCF4-476F-ACAB-E5259BB53D4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25" name="avatar">
          <a:extLst>
            <a:ext uri="{FF2B5EF4-FFF2-40B4-BE49-F238E27FC236}">
              <a16:creationId xmlns:a16="http://schemas.microsoft.com/office/drawing/2014/main" id="{3380F951-2E04-4DA9-B234-7905831A84D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26" name="avatar">
          <a:extLst>
            <a:ext uri="{FF2B5EF4-FFF2-40B4-BE49-F238E27FC236}">
              <a16:creationId xmlns:a16="http://schemas.microsoft.com/office/drawing/2014/main" id="{9E9BC947-C4B6-46AC-8274-ABE460DC905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27" name="avatar">
          <a:extLst>
            <a:ext uri="{FF2B5EF4-FFF2-40B4-BE49-F238E27FC236}">
              <a16:creationId xmlns:a16="http://schemas.microsoft.com/office/drawing/2014/main" id="{376BA222-2873-435D-871D-AD1C3126620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28" name="avatar">
          <a:extLst>
            <a:ext uri="{FF2B5EF4-FFF2-40B4-BE49-F238E27FC236}">
              <a16:creationId xmlns:a16="http://schemas.microsoft.com/office/drawing/2014/main" id="{C2582C50-3CC0-4F51-9D53-6EB7E3635C0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29" name="avatar">
          <a:extLst>
            <a:ext uri="{FF2B5EF4-FFF2-40B4-BE49-F238E27FC236}">
              <a16:creationId xmlns:a16="http://schemas.microsoft.com/office/drawing/2014/main" id="{57EF22C4-EB2D-4FF5-BE45-C0225585AC7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30" name="avatar">
          <a:extLst>
            <a:ext uri="{FF2B5EF4-FFF2-40B4-BE49-F238E27FC236}">
              <a16:creationId xmlns:a16="http://schemas.microsoft.com/office/drawing/2014/main" id="{9BB1A68D-982A-42FF-AEEB-ADC670AE41A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31" name="avatar">
          <a:extLst>
            <a:ext uri="{FF2B5EF4-FFF2-40B4-BE49-F238E27FC236}">
              <a16:creationId xmlns:a16="http://schemas.microsoft.com/office/drawing/2014/main" id="{A95591F6-3BEA-4BCE-8DE4-09F12FC81A5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32" name="avatar">
          <a:extLst>
            <a:ext uri="{FF2B5EF4-FFF2-40B4-BE49-F238E27FC236}">
              <a16:creationId xmlns:a16="http://schemas.microsoft.com/office/drawing/2014/main" id="{E3D75343-648D-4FCD-A8F8-5546955A110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33" name="avatar">
          <a:extLst>
            <a:ext uri="{FF2B5EF4-FFF2-40B4-BE49-F238E27FC236}">
              <a16:creationId xmlns:a16="http://schemas.microsoft.com/office/drawing/2014/main" id="{BE4D7C85-2A1C-43C2-9FFB-34977A597DB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34" name="avatar">
          <a:extLst>
            <a:ext uri="{FF2B5EF4-FFF2-40B4-BE49-F238E27FC236}">
              <a16:creationId xmlns:a16="http://schemas.microsoft.com/office/drawing/2014/main" id="{35596142-CA68-4D2C-A8D4-A4DFFD1AD92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35" name="avatar">
          <a:extLst>
            <a:ext uri="{FF2B5EF4-FFF2-40B4-BE49-F238E27FC236}">
              <a16:creationId xmlns:a16="http://schemas.microsoft.com/office/drawing/2014/main" id="{D3564544-9864-4243-8113-9B35F6D815C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36" name="avatar">
          <a:extLst>
            <a:ext uri="{FF2B5EF4-FFF2-40B4-BE49-F238E27FC236}">
              <a16:creationId xmlns:a16="http://schemas.microsoft.com/office/drawing/2014/main" id="{1327C5C1-B437-4EE1-A0AC-123286F04B1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37" name="avatar">
          <a:extLst>
            <a:ext uri="{FF2B5EF4-FFF2-40B4-BE49-F238E27FC236}">
              <a16:creationId xmlns:a16="http://schemas.microsoft.com/office/drawing/2014/main" id="{29BF4AC3-939E-4660-8128-5B4FE358DC2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38" name="avatar">
          <a:extLst>
            <a:ext uri="{FF2B5EF4-FFF2-40B4-BE49-F238E27FC236}">
              <a16:creationId xmlns:a16="http://schemas.microsoft.com/office/drawing/2014/main" id="{BB406166-690C-4A2B-ABAC-0E5AE0F55B4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39" name="avatar">
          <a:extLst>
            <a:ext uri="{FF2B5EF4-FFF2-40B4-BE49-F238E27FC236}">
              <a16:creationId xmlns:a16="http://schemas.microsoft.com/office/drawing/2014/main" id="{F452DB1D-56B7-4612-9CFC-817A2F9685E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40" name="avatar">
          <a:extLst>
            <a:ext uri="{FF2B5EF4-FFF2-40B4-BE49-F238E27FC236}">
              <a16:creationId xmlns:a16="http://schemas.microsoft.com/office/drawing/2014/main" id="{306048A7-436A-4C3B-AD40-66CD5A86B59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41" name="avatar">
          <a:extLst>
            <a:ext uri="{FF2B5EF4-FFF2-40B4-BE49-F238E27FC236}">
              <a16:creationId xmlns:a16="http://schemas.microsoft.com/office/drawing/2014/main" id="{A224DDAE-0139-4C23-9D6A-21BC677F34E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42" name="avatar">
          <a:extLst>
            <a:ext uri="{FF2B5EF4-FFF2-40B4-BE49-F238E27FC236}">
              <a16:creationId xmlns:a16="http://schemas.microsoft.com/office/drawing/2014/main" id="{60759A8F-C95A-43E1-A559-7A72F6F1D2B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43" name="avatar">
          <a:extLst>
            <a:ext uri="{FF2B5EF4-FFF2-40B4-BE49-F238E27FC236}">
              <a16:creationId xmlns:a16="http://schemas.microsoft.com/office/drawing/2014/main" id="{492350B1-BE8D-4A94-A53D-4FF07B213D7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44" name="avatar">
          <a:extLst>
            <a:ext uri="{FF2B5EF4-FFF2-40B4-BE49-F238E27FC236}">
              <a16:creationId xmlns:a16="http://schemas.microsoft.com/office/drawing/2014/main" id="{3219D7D9-BA33-4633-8E2C-EEF5C7423C6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45" name="avatar">
          <a:extLst>
            <a:ext uri="{FF2B5EF4-FFF2-40B4-BE49-F238E27FC236}">
              <a16:creationId xmlns:a16="http://schemas.microsoft.com/office/drawing/2014/main" id="{6B53366A-AB00-4ACB-B971-78945903360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46" name="avatar">
          <a:extLst>
            <a:ext uri="{FF2B5EF4-FFF2-40B4-BE49-F238E27FC236}">
              <a16:creationId xmlns:a16="http://schemas.microsoft.com/office/drawing/2014/main" id="{72F5DE00-3323-4F88-977A-6B04A5651A1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47" name="avatar">
          <a:extLst>
            <a:ext uri="{FF2B5EF4-FFF2-40B4-BE49-F238E27FC236}">
              <a16:creationId xmlns:a16="http://schemas.microsoft.com/office/drawing/2014/main" id="{0D95FA38-BFA3-4B97-84FB-8E407BDCAAA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48" name="avatar">
          <a:extLst>
            <a:ext uri="{FF2B5EF4-FFF2-40B4-BE49-F238E27FC236}">
              <a16:creationId xmlns:a16="http://schemas.microsoft.com/office/drawing/2014/main" id="{105933A8-EB92-49E5-ACE7-37B5354AA92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49" name="avatar">
          <a:extLst>
            <a:ext uri="{FF2B5EF4-FFF2-40B4-BE49-F238E27FC236}">
              <a16:creationId xmlns:a16="http://schemas.microsoft.com/office/drawing/2014/main" id="{1CE33533-00B7-4D1C-91D8-91FCF3A3A44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50" name="avatar">
          <a:extLst>
            <a:ext uri="{FF2B5EF4-FFF2-40B4-BE49-F238E27FC236}">
              <a16:creationId xmlns:a16="http://schemas.microsoft.com/office/drawing/2014/main" id="{B82CFA08-4876-4DAC-BCA3-C1C7C989050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51" name="avatar">
          <a:extLst>
            <a:ext uri="{FF2B5EF4-FFF2-40B4-BE49-F238E27FC236}">
              <a16:creationId xmlns:a16="http://schemas.microsoft.com/office/drawing/2014/main" id="{AF46C037-CCED-47F0-954D-AF3162EBEE2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52" name="avatar">
          <a:extLst>
            <a:ext uri="{FF2B5EF4-FFF2-40B4-BE49-F238E27FC236}">
              <a16:creationId xmlns:a16="http://schemas.microsoft.com/office/drawing/2014/main" id="{682F1AD9-E225-4712-8E07-32816907384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53" name="avatar">
          <a:extLst>
            <a:ext uri="{FF2B5EF4-FFF2-40B4-BE49-F238E27FC236}">
              <a16:creationId xmlns:a16="http://schemas.microsoft.com/office/drawing/2014/main" id="{1F6ED023-2722-4102-8AB5-167B0F84054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54" name="avatar">
          <a:extLst>
            <a:ext uri="{FF2B5EF4-FFF2-40B4-BE49-F238E27FC236}">
              <a16:creationId xmlns:a16="http://schemas.microsoft.com/office/drawing/2014/main" id="{6EE2025B-7043-40EC-9651-7D619E08C12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55" name="avatar">
          <a:extLst>
            <a:ext uri="{FF2B5EF4-FFF2-40B4-BE49-F238E27FC236}">
              <a16:creationId xmlns:a16="http://schemas.microsoft.com/office/drawing/2014/main" id="{3268397C-4E5B-4FA6-9682-8179BCEF9FB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56" name="avatar">
          <a:extLst>
            <a:ext uri="{FF2B5EF4-FFF2-40B4-BE49-F238E27FC236}">
              <a16:creationId xmlns:a16="http://schemas.microsoft.com/office/drawing/2014/main" id="{1E711FD9-5216-4ABF-8126-EB0CD5FBA2E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57" name="avatar">
          <a:extLst>
            <a:ext uri="{FF2B5EF4-FFF2-40B4-BE49-F238E27FC236}">
              <a16:creationId xmlns:a16="http://schemas.microsoft.com/office/drawing/2014/main" id="{A3B11B7D-C101-4B59-B08D-E3D77397B48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58" name="avatar">
          <a:extLst>
            <a:ext uri="{FF2B5EF4-FFF2-40B4-BE49-F238E27FC236}">
              <a16:creationId xmlns:a16="http://schemas.microsoft.com/office/drawing/2014/main" id="{CF1521D6-4CCB-4AE4-87CF-DCD05F16FC1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59" name="avatar">
          <a:extLst>
            <a:ext uri="{FF2B5EF4-FFF2-40B4-BE49-F238E27FC236}">
              <a16:creationId xmlns:a16="http://schemas.microsoft.com/office/drawing/2014/main" id="{EE7B029A-E680-4AE9-BCFB-828E7D0B7F7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28"/>
    <xdr:sp macro="" textlink="">
      <xdr:nvSpPr>
        <xdr:cNvPr id="69160" name="avatar">
          <a:extLst>
            <a:ext uri="{FF2B5EF4-FFF2-40B4-BE49-F238E27FC236}">
              <a16:creationId xmlns:a16="http://schemas.microsoft.com/office/drawing/2014/main" id="{C650DCF2-9FE8-4BB5-835A-935070EFA9B3}"/>
            </a:ext>
          </a:extLst>
        </xdr:cNvPr>
        <xdr:cNvSpPr>
          <a:spLocks noChangeAspect="1" noChangeArrowheads="1"/>
        </xdr:cNvSpPr>
      </xdr:nvSpPr>
      <xdr:spPr bwMode="auto">
        <a:xfrm>
          <a:off x="4600575" y="21821775"/>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161" name="avatar">
          <a:extLst>
            <a:ext uri="{FF2B5EF4-FFF2-40B4-BE49-F238E27FC236}">
              <a16:creationId xmlns:a16="http://schemas.microsoft.com/office/drawing/2014/main" id="{BEE30311-A0B7-472E-A8D2-D118A5B7FB7F}"/>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62" name="avatar">
          <a:extLst>
            <a:ext uri="{FF2B5EF4-FFF2-40B4-BE49-F238E27FC236}">
              <a16:creationId xmlns:a16="http://schemas.microsoft.com/office/drawing/2014/main" id="{19AC7C5E-183D-48D4-80A4-0DD19C343B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2"/>
    <xdr:sp macro="" textlink="">
      <xdr:nvSpPr>
        <xdr:cNvPr id="69163" name="avatar">
          <a:extLst>
            <a:ext uri="{FF2B5EF4-FFF2-40B4-BE49-F238E27FC236}">
              <a16:creationId xmlns:a16="http://schemas.microsoft.com/office/drawing/2014/main" id="{8916E43E-3170-466C-B7FE-8205D33E2CEE}"/>
            </a:ext>
          </a:extLst>
        </xdr:cNvPr>
        <xdr:cNvSpPr>
          <a:spLocks noChangeAspect="1" noChangeArrowheads="1"/>
        </xdr:cNvSpPr>
      </xdr:nvSpPr>
      <xdr:spPr bwMode="auto">
        <a:xfrm>
          <a:off x="4600575"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164" name="avatar">
          <a:extLst>
            <a:ext uri="{FF2B5EF4-FFF2-40B4-BE49-F238E27FC236}">
              <a16:creationId xmlns:a16="http://schemas.microsoft.com/office/drawing/2014/main" id="{8C03D40F-B11F-46CE-A0E4-053617ACF231}"/>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165" name="avatar">
          <a:extLst>
            <a:ext uri="{FF2B5EF4-FFF2-40B4-BE49-F238E27FC236}">
              <a16:creationId xmlns:a16="http://schemas.microsoft.com/office/drawing/2014/main" id="{F41D2BB7-0986-439D-A70D-E469C757D0CB}"/>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66" name="avatar">
          <a:extLst>
            <a:ext uri="{FF2B5EF4-FFF2-40B4-BE49-F238E27FC236}">
              <a16:creationId xmlns:a16="http://schemas.microsoft.com/office/drawing/2014/main" id="{D45FC364-E0FE-4546-A10A-E8C56C515F4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56"/>
    <xdr:sp macro="" textlink="">
      <xdr:nvSpPr>
        <xdr:cNvPr id="69167" name="avatar">
          <a:extLst>
            <a:ext uri="{FF2B5EF4-FFF2-40B4-BE49-F238E27FC236}">
              <a16:creationId xmlns:a16="http://schemas.microsoft.com/office/drawing/2014/main" id="{53DC26E7-8E02-43B3-8E6B-09E2B4CD07C9}"/>
            </a:ext>
          </a:extLst>
        </xdr:cNvPr>
        <xdr:cNvSpPr>
          <a:spLocks noChangeAspect="1" noChangeArrowheads="1"/>
        </xdr:cNvSpPr>
      </xdr:nvSpPr>
      <xdr:spPr bwMode="auto">
        <a:xfrm>
          <a:off x="4600575" y="21821775"/>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168" name="avatar">
          <a:extLst>
            <a:ext uri="{FF2B5EF4-FFF2-40B4-BE49-F238E27FC236}">
              <a16:creationId xmlns:a16="http://schemas.microsoft.com/office/drawing/2014/main" id="{5B604E49-C6AD-45F4-92C4-AA9264BBFACC}"/>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69" name="avatar">
          <a:extLst>
            <a:ext uri="{FF2B5EF4-FFF2-40B4-BE49-F238E27FC236}">
              <a16:creationId xmlns:a16="http://schemas.microsoft.com/office/drawing/2014/main" id="{9BE87404-7A43-4020-B098-E9AB49D4FF1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051"/>
    <xdr:sp macro="" textlink="">
      <xdr:nvSpPr>
        <xdr:cNvPr id="69170" name="avatar">
          <a:extLst>
            <a:ext uri="{FF2B5EF4-FFF2-40B4-BE49-F238E27FC236}">
              <a16:creationId xmlns:a16="http://schemas.microsoft.com/office/drawing/2014/main" id="{35CE1B57-1565-4FFC-9CA7-45812F725E5F}"/>
            </a:ext>
          </a:extLst>
        </xdr:cNvPr>
        <xdr:cNvSpPr>
          <a:spLocks noChangeAspect="1" noChangeArrowheads="1"/>
        </xdr:cNvSpPr>
      </xdr:nvSpPr>
      <xdr:spPr bwMode="auto">
        <a:xfrm>
          <a:off x="4600575" y="21821775"/>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69171" name="avatar">
          <a:extLst>
            <a:ext uri="{FF2B5EF4-FFF2-40B4-BE49-F238E27FC236}">
              <a16:creationId xmlns:a16="http://schemas.microsoft.com/office/drawing/2014/main" id="{9BD52166-6E6E-4002-9595-038E692F559B}"/>
            </a:ext>
          </a:extLst>
        </xdr:cNvPr>
        <xdr:cNvSpPr>
          <a:spLocks noChangeAspect="1" noChangeArrowheads="1"/>
        </xdr:cNvSpPr>
      </xdr:nvSpPr>
      <xdr:spPr bwMode="auto">
        <a:xfrm>
          <a:off x="0" y="2182177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72" name="avatar">
          <a:extLst>
            <a:ext uri="{FF2B5EF4-FFF2-40B4-BE49-F238E27FC236}">
              <a16:creationId xmlns:a16="http://schemas.microsoft.com/office/drawing/2014/main" id="{C724AFF5-3BAB-4497-A579-F3FF925E63F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173" name="avatar">
          <a:extLst>
            <a:ext uri="{FF2B5EF4-FFF2-40B4-BE49-F238E27FC236}">
              <a16:creationId xmlns:a16="http://schemas.microsoft.com/office/drawing/2014/main" id="{E0E40B53-D244-4A58-BF31-3BCDB50F26C9}"/>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174" name="avatar">
          <a:extLst>
            <a:ext uri="{FF2B5EF4-FFF2-40B4-BE49-F238E27FC236}">
              <a16:creationId xmlns:a16="http://schemas.microsoft.com/office/drawing/2014/main" id="{B83FF969-CF66-4ABA-BF77-5F9518F7FB20}"/>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75" name="avatar">
          <a:extLst>
            <a:ext uri="{FF2B5EF4-FFF2-40B4-BE49-F238E27FC236}">
              <a16:creationId xmlns:a16="http://schemas.microsoft.com/office/drawing/2014/main" id="{922B0358-71E4-41F9-B4A9-5A3F101BC32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69176" name="avatar">
          <a:extLst>
            <a:ext uri="{FF2B5EF4-FFF2-40B4-BE49-F238E27FC236}">
              <a16:creationId xmlns:a16="http://schemas.microsoft.com/office/drawing/2014/main" id="{2A9F8288-7FDA-48E7-AF83-30CBDA20E434}"/>
            </a:ext>
          </a:extLst>
        </xdr:cNvPr>
        <xdr:cNvSpPr>
          <a:spLocks noChangeAspect="1" noChangeArrowheads="1"/>
        </xdr:cNvSpPr>
      </xdr:nvSpPr>
      <xdr:spPr bwMode="auto">
        <a:xfrm>
          <a:off x="4600575"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69177" name="avatar">
          <a:extLst>
            <a:ext uri="{FF2B5EF4-FFF2-40B4-BE49-F238E27FC236}">
              <a16:creationId xmlns:a16="http://schemas.microsoft.com/office/drawing/2014/main" id="{69F6232E-698E-47A1-9A61-125CB74F060E}"/>
            </a:ext>
          </a:extLst>
        </xdr:cNvPr>
        <xdr:cNvSpPr>
          <a:spLocks noChangeAspect="1" noChangeArrowheads="1"/>
        </xdr:cNvSpPr>
      </xdr:nvSpPr>
      <xdr:spPr bwMode="auto">
        <a:xfrm>
          <a:off x="0"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178" name="avatar">
          <a:extLst>
            <a:ext uri="{FF2B5EF4-FFF2-40B4-BE49-F238E27FC236}">
              <a16:creationId xmlns:a16="http://schemas.microsoft.com/office/drawing/2014/main" id="{03FFD9ED-A974-40A9-919C-9F7FE303DCC5}"/>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79" name="avatar">
          <a:extLst>
            <a:ext uri="{FF2B5EF4-FFF2-40B4-BE49-F238E27FC236}">
              <a16:creationId xmlns:a16="http://schemas.microsoft.com/office/drawing/2014/main" id="{22F11ED6-9619-4120-BE4D-6E8EA93D450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69180" name="avatar">
          <a:extLst>
            <a:ext uri="{FF2B5EF4-FFF2-40B4-BE49-F238E27FC236}">
              <a16:creationId xmlns:a16="http://schemas.microsoft.com/office/drawing/2014/main" id="{2F32DBA5-2A25-4009-8F5E-9FAD9A32F4C8}"/>
            </a:ext>
          </a:extLst>
        </xdr:cNvPr>
        <xdr:cNvSpPr>
          <a:spLocks noChangeAspect="1" noChangeArrowheads="1"/>
        </xdr:cNvSpPr>
      </xdr:nvSpPr>
      <xdr:spPr bwMode="auto">
        <a:xfrm>
          <a:off x="4600575" y="21821775"/>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181" name="avatar">
          <a:extLst>
            <a:ext uri="{FF2B5EF4-FFF2-40B4-BE49-F238E27FC236}">
              <a16:creationId xmlns:a16="http://schemas.microsoft.com/office/drawing/2014/main" id="{E097CCB2-BD0B-4B84-9C41-46B49911DE9C}"/>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82" name="avatar">
          <a:extLst>
            <a:ext uri="{FF2B5EF4-FFF2-40B4-BE49-F238E27FC236}">
              <a16:creationId xmlns:a16="http://schemas.microsoft.com/office/drawing/2014/main" id="{D5D4C886-3079-464B-8A61-59197984AD6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183" name="avatar">
          <a:extLst>
            <a:ext uri="{FF2B5EF4-FFF2-40B4-BE49-F238E27FC236}">
              <a16:creationId xmlns:a16="http://schemas.microsoft.com/office/drawing/2014/main" id="{155E40AE-54E2-40B6-920A-8B960F948E14}"/>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184" name="avatar">
          <a:extLst>
            <a:ext uri="{FF2B5EF4-FFF2-40B4-BE49-F238E27FC236}">
              <a16:creationId xmlns:a16="http://schemas.microsoft.com/office/drawing/2014/main" id="{F48E604C-09F6-4D51-B340-7ADB1BB7B7D9}"/>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85" name="avatar">
          <a:extLst>
            <a:ext uri="{FF2B5EF4-FFF2-40B4-BE49-F238E27FC236}">
              <a16:creationId xmlns:a16="http://schemas.microsoft.com/office/drawing/2014/main" id="{6874068E-CDA6-4D67-BAC2-044055BCB83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86" name="avatar">
          <a:extLst>
            <a:ext uri="{FF2B5EF4-FFF2-40B4-BE49-F238E27FC236}">
              <a16:creationId xmlns:a16="http://schemas.microsoft.com/office/drawing/2014/main" id="{114A0CB4-C18E-4B13-9F98-568DB3FA7E4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87" name="avatar">
          <a:extLst>
            <a:ext uri="{FF2B5EF4-FFF2-40B4-BE49-F238E27FC236}">
              <a16:creationId xmlns:a16="http://schemas.microsoft.com/office/drawing/2014/main" id="{60A8EA5B-68AF-4A84-A838-131EABCD444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88" name="avatar">
          <a:extLst>
            <a:ext uri="{FF2B5EF4-FFF2-40B4-BE49-F238E27FC236}">
              <a16:creationId xmlns:a16="http://schemas.microsoft.com/office/drawing/2014/main" id="{C48C8B4D-3E84-4B5B-AA88-2A319C53194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89" name="avatar">
          <a:extLst>
            <a:ext uri="{FF2B5EF4-FFF2-40B4-BE49-F238E27FC236}">
              <a16:creationId xmlns:a16="http://schemas.microsoft.com/office/drawing/2014/main" id="{526FF3C9-5BD8-4F1D-BA23-3CA220EAD34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90" name="avatar">
          <a:extLst>
            <a:ext uri="{FF2B5EF4-FFF2-40B4-BE49-F238E27FC236}">
              <a16:creationId xmlns:a16="http://schemas.microsoft.com/office/drawing/2014/main" id="{9F374D75-AB46-4269-AB22-035F2A3C051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91" name="avatar">
          <a:extLst>
            <a:ext uri="{FF2B5EF4-FFF2-40B4-BE49-F238E27FC236}">
              <a16:creationId xmlns:a16="http://schemas.microsoft.com/office/drawing/2014/main" id="{67FC1CD7-DE42-40CF-84A7-4F680E83DAC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192" name="avatar">
          <a:extLst>
            <a:ext uri="{FF2B5EF4-FFF2-40B4-BE49-F238E27FC236}">
              <a16:creationId xmlns:a16="http://schemas.microsoft.com/office/drawing/2014/main" id="{774B52C9-6BD1-4CAF-A91B-E515FF60A03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93" name="avatar">
          <a:extLst>
            <a:ext uri="{FF2B5EF4-FFF2-40B4-BE49-F238E27FC236}">
              <a16:creationId xmlns:a16="http://schemas.microsoft.com/office/drawing/2014/main" id="{2CF77A77-F3B0-4D57-B0F5-51CD29F0D78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94" name="avatar">
          <a:extLst>
            <a:ext uri="{FF2B5EF4-FFF2-40B4-BE49-F238E27FC236}">
              <a16:creationId xmlns:a16="http://schemas.microsoft.com/office/drawing/2014/main" id="{BD72CCF8-AC46-4800-BF2F-E8F060525ED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95" name="avatar">
          <a:extLst>
            <a:ext uri="{FF2B5EF4-FFF2-40B4-BE49-F238E27FC236}">
              <a16:creationId xmlns:a16="http://schemas.microsoft.com/office/drawing/2014/main" id="{22A7FA06-8A39-4F44-95AC-A681AC7A534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196" name="avatar">
          <a:extLst>
            <a:ext uri="{FF2B5EF4-FFF2-40B4-BE49-F238E27FC236}">
              <a16:creationId xmlns:a16="http://schemas.microsoft.com/office/drawing/2014/main" id="{9DCDD034-0551-4A07-9259-C9C2C36F5F0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197" name="avatar">
          <a:extLst>
            <a:ext uri="{FF2B5EF4-FFF2-40B4-BE49-F238E27FC236}">
              <a16:creationId xmlns:a16="http://schemas.microsoft.com/office/drawing/2014/main" id="{42252CF5-1B69-482C-AD69-085D3E20C29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198" name="avatar">
          <a:extLst>
            <a:ext uri="{FF2B5EF4-FFF2-40B4-BE49-F238E27FC236}">
              <a16:creationId xmlns:a16="http://schemas.microsoft.com/office/drawing/2014/main" id="{434ABB86-EA93-4294-A804-63FDFDA5183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199" name="avatar">
          <a:extLst>
            <a:ext uri="{FF2B5EF4-FFF2-40B4-BE49-F238E27FC236}">
              <a16:creationId xmlns:a16="http://schemas.microsoft.com/office/drawing/2014/main" id="{FD4FAFD5-8F18-4AAB-A4EC-6F587A24DA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00" name="avatar">
          <a:extLst>
            <a:ext uri="{FF2B5EF4-FFF2-40B4-BE49-F238E27FC236}">
              <a16:creationId xmlns:a16="http://schemas.microsoft.com/office/drawing/2014/main" id="{270A5B8C-46E7-4A61-B83D-C79C5BDD06E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01" name="avatar">
          <a:extLst>
            <a:ext uri="{FF2B5EF4-FFF2-40B4-BE49-F238E27FC236}">
              <a16:creationId xmlns:a16="http://schemas.microsoft.com/office/drawing/2014/main" id="{3CB78504-9B4E-4309-BCB3-107E7D04F33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02" name="avatar">
          <a:extLst>
            <a:ext uri="{FF2B5EF4-FFF2-40B4-BE49-F238E27FC236}">
              <a16:creationId xmlns:a16="http://schemas.microsoft.com/office/drawing/2014/main" id="{EE28E24F-F087-4493-B45A-B91D145BCDE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03" name="avatar">
          <a:extLst>
            <a:ext uri="{FF2B5EF4-FFF2-40B4-BE49-F238E27FC236}">
              <a16:creationId xmlns:a16="http://schemas.microsoft.com/office/drawing/2014/main" id="{E2D31E87-28D1-419F-B702-FA5AC8CBC58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04" name="avatar">
          <a:extLst>
            <a:ext uri="{FF2B5EF4-FFF2-40B4-BE49-F238E27FC236}">
              <a16:creationId xmlns:a16="http://schemas.microsoft.com/office/drawing/2014/main" id="{71B86E37-680B-495F-8CB7-47C48B127E7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05" name="avatar">
          <a:extLst>
            <a:ext uri="{FF2B5EF4-FFF2-40B4-BE49-F238E27FC236}">
              <a16:creationId xmlns:a16="http://schemas.microsoft.com/office/drawing/2014/main" id="{4804521C-FF8D-40AA-84B4-0529BD204C2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06" name="avatar">
          <a:extLst>
            <a:ext uri="{FF2B5EF4-FFF2-40B4-BE49-F238E27FC236}">
              <a16:creationId xmlns:a16="http://schemas.microsoft.com/office/drawing/2014/main" id="{2E5434DF-5AF2-4105-8456-5BEC1D8A052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07" name="avatar">
          <a:extLst>
            <a:ext uri="{FF2B5EF4-FFF2-40B4-BE49-F238E27FC236}">
              <a16:creationId xmlns:a16="http://schemas.microsoft.com/office/drawing/2014/main" id="{BB058C8C-36ED-49CF-8895-E98C33BD417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08" name="avatar">
          <a:extLst>
            <a:ext uri="{FF2B5EF4-FFF2-40B4-BE49-F238E27FC236}">
              <a16:creationId xmlns:a16="http://schemas.microsoft.com/office/drawing/2014/main" id="{09568199-8774-44FD-883A-CBFE49D3099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09" name="avatar">
          <a:extLst>
            <a:ext uri="{FF2B5EF4-FFF2-40B4-BE49-F238E27FC236}">
              <a16:creationId xmlns:a16="http://schemas.microsoft.com/office/drawing/2014/main" id="{DD563446-19A9-4ECE-A9BB-02C9B2B0224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10" name="avatar">
          <a:extLst>
            <a:ext uri="{FF2B5EF4-FFF2-40B4-BE49-F238E27FC236}">
              <a16:creationId xmlns:a16="http://schemas.microsoft.com/office/drawing/2014/main" id="{A1ACE2BA-1B3F-4018-934C-348795CEC61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11" name="avatar">
          <a:extLst>
            <a:ext uri="{FF2B5EF4-FFF2-40B4-BE49-F238E27FC236}">
              <a16:creationId xmlns:a16="http://schemas.microsoft.com/office/drawing/2014/main" id="{43268C19-37F9-4ED5-80A8-8ED7964ED3E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12" name="avatar">
          <a:extLst>
            <a:ext uri="{FF2B5EF4-FFF2-40B4-BE49-F238E27FC236}">
              <a16:creationId xmlns:a16="http://schemas.microsoft.com/office/drawing/2014/main" id="{7A827D20-7F64-4049-AB0C-45D3AA1D0EE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13" name="avatar">
          <a:extLst>
            <a:ext uri="{FF2B5EF4-FFF2-40B4-BE49-F238E27FC236}">
              <a16:creationId xmlns:a16="http://schemas.microsoft.com/office/drawing/2014/main" id="{B8F92F1A-1864-4637-A9BF-6A9A181128B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14" name="avatar">
          <a:extLst>
            <a:ext uri="{FF2B5EF4-FFF2-40B4-BE49-F238E27FC236}">
              <a16:creationId xmlns:a16="http://schemas.microsoft.com/office/drawing/2014/main" id="{04FC2998-15C9-4206-B918-0BB130CDC47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15" name="avatar">
          <a:extLst>
            <a:ext uri="{FF2B5EF4-FFF2-40B4-BE49-F238E27FC236}">
              <a16:creationId xmlns:a16="http://schemas.microsoft.com/office/drawing/2014/main" id="{E9D5B918-9D57-4C77-8AA4-FF3F994CA56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16" name="avatar">
          <a:extLst>
            <a:ext uri="{FF2B5EF4-FFF2-40B4-BE49-F238E27FC236}">
              <a16:creationId xmlns:a16="http://schemas.microsoft.com/office/drawing/2014/main" id="{C0762051-C242-4B9C-AF95-FF5A5632357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17" name="avatar">
          <a:extLst>
            <a:ext uri="{FF2B5EF4-FFF2-40B4-BE49-F238E27FC236}">
              <a16:creationId xmlns:a16="http://schemas.microsoft.com/office/drawing/2014/main" id="{A8F39956-18FE-4755-8812-F0EF756BB33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18" name="avatar">
          <a:extLst>
            <a:ext uri="{FF2B5EF4-FFF2-40B4-BE49-F238E27FC236}">
              <a16:creationId xmlns:a16="http://schemas.microsoft.com/office/drawing/2014/main" id="{A31E3D36-2B85-4124-BAAB-198A177141B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19" name="avatar">
          <a:extLst>
            <a:ext uri="{FF2B5EF4-FFF2-40B4-BE49-F238E27FC236}">
              <a16:creationId xmlns:a16="http://schemas.microsoft.com/office/drawing/2014/main" id="{8334507C-CB30-4CC3-8915-0498A99F5DF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20" name="avatar">
          <a:extLst>
            <a:ext uri="{FF2B5EF4-FFF2-40B4-BE49-F238E27FC236}">
              <a16:creationId xmlns:a16="http://schemas.microsoft.com/office/drawing/2014/main" id="{B2F22141-567E-42AF-A4D7-403DA57AD83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21" name="avatar">
          <a:extLst>
            <a:ext uri="{FF2B5EF4-FFF2-40B4-BE49-F238E27FC236}">
              <a16:creationId xmlns:a16="http://schemas.microsoft.com/office/drawing/2014/main" id="{ECA449E0-C0C3-4EFB-BC74-B4CB2B937EA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22" name="avatar">
          <a:extLst>
            <a:ext uri="{FF2B5EF4-FFF2-40B4-BE49-F238E27FC236}">
              <a16:creationId xmlns:a16="http://schemas.microsoft.com/office/drawing/2014/main" id="{BC977B4E-6E50-4A06-9EFE-905554F44C9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23" name="avatar">
          <a:extLst>
            <a:ext uri="{FF2B5EF4-FFF2-40B4-BE49-F238E27FC236}">
              <a16:creationId xmlns:a16="http://schemas.microsoft.com/office/drawing/2014/main" id="{1E00D375-D4FE-4B34-8A62-9B48E170D1A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24" name="avatar">
          <a:extLst>
            <a:ext uri="{FF2B5EF4-FFF2-40B4-BE49-F238E27FC236}">
              <a16:creationId xmlns:a16="http://schemas.microsoft.com/office/drawing/2014/main" id="{1D7935B3-20E3-4159-A220-498E245142B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25" name="avatar">
          <a:extLst>
            <a:ext uri="{FF2B5EF4-FFF2-40B4-BE49-F238E27FC236}">
              <a16:creationId xmlns:a16="http://schemas.microsoft.com/office/drawing/2014/main" id="{CED1C3B1-8970-47A1-9B5E-2C56F8148FE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26" name="avatar">
          <a:extLst>
            <a:ext uri="{FF2B5EF4-FFF2-40B4-BE49-F238E27FC236}">
              <a16:creationId xmlns:a16="http://schemas.microsoft.com/office/drawing/2014/main" id="{8CC6A93E-379E-485D-8676-14426B473D2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27" name="avatar">
          <a:extLst>
            <a:ext uri="{FF2B5EF4-FFF2-40B4-BE49-F238E27FC236}">
              <a16:creationId xmlns:a16="http://schemas.microsoft.com/office/drawing/2014/main" id="{C5B3BB53-6893-4FA8-992D-DD87F45189A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28" name="avatar">
          <a:extLst>
            <a:ext uri="{FF2B5EF4-FFF2-40B4-BE49-F238E27FC236}">
              <a16:creationId xmlns:a16="http://schemas.microsoft.com/office/drawing/2014/main" id="{E8B4B23A-5A71-4CFF-9325-CC45F0CDC33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29" name="avatar">
          <a:extLst>
            <a:ext uri="{FF2B5EF4-FFF2-40B4-BE49-F238E27FC236}">
              <a16:creationId xmlns:a16="http://schemas.microsoft.com/office/drawing/2014/main" id="{72A77AF0-2713-45F7-AAE4-9629313062C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30" name="avatar">
          <a:extLst>
            <a:ext uri="{FF2B5EF4-FFF2-40B4-BE49-F238E27FC236}">
              <a16:creationId xmlns:a16="http://schemas.microsoft.com/office/drawing/2014/main" id="{11BB4EF6-4453-43E2-9120-A176E9A93B4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31" name="avatar">
          <a:extLst>
            <a:ext uri="{FF2B5EF4-FFF2-40B4-BE49-F238E27FC236}">
              <a16:creationId xmlns:a16="http://schemas.microsoft.com/office/drawing/2014/main" id="{6800990F-36D5-414B-8814-9B3A24DD2B5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32" name="avatar">
          <a:extLst>
            <a:ext uri="{FF2B5EF4-FFF2-40B4-BE49-F238E27FC236}">
              <a16:creationId xmlns:a16="http://schemas.microsoft.com/office/drawing/2014/main" id="{97F6C1F1-A9E4-4AFF-ADEF-D1EA488759E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33" name="avatar">
          <a:extLst>
            <a:ext uri="{FF2B5EF4-FFF2-40B4-BE49-F238E27FC236}">
              <a16:creationId xmlns:a16="http://schemas.microsoft.com/office/drawing/2014/main" id="{8B3A1432-5275-4B23-A91D-9A658FF5526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34" name="avatar">
          <a:extLst>
            <a:ext uri="{FF2B5EF4-FFF2-40B4-BE49-F238E27FC236}">
              <a16:creationId xmlns:a16="http://schemas.microsoft.com/office/drawing/2014/main" id="{CBDDAD5D-AB0C-4D95-BACE-403878B13CF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35" name="avatar">
          <a:extLst>
            <a:ext uri="{FF2B5EF4-FFF2-40B4-BE49-F238E27FC236}">
              <a16:creationId xmlns:a16="http://schemas.microsoft.com/office/drawing/2014/main" id="{DAD0B78A-FEFE-4D26-AC74-A983B79679D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36" name="avatar">
          <a:extLst>
            <a:ext uri="{FF2B5EF4-FFF2-40B4-BE49-F238E27FC236}">
              <a16:creationId xmlns:a16="http://schemas.microsoft.com/office/drawing/2014/main" id="{A5FCB6C3-29A3-43B2-AE93-E60A4E269B3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37" name="avatar">
          <a:extLst>
            <a:ext uri="{FF2B5EF4-FFF2-40B4-BE49-F238E27FC236}">
              <a16:creationId xmlns:a16="http://schemas.microsoft.com/office/drawing/2014/main" id="{0E62A675-973C-4C19-8E84-FEC0C0FE948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38" name="avatar">
          <a:extLst>
            <a:ext uri="{FF2B5EF4-FFF2-40B4-BE49-F238E27FC236}">
              <a16:creationId xmlns:a16="http://schemas.microsoft.com/office/drawing/2014/main" id="{715D9E36-79FD-44E7-81A2-721D140C85B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39" name="avatar">
          <a:extLst>
            <a:ext uri="{FF2B5EF4-FFF2-40B4-BE49-F238E27FC236}">
              <a16:creationId xmlns:a16="http://schemas.microsoft.com/office/drawing/2014/main" id="{30C93E6F-BDD2-49D3-A56F-BA833BD03D3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40" name="avatar">
          <a:extLst>
            <a:ext uri="{FF2B5EF4-FFF2-40B4-BE49-F238E27FC236}">
              <a16:creationId xmlns:a16="http://schemas.microsoft.com/office/drawing/2014/main" id="{AE97FC49-83D4-4C88-8B82-1A70FD1D96F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41" name="avatar">
          <a:extLst>
            <a:ext uri="{FF2B5EF4-FFF2-40B4-BE49-F238E27FC236}">
              <a16:creationId xmlns:a16="http://schemas.microsoft.com/office/drawing/2014/main" id="{C0FCA8D5-12EC-4893-9C3D-A744449E03F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42" name="avatar">
          <a:extLst>
            <a:ext uri="{FF2B5EF4-FFF2-40B4-BE49-F238E27FC236}">
              <a16:creationId xmlns:a16="http://schemas.microsoft.com/office/drawing/2014/main" id="{0412AFE3-C7C8-4220-AF76-2C971A5584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43" name="avatar">
          <a:extLst>
            <a:ext uri="{FF2B5EF4-FFF2-40B4-BE49-F238E27FC236}">
              <a16:creationId xmlns:a16="http://schemas.microsoft.com/office/drawing/2014/main" id="{59AFCDCF-2978-490B-9E05-EB039AECDDE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44" name="avatar">
          <a:extLst>
            <a:ext uri="{FF2B5EF4-FFF2-40B4-BE49-F238E27FC236}">
              <a16:creationId xmlns:a16="http://schemas.microsoft.com/office/drawing/2014/main" id="{1B09E7F0-31E4-4D9E-94E1-42E620C8094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45" name="avatar">
          <a:extLst>
            <a:ext uri="{FF2B5EF4-FFF2-40B4-BE49-F238E27FC236}">
              <a16:creationId xmlns:a16="http://schemas.microsoft.com/office/drawing/2014/main" id="{46FCBAC5-BD76-4D85-9E60-08E5DCEA713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46" name="avatar">
          <a:extLst>
            <a:ext uri="{FF2B5EF4-FFF2-40B4-BE49-F238E27FC236}">
              <a16:creationId xmlns:a16="http://schemas.microsoft.com/office/drawing/2014/main" id="{D75C85CD-B41B-451A-9B94-FA6951FE637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47" name="avatar">
          <a:extLst>
            <a:ext uri="{FF2B5EF4-FFF2-40B4-BE49-F238E27FC236}">
              <a16:creationId xmlns:a16="http://schemas.microsoft.com/office/drawing/2014/main" id="{AFFE4EB1-ED0D-4CE7-AD79-E93D08254FB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48" name="avatar">
          <a:extLst>
            <a:ext uri="{FF2B5EF4-FFF2-40B4-BE49-F238E27FC236}">
              <a16:creationId xmlns:a16="http://schemas.microsoft.com/office/drawing/2014/main" id="{C5250C40-D472-45AE-BD14-CFD0C21499C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49" name="avatar">
          <a:extLst>
            <a:ext uri="{FF2B5EF4-FFF2-40B4-BE49-F238E27FC236}">
              <a16:creationId xmlns:a16="http://schemas.microsoft.com/office/drawing/2014/main" id="{8B6D0B5B-8AB5-4968-943A-EB5D1E74EAE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50" name="avatar">
          <a:extLst>
            <a:ext uri="{FF2B5EF4-FFF2-40B4-BE49-F238E27FC236}">
              <a16:creationId xmlns:a16="http://schemas.microsoft.com/office/drawing/2014/main" id="{435DBFFA-6EA6-42CA-8A72-05287309D38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51" name="avatar">
          <a:extLst>
            <a:ext uri="{FF2B5EF4-FFF2-40B4-BE49-F238E27FC236}">
              <a16:creationId xmlns:a16="http://schemas.microsoft.com/office/drawing/2014/main" id="{6F2DD26B-D00D-4E90-91D8-C430A3D9289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52" name="avatar">
          <a:extLst>
            <a:ext uri="{FF2B5EF4-FFF2-40B4-BE49-F238E27FC236}">
              <a16:creationId xmlns:a16="http://schemas.microsoft.com/office/drawing/2014/main" id="{C064730E-DD6B-4F77-B9DD-07721DA3950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53" name="avatar">
          <a:extLst>
            <a:ext uri="{FF2B5EF4-FFF2-40B4-BE49-F238E27FC236}">
              <a16:creationId xmlns:a16="http://schemas.microsoft.com/office/drawing/2014/main" id="{A95816AF-4632-4AC8-8929-51B2E07906B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54" name="avatar">
          <a:extLst>
            <a:ext uri="{FF2B5EF4-FFF2-40B4-BE49-F238E27FC236}">
              <a16:creationId xmlns:a16="http://schemas.microsoft.com/office/drawing/2014/main" id="{DCAAB440-62FB-4818-8D65-AF2D792F0F5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55" name="avatar">
          <a:extLst>
            <a:ext uri="{FF2B5EF4-FFF2-40B4-BE49-F238E27FC236}">
              <a16:creationId xmlns:a16="http://schemas.microsoft.com/office/drawing/2014/main" id="{2AA11BB0-FD2E-480D-B2C4-70919384FC0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56" name="avatar">
          <a:extLst>
            <a:ext uri="{FF2B5EF4-FFF2-40B4-BE49-F238E27FC236}">
              <a16:creationId xmlns:a16="http://schemas.microsoft.com/office/drawing/2014/main" id="{21F39E30-E71E-4970-AF9A-21ABFBAC11A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57" name="avatar">
          <a:extLst>
            <a:ext uri="{FF2B5EF4-FFF2-40B4-BE49-F238E27FC236}">
              <a16:creationId xmlns:a16="http://schemas.microsoft.com/office/drawing/2014/main" id="{FC2DBB1C-8777-4A9A-B91F-4020277D993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58" name="avatar">
          <a:extLst>
            <a:ext uri="{FF2B5EF4-FFF2-40B4-BE49-F238E27FC236}">
              <a16:creationId xmlns:a16="http://schemas.microsoft.com/office/drawing/2014/main" id="{AF923C22-95D4-4F30-A16C-296EDA1553C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59" name="avatar">
          <a:extLst>
            <a:ext uri="{FF2B5EF4-FFF2-40B4-BE49-F238E27FC236}">
              <a16:creationId xmlns:a16="http://schemas.microsoft.com/office/drawing/2014/main" id="{5EFCB582-9D00-4514-A1F8-095FF5BFFB1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60" name="avatar">
          <a:extLst>
            <a:ext uri="{FF2B5EF4-FFF2-40B4-BE49-F238E27FC236}">
              <a16:creationId xmlns:a16="http://schemas.microsoft.com/office/drawing/2014/main" id="{51CDE552-49F0-455B-A647-80C42E9D6C2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61" name="avatar">
          <a:extLst>
            <a:ext uri="{FF2B5EF4-FFF2-40B4-BE49-F238E27FC236}">
              <a16:creationId xmlns:a16="http://schemas.microsoft.com/office/drawing/2014/main" id="{52AA7790-9FD9-41EB-BFCB-F085F30B1F7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62" name="avatar">
          <a:extLst>
            <a:ext uri="{FF2B5EF4-FFF2-40B4-BE49-F238E27FC236}">
              <a16:creationId xmlns:a16="http://schemas.microsoft.com/office/drawing/2014/main" id="{26B7B9EE-1523-4054-AFD3-49B0D5B943C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63" name="avatar">
          <a:extLst>
            <a:ext uri="{FF2B5EF4-FFF2-40B4-BE49-F238E27FC236}">
              <a16:creationId xmlns:a16="http://schemas.microsoft.com/office/drawing/2014/main" id="{8731D20E-94ED-417F-8CCB-61733E40468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64" name="avatar">
          <a:extLst>
            <a:ext uri="{FF2B5EF4-FFF2-40B4-BE49-F238E27FC236}">
              <a16:creationId xmlns:a16="http://schemas.microsoft.com/office/drawing/2014/main" id="{026D1613-F71D-41CB-8D5A-2543A15E239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65" name="avatar">
          <a:extLst>
            <a:ext uri="{FF2B5EF4-FFF2-40B4-BE49-F238E27FC236}">
              <a16:creationId xmlns:a16="http://schemas.microsoft.com/office/drawing/2014/main" id="{81321CBE-5E22-4B06-936D-888C34F65A8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66" name="avatar">
          <a:extLst>
            <a:ext uri="{FF2B5EF4-FFF2-40B4-BE49-F238E27FC236}">
              <a16:creationId xmlns:a16="http://schemas.microsoft.com/office/drawing/2014/main" id="{9EE1EE86-A6BA-49FF-9D85-F2AC8C9929B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67" name="avatar">
          <a:extLst>
            <a:ext uri="{FF2B5EF4-FFF2-40B4-BE49-F238E27FC236}">
              <a16:creationId xmlns:a16="http://schemas.microsoft.com/office/drawing/2014/main" id="{AF0F2180-26E8-48FD-8097-11CEF4117C9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68" name="avatar">
          <a:extLst>
            <a:ext uri="{FF2B5EF4-FFF2-40B4-BE49-F238E27FC236}">
              <a16:creationId xmlns:a16="http://schemas.microsoft.com/office/drawing/2014/main" id="{355189A0-8774-499A-A748-E78F2A948C1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69" name="avatar">
          <a:extLst>
            <a:ext uri="{FF2B5EF4-FFF2-40B4-BE49-F238E27FC236}">
              <a16:creationId xmlns:a16="http://schemas.microsoft.com/office/drawing/2014/main" id="{64CB01D3-EF0D-4776-9E6F-F00F70E46FB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70" name="avatar">
          <a:extLst>
            <a:ext uri="{FF2B5EF4-FFF2-40B4-BE49-F238E27FC236}">
              <a16:creationId xmlns:a16="http://schemas.microsoft.com/office/drawing/2014/main" id="{EF5519A0-5025-4EFD-868E-28A62183140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71" name="avatar">
          <a:extLst>
            <a:ext uri="{FF2B5EF4-FFF2-40B4-BE49-F238E27FC236}">
              <a16:creationId xmlns:a16="http://schemas.microsoft.com/office/drawing/2014/main" id="{E37BFC6B-0ABD-4E94-879C-BF7DDF12B2D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72" name="avatar">
          <a:extLst>
            <a:ext uri="{FF2B5EF4-FFF2-40B4-BE49-F238E27FC236}">
              <a16:creationId xmlns:a16="http://schemas.microsoft.com/office/drawing/2014/main" id="{8A639BEF-00ED-4023-A98C-6DB013639A0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73" name="avatar">
          <a:extLst>
            <a:ext uri="{FF2B5EF4-FFF2-40B4-BE49-F238E27FC236}">
              <a16:creationId xmlns:a16="http://schemas.microsoft.com/office/drawing/2014/main" id="{1516D5CF-2504-4A07-9D85-61AD780BFD7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74" name="avatar">
          <a:extLst>
            <a:ext uri="{FF2B5EF4-FFF2-40B4-BE49-F238E27FC236}">
              <a16:creationId xmlns:a16="http://schemas.microsoft.com/office/drawing/2014/main" id="{CC071A0E-8D45-4B8B-B894-9A1B3930665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75" name="avatar">
          <a:extLst>
            <a:ext uri="{FF2B5EF4-FFF2-40B4-BE49-F238E27FC236}">
              <a16:creationId xmlns:a16="http://schemas.microsoft.com/office/drawing/2014/main" id="{7DC9EAA5-AA89-4329-BFA2-C6501F73A47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76" name="avatar">
          <a:extLst>
            <a:ext uri="{FF2B5EF4-FFF2-40B4-BE49-F238E27FC236}">
              <a16:creationId xmlns:a16="http://schemas.microsoft.com/office/drawing/2014/main" id="{76071B25-70AB-4112-9449-BCA5CE3EA3B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77" name="avatar">
          <a:extLst>
            <a:ext uri="{FF2B5EF4-FFF2-40B4-BE49-F238E27FC236}">
              <a16:creationId xmlns:a16="http://schemas.microsoft.com/office/drawing/2014/main" id="{F347A0E0-8F27-4B37-BBE5-E35216D5E07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78" name="avatar">
          <a:extLst>
            <a:ext uri="{FF2B5EF4-FFF2-40B4-BE49-F238E27FC236}">
              <a16:creationId xmlns:a16="http://schemas.microsoft.com/office/drawing/2014/main" id="{977D605D-88C6-481E-BE34-A83403309B5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79" name="avatar">
          <a:extLst>
            <a:ext uri="{FF2B5EF4-FFF2-40B4-BE49-F238E27FC236}">
              <a16:creationId xmlns:a16="http://schemas.microsoft.com/office/drawing/2014/main" id="{74D2DBA4-4EEA-4A9B-9E92-AACB708E281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80" name="avatar">
          <a:extLst>
            <a:ext uri="{FF2B5EF4-FFF2-40B4-BE49-F238E27FC236}">
              <a16:creationId xmlns:a16="http://schemas.microsoft.com/office/drawing/2014/main" id="{9C78CD94-1A6C-4ECB-8B14-EFA7D26B13A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81" name="avatar">
          <a:extLst>
            <a:ext uri="{FF2B5EF4-FFF2-40B4-BE49-F238E27FC236}">
              <a16:creationId xmlns:a16="http://schemas.microsoft.com/office/drawing/2014/main" id="{D13C2E19-5974-4C96-A8B0-28BC70EA92E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82" name="avatar">
          <a:extLst>
            <a:ext uri="{FF2B5EF4-FFF2-40B4-BE49-F238E27FC236}">
              <a16:creationId xmlns:a16="http://schemas.microsoft.com/office/drawing/2014/main" id="{14656BF9-1E89-4869-B405-0DD86262E37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83" name="avatar">
          <a:extLst>
            <a:ext uri="{FF2B5EF4-FFF2-40B4-BE49-F238E27FC236}">
              <a16:creationId xmlns:a16="http://schemas.microsoft.com/office/drawing/2014/main" id="{DBCA37E6-C38F-4090-8BEA-310001AC39F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84" name="avatar">
          <a:extLst>
            <a:ext uri="{FF2B5EF4-FFF2-40B4-BE49-F238E27FC236}">
              <a16:creationId xmlns:a16="http://schemas.microsoft.com/office/drawing/2014/main" id="{9ABD8B61-0779-4D2C-BB07-4083AC7532F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85" name="avatar">
          <a:extLst>
            <a:ext uri="{FF2B5EF4-FFF2-40B4-BE49-F238E27FC236}">
              <a16:creationId xmlns:a16="http://schemas.microsoft.com/office/drawing/2014/main" id="{036564FD-7B2F-4081-97DA-3622902B4AD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86" name="avatar">
          <a:extLst>
            <a:ext uri="{FF2B5EF4-FFF2-40B4-BE49-F238E27FC236}">
              <a16:creationId xmlns:a16="http://schemas.microsoft.com/office/drawing/2014/main" id="{241C7C61-F9FE-4B27-B4C6-0A67487E6D1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87" name="avatar">
          <a:extLst>
            <a:ext uri="{FF2B5EF4-FFF2-40B4-BE49-F238E27FC236}">
              <a16:creationId xmlns:a16="http://schemas.microsoft.com/office/drawing/2014/main" id="{7FBD8F8E-ED76-4AC9-A960-CEE0CEA40E6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88" name="avatar">
          <a:extLst>
            <a:ext uri="{FF2B5EF4-FFF2-40B4-BE49-F238E27FC236}">
              <a16:creationId xmlns:a16="http://schemas.microsoft.com/office/drawing/2014/main" id="{8CF8ACDE-1833-421C-8DAF-7019C49DD5E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89" name="avatar">
          <a:extLst>
            <a:ext uri="{FF2B5EF4-FFF2-40B4-BE49-F238E27FC236}">
              <a16:creationId xmlns:a16="http://schemas.microsoft.com/office/drawing/2014/main" id="{4BB34B83-1C80-4ACC-8F10-09E696E09F6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90" name="avatar">
          <a:extLst>
            <a:ext uri="{FF2B5EF4-FFF2-40B4-BE49-F238E27FC236}">
              <a16:creationId xmlns:a16="http://schemas.microsoft.com/office/drawing/2014/main" id="{C2E1FED3-8F35-40A5-AFDF-78CEF466FD0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91" name="avatar">
          <a:extLst>
            <a:ext uri="{FF2B5EF4-FFF2-40B4-BE49-F238E27FC236}">
              <a16:creationId xmlns:a16="http://schemas.microsoft.com/office/drawing/2014/main" id="{7E758E8F-7135-4A40-95BE-5B08873B53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292" name="avatar">
          <a:extLst>
            <a:ext uri="{FF2B5EF4-FFF2-40B4-BE49-F238E27FC236}">
              <a16:creationId xmlns:a16="http://schemas.microsoft.com/office/drawing/2014/main" id="{717D9D37-F0CE-4962-9A38-2D6589F06C2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293" name="avatar">
          <a:extLst>
            <a:ext uri="{FF2B5EF4-FFF2-40B4-BE49-F238E27FC236}">
              <a16:creationId xmlns:a16="http://schemas.microsoft.com/office/drawing/2014/main" id="{47329E37-257F-48ED-9FEC-8708438C1CC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94" name="avatar">
          <a:extLst>
            <a:ext uri="{FF2B5EF4-FFF2-40B4-BE49-F238E27FC236}">
              <a16:creationId xmlns:a16="http://schemas.microsoft.com/office/drawing/2014/main" id="{DA30141E-744A-44F7-8A99-04CBE970AD5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95" name="avatar">
          <a:extLst>
            <a:ext uri="{FF2B5EF4-FFF2-40B4-BE49-F238E27FC236}">
              <a16:creationId xmlns:a16="http://schemas.microsoft.com/office/drawing/2014/main" id="{69B1FC9D-66AC-4F75-B9B4-8ABB2D460E3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296" name="avatar">
          <a:extLst>
            <a:ext uri="{FF2B5EF4-FFF2-40B4-BE49-F238E27FC236}">
              <a16:creationId xmlns:a16="http://schemas.microsoft.com/office/drawing/2014/main" id="{62FF47E4-8D3A-4312-A947-D00E3AA2D13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97" name="avatar">
          <a:extLst>
            <a:ext uri="{FF2B5EF4-FFF2-40B4-BE49-F238E27FC236}">
              <a16:creationId xmlns:a16="http://schemas.microsoft.com/office/drawing/2014/main" id="{A2065F80-923F-4C3B-8946-0C01ACFFA13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298" name="avatar">
          <a:extLst>
            <a:ext uri="{FF2B5EF4-FFF2-40B4-BE49-F238E27FC236}">
              <a16:creationId xmlns:a16="http://schemas.microsoft.com/office/drawing/2014/main" id="{89EDA467-BDF7-46B6-B603-2B91364EA1E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299" name="avatar">
          <a:extLst>
            <a:ext uri="{FF2B5EF4-FFF2-40B4-BE49-F238E27FC236}">
              <a16:creationId xmlns:a16="http://schemas.microsoft.com/office/drawing/2014/main" id="{159F3726-4B4E-4F94-A7AC-A1CC13F7005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00" name="avatar">
          <a:extLst>
            <a:ext uri="{FF2B5EF4-FFF2-40B4-BE49-F238E27FC236}">
              <a16:creationId xmlns:a16="http://schemas.microsoft.com/office/drawing/2014/main" id="{3D4265A5-FE19-4433-9323-273995636A7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01" name="avatar">
          <a:extLst>
            <a:ext uri="{FF2B5EF4-FFF2-40B4-BE49-F238E27FC236}">
              <a16:creationId xmlns:a16="http://schemas.microsoft.com/office/drawing/2014/main" id="{1F467D9B-557E-4391-8176-A0497EC99BF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02" name="avatar">
          <a:extLst>
            <a:ext uri="{FF2B5EF4-FFF2-40B4-BE49-F238E27FC236}">
              <a16:creationId xmlns:a16="http://schemas.microsoft.com/office/drawing/2014/main" id="{41BF6A78-C82E-4FE2-9928-1E6ABBB550D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03" name="avatar">
          <a:extLst>
            <a:ext uri="{FF2B5EF4-FFF2-40B4-BE49-F238E27FC236}">
              <a16:creationId xmlns:a16="http://schemas.microsoft.com/office/drawing/2014/main" id="{C046B322-BDBB-421F-AF1C-0DFA0ED09EB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04" name="avatar">
          <a:extLst>
            <a:ext uri="{FF2B5EF4-FFF2-40B4-BE49-F238E27FC236}">
              <a16:creationId xmlns:a16="http://schemas.microsoft.com/office/drawing/2014/main" id="{58A48542-4327-492B-A579-AF27A1F7C0E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05" name="avatar">
          <a:extLst>
            <a:ext uri="{FF2B5EF4-FFF2-40B4-BE49-F238E27FC236}">
              <a16:creationId xmlns:a16="http://schemas.microsoft.com/office/drawing/2014/main" id="{1DA74FCF-D0F3-4FAC-B097-E03B02373EB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06" name="avatar">
          <a:extLst>
            <a:ext uri="{FF2B5EF4-FFF2-40B4-BE49-F238E27FC236}">
              <a16:creationId xmlns:a16="http://schemas.microsoft.com/office/drawing/2014/main" id="{205AE28F-BBD0-4316-8992-71C41594812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07" name="avatar">
          <a:extLst>
            <a:ext uri="{FF2B5EF4-FFF2-40B4-BE49-F238E27FC236}">
              <a16:creationId xmlns:a16="http://schemas.microsoft.com/office/drawing/2014/main" id="{3FB0880F-F858-49A1-9148-234AA0BD3F6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08" name="avatar">
          <a:extLst>
            <a:ext uri="{FF2B5EF4-FFF2-40B4-BE49-F238E27FC236}">
              <a16:creationId xmlns:a16="http://schemas.microsoft.com/office/drawing/2014/main" id="{ED328C35-9A41-4D09-98C8-256B4DE6B5C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09" name="avatar">
          <a:extLst>
            <a:ext uri="{FF2B5EF4-FFF2-40B4-BE49-F238E27FC236}">
              <a16:creationId xmlns:a16="http://schemas.microsoft.com/office/drawing/2014/main" id="{87CEAEE3-7470-4138-9AE4-385FC567689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10" name="avatar">
          <a:extLst>
            <a:ext uri="{FF2B5EF4-FFF2-40B4-BE49-F238E27FC236}">
              <a16:creationId xmlns:a16="http://schemas.microsoft.com/office/drawing/2014/main" id="{C581C4D3-6111-476C-917E-2A39D69912C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11" name="avatar">
          <a:extLst>
            <a:ext uri="{FF2B5EF4-FFF2-40B4-BE49-F238E27FC236}">
              <a16:creationId xmlns:a16="http://schemas.microsoft.com/office/drawing/2014/main" id="{3FABD36E-A17A-43D5-893C-03C2414ABD6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12" name="avatar">
          <a:extLst>
            <a:ext uri="{FF2B5EF4-FFF2-40B4-BE49-F238E27FC236}">
              <a16:creationId xmlns:a16="http://schemas.microsoft.com/office/drawing/2014/main" id="{A899DB82-3540-4EF3-BAE8-AABB2789423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13" name="avatar">
          <a:extLst>
            <a:ext uri="{FF2B5EF4-FFF2-40B4-BE49-F238E27FC236}">
              <a16:creationId xmlns:a16="http://schemas.microsoft.com/office/drawing/2014/main" id="{83FE0E7A-BDD7-40D8-ADC3-E8FD6E17651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14" name="avatar">
          <a:extLst>
            <a:ext uri="{FF2B5EF4-FFF2-40B4-BE49-F238E27FC236}">
              <a16:creationId xmlns:a16="http://schemas.microsoft.com/office/drawing/2014/main" id="{770FFABC-4518-4A46-ABD8-779DB423126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15" name="avatar">
          <a:extLst>
            <a:ext uri="{FF2B5EF4-FFF2-40B4-BE49-F238E27FC236}">
              <a16:creationId xmlns:a16="http://schemas.microsoft.com/office/drawing/2014/main" id="{2AD8E935-321F-4F3A-A85A-5CBA59521F1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16" name="avatar">
          <a:extLst>
            <a:ext uri="{FF2B5EF4-FFF2-40B4-BE49-F238E27FC236}">
              <a16:creationId xmlns:a16="http://schemas.microsoft.com/office/drawing/2014/main" id="{6B772AAE-8430-4F8B-AA26-B3F6BFD9919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17" name="avatar">
          <a:extLst>
            <a:ext uri="{FF2B5EF4-FFF2-40B4-BE49-F238E27FC236}">
              <a16:creationId xmlns:a16="http://schemas.microsoft.com/office/drawing/2014/main" id="{1477CD00-924E-4F42-8A47-C7F0E1618C2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18" name="avatar">
          <a:extLst>
            <a:ext uri="{FF2B5EF4-FFF2-40B4-BE49-F238E27FC236}">
              <a16:creationId xmlns:a16="http://schemas.microsoft.com/office/drawing/2014/main" id="{5D984339-0C57-4534-9A54-19BCC80D36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19" name="avatar">
          <a:extLst>
            <a:ext uri="{FF2B5EF4-FFF2-40B4-BE49-F238E27FC236}">
              <a16:creationId xmlns:a16="http://schemas.microsoft.com/office/drawing/2014/main" id="{325B2681-C76B-44BD-AF81-F6927613A70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20" name="avatar">
          <a:extLst>
            <a:ext uri="{FF2B5EF4-FFF2-40B4-BE49-F238E27FC236}">
              <a16:creationId xmlns:a16="http://schemas.microsoft.com/office/drawing/2014/main" id="{F93E56BF-164B-476D-8D0A-D5EAC3EA5E3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21" name="avatar">
          <a:extLst>
            <a:ext uri="{FF2B5EF4-FFF2-40B4-BE49-F238E27FC236}">
              <a16:creationId xmlns:a16="http://schemas.microsoft.com/office/drawing/2014/main" id="{3C1DA3F1-BA67-47E4-8138-1528B5DDF6F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22" name="avatar">
          <a:extLst>
            <a:ext uri="{FF2B5EF4-FFF2-40B4-BE49-F238E27FC236}">
              <a16:creationId xmlns:a16="http://schemas.microsoft.com/office/drawing/2014/main" id="{141B6D45-75F5-4DD8-9194-287BE1D11BC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23" name="avatar">
          <a:extLst>
            <a:ext uri="{FF2B5EF4-FFF2-40B4-BE49-F238E27FC236}">
              <a16:creationId xmlns:a16="http://schemas.microsoft.com/office/drawing/2014/main" id="{74858DC0-EC40-4F7C-96DF-46D804C13C9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24" name="avatar">
          <a:extLst>
            <a:ext uri="{FF2B5EF4-FFF2-40B4-BE49-F238E27FC236}">
              <a16:creationId xmlns:a16="http://schemas.microsoft.com/office/drawing/2014/main" id="{E0365174-2BDC-4307-BB5D-3DCE97D230B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25" name="avatar">
          <a:extLst>
            <a:ext uri="{FF2B5EF4-FFF2-40B4-BE49-F238E27FC236}">
              <a16:creationId xmlns:a16="http://schemas.microsoft.com/office/drawing/2014/main" id="{4E291B36-90BA-43F2-80B1-D33E7F88334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26" name="avatar">
          <a:extLst>
            <a:ext uri="{FF2B5EF4-FFF2-40B4-BE49-F238E27FC236}">
              <a16:creationId xmlns:a16="http://schemas.microsoft.com/office/drawing/2014/main" id="{3C56C00E-E0A1-429F-BF67-16F7F2F6B21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27" name="avatar">
          <a:extLst>
            <a:ext uri="{FF2B5EF4-FFF2-40B4-BE49-F238E27FC236}">
              <a16:creationId xmlns:a16="http://schemas.microsoft.com/office/drawing/2014/main" id="{92A1DB70-2F3B-4774-93E5-D9B63E25EA9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28" name="avatar">
          <a:extLst>
            <a:ext uri="{FF2B5EF4-FFF2-40B4-BE49-F238E27FC236}">
              <a16:creationId xmlns:a16="http://schemas.microsoft.com/office/drawing/2014/main" id="{B287B1A4-2F2F-4D20-96E5-DAA9C83D7EC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29" name="avatar">
          <a:extLst>
            <a:ext uri="{FF2B5EF4-FFF2-40B4-BE49-F238E27FC236}">
              <a16:creationId xmlns:a16="http://schemas.microsoft.com/office/drawing/2014/main" id="{CF37EE82-3363-490B-9C62-85D924500B6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3"/>
    <xdr:sp macro="" textlink="">
      <xdr:nvSpPr>
        <xdr:cNvPr id="69330" name="avatar">
          <a:extLst>
            <a:ext uri="{FF2B5EF4-FFF2-40B4-BE49-F238E27FC236}">
              <a16:creationId xmlns:a16="http://schemas.microsoft.com/office/drawing/2014/main" id="{46AA14C2-B2C5-4571-A6AB-7278C17FF5A5}"/>
            </a:ext>
          </a:extLst>
        </xdr:cNvPr>
        <xdr:cNvSpPr>
          <a:spLocks noChangeAspect="1" noChangeArrowheads="1"/>
        </xdr:cNvSpPr>
      </xdr:nvSpPr>
      <xdr:spPr bwMode="auto">
        <a:xfrm>
          <a:off x="4600575" y="21821775"/>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69331" name="avatar">
          <a:extLst>
            <a:ext uri="{FF2B5EF4-FFF2-40B4-BE49-F238E27FC236}">
              <a16:creationId xmlns:a16="http://schemas.microsoft.com/office/drawing/2014/main" id="{EA6016B7-051F-46D6-80D3-2E22ECC7659D}"/>
            </a:ext>
          </a:extLst>
        </xdr:cNvPr>
        <xdr:cNvSpPr>
          <a:spLocks noChangeAspect="1" noChangeArrowheads="1"/>
        </xdr:cNvSpPr>
      </xdr:nvSpPr>
      <xdr:spPr bwMode="auto">
        <a:xfrm>
          <a:off x="0" y="21821775"/>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32" name="avatar">
          <a:extLst>
            <a:ext uri="{FF2B5EF4-FFF2-40B4-BE49-F238E27FC236}">
              <a16:creationId xmlns:a16="http://schemas.microsoft.com/office/drawing/2014/main" id="{5DB33336-2C2C-4237-9E20-CED04164620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2"/>
    <xdr:sp macro="" textlink="">
      <xdr:nvSpPr>
        <xdr:cNvPr id="69333" name="avatar">
          <a:extLst>
            <a:ext uri="{FF2B5EF4-FFF2-40B4-BE49-F238E27FC236}">
              <a16:creationId xmlns:a16="http://schemas.microsoft.com/office/drawing/2014/main" id="{C76C5659-9FE6-48C6-87BD-EBCCD5AC1F30}"/>
            </a:ext>
          </a:extLst>
        </xdr:cNvPr>
        <xdr:cNvSpPr>
          <a:spLocks noChangeAspect="1" noChangeArrowheads="1"/>
        </xdr:cNvSpPr>
      </xdr:nvSpPr>
      <xdr:spPr bwMode="auto">
        <a:xfrm>
          <a:off x="4600575" y="2182177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69334" name="avatar">
          <a:extLst>
            <a:ext uri="{FF2B5EF4-FFF2-40B4-BE49-F238E27FC236}">
              <a16:creationId xmlns:a16="http://schemas.microsoft.com/office/drawing/2014/main" id="{9C9DE495-FC7F-421C-B551-B985F5ECB31D}"/>
            </a:ext>
          </a:extLst>
        </xdr:cNvPr>
        <xdr:cNvSpPr>
          <a:spLocks noChangeAspect="1" noChangeArrowheads="1"/>
        </xdr:cNvSpPr>
      </xdr:nvSpPr>
      <xdr:spPr bwMode="auto">
        <a:xfrm>
          <a:off x="0" y="2182177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335" name="avatar">
          <a:extLst>
            <a:ext uri="{FF2B5EF4-FFF2-40B4-BE49-F238E27FC236}">
              <a16:creationId xmlns:a16="http://schemas.microsoft.com/office/drawing/2014/main" id="{C270121A-A52A-47C5-8D79-CE64D553F59E}"/>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36" name="avatar">
          <a:extLst>
            <a:ext uri="{FF2B5EF4-FFF2-40B4-BE49-F238E27FC236}">
              <a16:creationId xmlns:a16="http://schemas.microsoft.com/office/drawing/2014/main" id="{4B170EC3-6924-4A8F-A6CF-9F17C41F346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9111"/>
    <xdr:sp macro="" textlink="">
      <xdr:nvSpPr>
        <xdr:cNvPr id="69337" name="avatar">
          <a:extLst>
            <a:ext uri="{FF2B5EF4-FFF2-40B4-BE49-F238E27FC236}">
              <a16:creationId xmlns:a16="http://schemas.microsoft.com/office/drawing/2014/main" id="{68EC380E-C7B5-45A5-A68B-F80E96A525ED}"/>
            </a:ext>
          </a:extLst>
        </xdr:cNvPr>
        <xdr:cNvSpPr>
          <a:spLocks noChangeAspect="1" noChangeArrowheads="1"/>
        </xdr:cNvSpPr>
      </xdr:nvSpPr>
      <xdr:spPr bwMode="auto">
        <a:xfrm>
          <a:off x="4600575" y="21821775"/>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69338" name="avatar">
          <a:extLst>
            <a:ext uri="{FF2B5EF4-FFF2-40B4-BE49-F238E27FC236}">
              <a16:creationId xmlns:a16="http://schemas.microsoft.com/office/drawing/2014/main" id="{E3317CE2-D87C-4261-A2B9-4829C1E0C53E}"/>
            </a:ext>
          </a:extLst>
        </xdr:cNvPr>
        <xdr:cNvSpPr>
          <a:spLocks noChangeAspect="1" noChangeArrowheads="1"/>
        </xdr:cNvSpPr>
      </xdr:nvSpPr>
      <xdr:spPr bwMode="auto">
        <a:xfrm>
          <a:off x="0" y="21821775"/>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39" name="avatar">
          <a:extLst>
            <a:ext uri="{FF2B5EF4-FFF2-40B4-BE49-F238E27FC236}">
              <a16:creationId xmlns:a16="http://schemas.microsoft.com/office/drawing/2014/main" id="{54706429-C37F-49C6-AB04-9BE2FEED917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686"/>
    <xdr:sp macro="" textlink="">
      <xdr:nvSpPr>
        <xdr:cNvPr id="69340" name="avatar">
          <a:extLst>
            <a:ext uri="{FF2B5EF4-FFF2-40B4-BE49-F238E27FC236}">
              <a16:creationId xmlns:a16="http://schemas.microsoft.com/office/drawing/2014/main" id="{54DD6618-C7A6-482C-80CA-EF0192459089}"/>
            </a:ext>
          </a:extLst>
        </xdr:cNvPr>
        <xdr:cNvSpPr>
          <a:spLocks noChangeAspect="1" noChangeArrowheads="1"/>
        </xdr:cNvSpPr>
      </xdr:nvSpPr>
      <xdr:spPr bwMode="auto">
        <a:xfrm>
          <a:off x="4600575" y="21821775"/>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69341" name="avatar">
          <a:extLst>
            <a:ext uri="{FF2B5EF4-FFF2-40B4-BE49-F238E27FC236}">
              <a16:creationId xmlns:a16="http://schemas.microsoft.com/office/drawing/2014/main" id="{8D801C3D-FD54-4C5B-A3EE-C7AB723CBC65}"/>
            </a:ext>
          </a:extLst>
        </xdr:cNvPr>
        <xdr:cNvSpPr>
          <a:spLocks noChangeAspect="1" noChangeArrowheads="1"/>
        </xdr:cNvSpPr>
      </xdr:nvSpPr>
      <xdr:spPr bwMode="auto">
        <a:xfrm>
          <a:off x="0" y="21821775"/>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42" name="avatar">
          <a:extLst>
            <a:ext uri="{FF2B5EF4-FFF2-40B4-BE49-F238E27FC236}">
              <a16:creationId xmlns:a16="http://schemas.microsoft.com/office/drawing/2014/main" id="{0890B8AE-FA34-44D6-A068-25CF3A506A6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343" name="avatar">
          <a:extLst>
            <a:ext uri="{FF2B5EF4-FFF2-40B4-BE49-F238E27FC236}">
              <a16:creationId xmlns:a16="http://schemas.microsoft.com/office/drawing/2014/main" id="{B635B6B6-879C-40F7-AB55-0825ECF59C1E}"/>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344" name="avatar">
          <a:extLst>
            <a:ext uri="{FF2B5EF4-FFF2-40B4-BE49-F238E27FC236}">
              <a16:creationId xmlns:a16="http://schemas.microsoft.com/office/drawing/2014/main" id="{E53AF9CC-DC9C-4252-95EC-9904866BC582}"/>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45" name="avatar">
          <a:extLst>
            <a:ext uri="{FF2B5EF4-FFF2-40B4-BE49-F238E27FC236}">
              <a16:creationId xmlns:a16="http://schemas.microsoft.com/office/drawing/2014/main" id="{E22D04C4-0FF6-4800-9DB3-B1F2D1D4563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69346" name="avatar">
          <a:extLst>
            <a:ext uri="{FF2B5EF4-FFF2-40B4-BE49-F238E27FC236}">
              <a16:creationId xmlns:a16="http://schemas.microsoft.com/office/drawing/2014/main" id="{B174D1CC-0D9F-40D9-87CF-DDB0EEC9D206}"/>
            </a:ext>
          </a:extLst>
        </xdr:cNvPr>
        <xdr:cNvSpPr>
          <a:spLocks noChangeAspect="1" noChangeArrowheads="1"/>
        </xdr:cNvSpPr>
      </xdr:nvSpPr>
      <xdr:spPr bwMode="auto">
        <a:xfrm>
          <a:off x="4600575"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69347" name="avatar">
          <a:extLst>
            <a:ext uri="{FF2B5EF4-FFF2-40B4-BE49-F238E27FC236}">
              <a16:creationId xmlns:a16="http://schemas.microsoft.com/office/drawing/2014/main" id="{4D267C1B-C9D1-417E-A459-A41649DFCE14}"/>
            </a:ext>
          </a:extLst>
        </xdr:cNvPr>
        <xdr:cNvSpPr>
          <a:spLocks noChangeAspect="1" noChangeArrowheads="1"/>
        </xdr:cNvSpPr>
      </xdr:nvSpPr>
      <xdr:spPr bwMode="auto">
        <a:xfrm>
          <a:off x="0"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348" name="avatar">
          <a:extLst>
            <a:ext uri="{FF2B5EF4-FFF2-40B4-BE49-F238E27FC236}">
              <a16:creationId xmlns:a16="http://schemas.microsoft.com/office/drawing/2014/main" id="{8383A3A6-171E-4334-B8BE-48EA9FCB57DD}"/>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49" name="avatar">
          <a:extLst>
            <a:ext uri="{FF2B5EF4-FFF2-40B4-BE49-F238E27FC236}">
              <a16:creationId xmlns:a16="http://schemas.microsoft.com/office/drawing/2014/main" id="{A2F40B91-D411-40A6-B88A-C6883DED37F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69350" name="avatar">
          <a:extLst>
            <a:ext uri="{FF2B5EF4-FFF2-40B4-BE49-F238E27FC236}">
              <a16:creationId xmlns:a16="http://schemas.microsoft.com/office/drawing/2014/main" id="{4D16E70A-5EC5-4F4F-A428-2B55BC4A83E9}"/>
            </a:ext>
          </a:extLst>
        </xdr:cNvPr>
        <xdr:cNvSpPr>
          <a:spLocks noChangeAspect="1" noChangeArrowheads="1"/>
        </xdr:cNvSpPr>
      </xdr:nvSpPr>
      <xdr:spPr bwMode="auto">
        <a:xfrm>
          <a:off x="4600575" y="21821775"/>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351" name="avatar">
          <a:extLst>
            <a:ext uri="{FF2B5EF4-FFF2-40B4-BE49-F238E27FC236}">
              <a16:creationId xmlns:a16="http://schemas.microsoft.com/office/drawing/2014/main" id="{C7C19C5A-4E05-4E82-BEB5-F1995F689377}"/>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52" name="avatar">
          <a:extLst>
            <a:ext uri="{FF2B5EF4-FFF2-40B4-BE49-F238E27FC236}">
              <a16:creationId xmlns:a16="http://schemas.microsoft.com/office/drawing/2014/main" id="{1C5E97BC-3891-4EBE-ADD2-2DE6E0E1C6F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353" name="avatar">
          <a:extLst>
            <a:ext uri="{FF2B5EF4-FFF2-40B4-BE49-F238E27FC236}">
              <a16:creationId xmlns:a16="http://schemas.microsoft.com/office/drawing/2014/main" id="{73427B38-C0BB-463A-8306-259196940F22}"/>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354" name="avatar">
          <a:extLst>
            <a:ext uri="{FF2B5EF4-FFF2-40B4-BE49-F238E27FC236}">
              <a16:creationId xmlns:a16="http://schemas.microsoft.com/office/drawing/2014/main" id="{14BC90F2-93C3-44A4-A786-25F9B36BD468}"/>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55" name="avatar">
          <a:extLst>
            <a:ext uri="{FF2B5EF4-FFF2-40B4-BE49-F238E27FC236}">
              <a16:creationId xmlns:a16="http://schemas.microsoft.com/office/drawing/2014/main" id="{46EFCA4E-9EC6-4B54-979A-51D761ACAFB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56" name="avatar">
          <a:extLst>
            <a:ext uri="{FF2B5EF4-FFF2-40B4-BE49-F238E27FC236}">
              <a16:creationId xmlns:a16="http://schemas.microsoft.com/office/drawing/2014/main" id="{465AD979-27E8-4D59-ABFA-05D46C0B57F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57" name="avatar">
          <a:extLst>
            <a:ext uri="{FF2B5EF4-FFF2-40B4-BE49-F238E27FC236}">
              <a16:creationId xmlns:a16="http://schemas.microsoft.com/office/drawing/2014/main" id="{8B9AEB34-6432-4E0A-ABA8-2A6E508F413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58" name="avatar">
          <a:extLst>
            <a:ext uri="{FF2B5EF4-FFF2-40B4-BE49-F238E27FC236}">
              <a16:creationId xmlns:a16="http://schemas.microsoft.com/office/drawing/2014/main" id="{B79A799E-A682-4040-B126-5797C68B7CA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59" name="avatar">
          <a:extLst>
            <a:ext uri="{FF2B5EF4-FFF2-40B4-BE49-F238E27FC236}">
              <a16:creationId xmlns:a16="http://schemas.microsoft.com/office/drawing/2014/main" id="{3F505E50-AFE5-4E5B-BAB0-CCDDB1537D3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60" name="avatar">
          <a:extLst>
            <a:ext uri="{FF2B5EF4-FFF2-40B4-BE49-F238E27FC236}">
              <a16:creationId xmlns:a16="http://schemas.microsoft.com/office/drawing/2014/main" id="{A034DCB1-D6FB-4FE9-923A-286B21C69FB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61" name="avatar">
          <a:extLst>
            <a:ext uri="{FF2B5EF4-FFF2-40B4-BE49-F238E27FC236}">
              <a16:creationId xmlns:a16="http://schemas.microsoft.com/office/drawing/2014/main" id="{88BD9F8B-3F08-4A38-9ED3-6DBB7309376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62" name="avatar">
          <a:extLst>
            <a:ext uri="{FF2B5EF4-FFF2-40B4-BE49-F238E27FC236}">
              <a16:creationId xmlns:a16="http://schemas.microsoft.com/office/drawing/2014/main" id="{E8F04093-4EB4-40C0-9ADE-5AB379B3B2A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63" name="avatar">
          <a:extLst>
            <a:ext uri="{FF2B5EF4-FFF2-40B4-BE49-F238E27FC236}">
              <a16:creationId xmlns:a16="http://schemas.microsoft.com/office/drawing/2014/main" id="{359293F2-7E60-411E-BEE1-70942CC387C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64" name="avatar">
          <a:extLst>
            <a:ext uri="{FF2B5EF4-FFF2-40B4-BE49-F238E27FC236}">
              <a16:creationId xmlns:a16="http://schemas.microsoft.com/office/drawing/2014/main" id="{3796E35C-1AEA-4281-A3CA-1245D6B3A09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65" name="avatar">
          <a:extLst>
            <a:ext uri="{FF2B5EF4-FFF2-40B4-BE49-F238E27FC236}">
              <a16:creationId xmlns:a16="http://schemas.microsoft.com/office/drawing/2014/main" id="{4507EAFF-D75C-4A90-A607-C23B3E8553F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66" name="avatar">
          <a:extLst>
            <a:ext uri="{FF2B5EF4-FFF2-40B4-BE49-F238E27FC236}">
              <a16:creationId xmlns:a16="http://schemas.microsoft.com/office/drawing/2014/main" id="{CD3A2E81-39F4-4251-A71A-10AF66968D0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67" name="avatar">
          <a:extLst>
            <a:ext uri="{FF2B5EF4-FFF2-40B4-BE49-F238E27FC236}">
              <a16:creationId xmlns:a16="http://schemas.microsoft.com/office/drawing/2014/main" id="{DCB94FB2-A967-4DAA-B56E-30FB2C247CD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68" name="avatar">
          <a:extLst>
            <a:ext uri="{FF2B5EF4-FFF2-40B4-BE49-F238E27FC236}">
              <a16:creationId xmlns:a16="http://schemas.microsoft.com/office/drawing/2014/main" id="{7092C0B6-0F14-4229-A187-4D91540D69F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69" name="avatar">
          <a:extLst>
            <a:ext uri="{FF2B5EF4-FFF2-40B4-BE49-F238E27FC236}">
              <a16:creationId xmlns:a16="http://schemas.microsoft.com/office/drawing/2014/main" id="{B9EDE155-3709-457C-9BEF-F7275E8FBCC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70" name="avatar">
          <a:extLst>
            <a:ext uri="{FF2B5EF4-FFF2-40B4-BE49-F238E27FC236}">
              <a16:creationId xmlns:a16="http://schemas.microsoft.com/office/drawing/2014/main" id="{66171BBB-8238-4316-86F7-F9BBA214919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71" name="avatar">
          <a:extLst>
            <a:ext uri="{FF2B5EF4-FFF2-40B4-BE49-F238E27FC236}">
              <a16:creationId xmlns:a16="http://schemas.microsoft.com/office/drawing/2014/main" id="{2EC8E7E1-101A-4A3A-AF93-5DB6B68A21E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72" name="avatar">
          <a:extLst>
            <a:ext uri="{FF2B5EF4-FFF2-40B4-BE49-F238E27FC236}">
              <a16:creationId xmlns:a16="http://schemas.microsoft.com/office/drawing/2014/main" id="{A50560E8-CB0D-440C-8394-A252D60A512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73" name="avatar">
          <a:extLst>
            <a:ext uri="{FF2B5EF4-FFF2-40B4-BE49-F238E27FC236}">
              <a16:creationId xmlns:a16="http://schemas.microsoft.com/office/drawing/2014/main" id="{224DF154-24FF-4933-B24A-5EDC54468BD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74" name="avatar">
          <a:extLst>
            <a:ext uri="{FF2B5EF4-FFF2-40B4-BE49-F238E27FC236}">
              <a16:creationId xmlns:a16="http://schemas.microsoft.com/office/drawing/2014/main" id="{ED1CD8C0-84F1-44F2-B77C-904060CF5CD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75" name="avatar">
          <a:extLst>
            <a:ext uri="{FF2B5EF4-FFF2-40B4-BE49-F238E27FC236}">
              <a16:creationId xmlns:a16="http://schemas.microsoft.com/office/drawing/2014/main" id="{A43C6709-A0C1-4085-824C-33BA1EB4946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76" name="avatar">
          <a:extLst>
            <a:ext uri="{FF2B5EF4-FFF2-40B4-BE49-F238E27FC236}">
              <a16:creationId xmlns:a16="http://schemas.microsoft.com/office/drawing/2014/main" id="{135F27FB-8488-40D5-8855-91AF13C7DE2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77" name="avatar">
          <a:extLst>
            <a:ext uri="{FF2B5EF4-FFF2-40B4-BE49-F238E27FC236}">
              <a16:creationId xmlns:a16="http://schemas.microsoft.com/office/drawing/2014/main" id="{A1408E47-AC38-41CA-BCE9-58FF2FFF2B5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78" name="avatar">
          <a:extLst>
            <a:ext uri="{FF2B5EF4-FFF2-40B4-BE49-F238E27FC236}">
              <a16:creationId xmlns:a16="http://schemas.microsoft.com/office/drawing/2014/main" id="{88FC6DF5-5343-47EF-A812-D9D873654F9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79" name="avatar">
          <a:extLst>
            <a:ext uri="{FF2B5EF4-FFF2-40B4-BE49-F238E27FC236}">
              <a16:creationId xmlns:a16="http://schemas.microsoft.com/office/drawing/2014/main" id="{75FAB1C9-632A-4293-A8AB-55D1949D179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80" name="avatar">
          <a:extLst>
            <a:ext uri="{FF2B5EF4-FFF2-40B4-BE49-F238E27FC236}">
              <a16:creationId xmlns:a16="http://schemas.microsoft.com/office/drawing/2014/main" id="{5B3D5988-F99C-49A0-8E77-8656370E17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81" name="avatar">
          <a:extLst>
            <a:ext uri="{FF2B5EF4-FFF2-40B4-BE49-F238E27FC236}">
              <a16:creationId xmlns:a16="http://schemas.microsoft.com/office/drawing/2014/main" id="{EB82F1C3-C75D-44BF-B2DF-7785F8F5666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82" name="avatar">
          <a:extLst>
            <a:ext uri="{FF2B5EF4-FFF2-40B4-BE49-F238E27FC236}">
              <a16:creationId xmlns:a16="http://schemas.microsoft.com/office/drawing/2014/main" id="{09685386-A4DC-48B8-84A3-ED8A8D4EF44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83" name="avatar">
          <a:extLst>
            <a:ext uri="{FF2B5EF4-FFF2-40B4-BE49-F238E27FC236}">
              <a16:creationId xmlns:a16="http://schemas.microsoft.com/office/drawing/2014/main" id="{01A4773F-57BE-47F7-AE07-80A368CD429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84" name="avatar">
          <a:extLst>
            <a:ext uri="{FF2B5EF4-FFF2-40B4-BE49-F238E27FC236}">
              <a16:creationId xmlns:a16="http://schemas.microsoft.com/office/drawing/2014/main" id="{14328B10-6F75-4C5C-A1D8-B236778F035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85" name="avatar">
          <a:extLst>
            <a:ext uri="{FF2B5EF4-FFF2-40B4-BE49-F238E27FC236}">
              <a16:creationId xmlns:a16="http://schemas.microsoft.com/office/drawing/2014/main" id="{74ECA049-10AC-4FD4-B8F3-EFF915689EB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86" name="avatar">
          <a:extLst>
            <a:ext uri="{FF2B5EF4-FFF2-40B4-BE49-F238E27FC236}">
              <a16:creationId xmlns:a16="http://schemas.microsoft.com/office/drawing/2014/main" id="{B1EB8795-86E2-4D61-914F-349FA05DA7F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87" name="avatar">
          <a:extLst>
            <a:ext uri="{FF2B5EF4-FFF2-40B4-BE49-F238E27FC236}">
              <a16:creationId xmlns:a16="http://schemas.microsoft.com/office/drawing/2014/main" id="{50E473EA-9916-448C-9A7D-03D0F603CC8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88" name="avatar">
          <a:extLst>
            <a:ext uri="{FF2B5EF4-FFF2-40B4-BE49-F238E27FC236}">
              <a16:creationId xmlns:a16="http://schemas.microsoft.com/office/drawing/2014/main" id="{641AF669-301F-4B17-B0CD-6BD27F8DE5C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89" name="avatar">
          <a:extLst>
            <a:ext uri="{FF2B5EF4-FFF2-40B4-BE49-F238E27FC236}">
              <a16:creationId xmlns:a16="http://schemas.microsoft.com/office/drawing/2014/main" id="{40A3A9FE-D9DF-4AA2-8B00-0B10615B146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90" name="avatar">
          <a:extLst>
            <a:ext uri="{FF2B5EF4-FFF2-40B4-BE49-F238E27FC236}">
              <a16:creationId xmlns:a16="http://schemas.microsoft.com/office/drawing/2014/main" id="{C7598142-F6EE-4A1F-B5E0-F47705B3D52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91" name="avatar">
          <a:extLst>
            <a:ext uri="{FF2B5EF4-FFF2-40B4-BE49-F238E27FC236}">
              <a16:creationId xmlns:a16="http://schemas.microsoft.com/office/drawing/2014/main" id="{027BCC9B-60AD-47A7-A43C-F103B6D6F0A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92" name="avatar">
          <a:extLst>
            <a:ext uri="{FF2B5EF4-FFF2-40B4-BE49-F238E27FC236}">
              <a16:creationId xmlns:a16="http://schemas.microsoft.com/office/drawing/2014/main" id="{63746F3A-C9A6-48A7-82C1-7ADC99A89B6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93" name="avatar">
          <a:extLst>
            <a:ext uri="{FF2B5EF4-FFF2-40B4-BE49-F238E27FC236}">
              <a16:creationId xmlns:a16="http://schemas.microsoft.com/office/drawing/2014/main" id="{14FF927C-9A1D-4FA8-90D1-189EBFCB27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394" name="avatar">
          <a:extLst>
            <a:ext uri="{FF2B5EF4-FFF2-40B4-BE49-F238E27FC236}">
              <a16:creationId xmlns:a16="http://schemas.microsoft.com/office/drawing/2014/main" id="{0DAC1CA0-03BA-4D74-B9A9-B6B67309007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95" name="avatar">
          <a:extLst>
            <a:ext uri="{FF2B5EF4-FFF2-40B4-BE49-F238E27FC236}">
              <a16:creationId xmlns:a16="http://schemas.microsoft.com/office/drawing/2014/main" id="{43A6FC36-A1FD-4CAC-A127-B3302430F90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396" name="avatar">
          <a:extLst>
            <a:ext uri="{FF2B5EF4-FFF2-40B4-BE49-F238E27FC236}">
              <a16:creationId xmlns:a16="http://schemas.microsoft.com/office/drawing/2014/main" id="{0A945B51-6842-46DB-B8DE-E98BFF3289C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397" name="avatar">
          <a:extLst>
            <a:ext uri="{FF2B5EF4-FFF2-40B4-BE49-F238E27FC236}">
              <a16:creationId xmlns:a16="http://schemas.microsoft.com/office/drawing/2014/main" id="{A4BB0653-C87B-4EF8-9BD6-C2F361EBC11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398" name="avatar">
          <a:extLst>
            <a:ext uri="{FF2B5EF4-FFF2-40B4-BE49-F238E27FC236}">
              <a16:creationId xmlns:a16="http://schemas.microsoft.com/office/drawing/2014/main" id="{C57479E7-6629-44F7-818A-D6BBD606F52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399" name="avatar">
          <a:extLst>
            <a:ext uri="{FF2B5EF4-FFF2-40B4-BE49-F238E27FC236}">
              <a16:creationId xmlns:a16="http://schemas.microsoft.com/office/drawing/2014/main" id="{889F3344-5683-4263-9355-E1B08359AE2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00" name="avatar">
          <a:extLst>
            <a:ext uri="{FF2B5EF4-FFF2-40B4-BE49-F238E27FC236}">
              <a16:creationId xmlns:a16="http://schemas.microsoft.com/office/drawing/2014/main" id="{05784F2D-2B14-454D-9F4F-A5AC23AA0E8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01" name="avatar">
          <a:extLst>
            <a:ext uri="{FF2B5EF4-FFF2-40B4-BE49-F238E27FC236}">
              <a16:creationId xmlns:a16="http://schemas.microsoft.com/office/drawing/2014/main" id="{646ED8F4-F922-489A-BE06-06CBF4E1634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02" name="avatar">
          <a:extLst>
            <a:ext uri="{FF2B5EF4-FFF2-40B4-BE49-F238E27FC236}">
              <a16:creationId xmlns:a16="http://schemas.microsoft.com/office/drawing/2014/main" id="{21C7883C-3B01-42F4-9196-77559975323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03" name="avatar">
          <a:extLst>
            <a:ext uri="{FF2B5EF4-FFF2-40B4-BE49-F238E27FC236}">
              <a16:creationId xmlns:a16="http://schemas.microsoft.com/office/drawing/2014/main" id="{550F5FA8-54C9-4D0B-833F-0354B0A3A26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04" name="avatar">
          <a:extLst>
            <a:ext uri="{FF2B5EF4-FFF2-40B4-BE49-F238E27FC236}">
              <a16:creationId xmlns:a16="http://schemas.microsoft.com/office/drawing/2014/main" id="{77F90598-0F27-4908-8552-20499B455CA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05" name="avatar">
          <a:extLst>
            <a:ext uri="{FF2B5EF4-FFF2-40B4-BE49-F238E27FC236}">
              <a16:creationId xmlns:a16="http://schemas.microsoft.com/office/drawing/2014/main" id="{7FF63042-391D-4E24-9229-983BF6AB228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06" name="avatar">
          <a:extLst>
            <a:ext uri="{FF2B5EF4-FFF2-40B4-BE49-F238E27FC236}">
              <a16:creationId xmlns:a16="http://schemas.microsoft.com/office/drawing/2014/main" id="{37372262-1FC8-4953-9ED5-0DEA502C911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07" name="avatar">
          <a:extLst>
            <a:ext uri="{FF2B5EF4-FFF2-40B4-BE49-F238E27FC236}">
              <a16:creationId xmlns:a16="http://schemas.microsoft.com/office/drawing/2014/main" id="{60F374D5-40E0-4B65-9994-AE71C07C554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08" name="avatar">
          <a:extLst>
            <a:ext uri="{FF2B5EF4-FFF2-40B4-BE49-F238E27FC236}">
              <a16:creationId xmlns:a16="http://schemas.microsoft.com/office/drawing/2014/main" id="{37F2B550-E4D0-46B7-91EF-8DD12CF5731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09" name="avatar">
          <a:extLst>
            <a:ext uri="{FF2B5EF4-FFF2-40B4-BE49-F238E27FC236}">
              <a16:creationId xmlns:a16="http://schemas.microsoft.com/office/drawing/2014/main" id="{FB06971A-D561-4E74-931D-B27CAF62FB8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10" name="avatar">
          <a:extLst>
            <a:ext uri="{FF2B5EF4-FFF2-40B4-BE49-F238E27FC236}">
              <a16:creationId xmlns:a16="http://schemas.microsoft.com/office/drawing/2014/main" id="{A916D47E-EFD0-499A-8485-7B99F79E26F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11" name="avatar">
          <a:extLst>
            <a:ext uri="{FF2B5EF4-FFF2-40B4-BE49-F238E27FC236}">
              <a16:creationId xmlns:a16="http://schemas.microsoft.com/office/drawing/2014/main" id="{E73A65F8-6768-4E10-8A1F-BEDEFDA3B75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12" name="avatar">
          <a:extLst>
            <a:ext uri="{FF2B5EF4-FFF2-40B4-BE49-F238E27FC236}">
              <a16:creationId xmlns:a16="http://schemas.microsoft.com/office/drawing/2014/main" id="{6AE1D0E8-6FA8-41C6-9016-BD6897C7114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13" name="avatar">
          <a:extLst>
            <a:ext uri="{FF2B5EF4-FFF2-40B4-BE49-F238E27FC236}">
              <a16:creationId xmlns:a16="http://schemas.microsoft.com/office/drawing/2014/main" id="{49FAF81A-92C1-4703-9C19-482DD8A02EC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14" name="avatar">
          <a:extLst>
            <a:ext uri="{FF2B5EF4-FFF2-40B4-BE49-F238E27FC236}">
              <a16:creationId xmlns:a16="http://schemas.microsoft.com/office/drawing/2014/main" id="{7BD23766-5AF7-4470-908D-F4728196701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15" name="avatar">
          <a:extLst>
            <a:ext uri="{FF2B5EF4-FFF2-40B4-BE49-F238E27FC236}">
              <a16:creationId xmlns:a16="http://schemas.microsoft.com/office/drawing/2014/main" id="{55C2F729-048C-4FCD-B69B-E6FA57DBDA1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16" name="avatar">
          <a:extLst>
            <a:ext uri="{FF2B5EF4-FFF2-40B4-BE49-F238E27FC236}">
              <a16:creationId xmlns:a16="http://schemas.microsoft.com/office/drawing/2014/main" id="{11B82B92-5ABA-4DC4-A3A8-90B24795B26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17" name="avatar">
          <a:extLst>
            <a:ext uri="{FF2B5EF4-FFF2-40B4-BE49-F238E27FC236}">
              <a16:creationId xmlns:a16="http://schemas.microsoft.com/office/drawing/2014/main" id="{A87DC3E9-D4EB-4997-991D-ABBBB91F503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18" name="avatar">
          <a:extLst>
            <a:ext uri="{FF2B5EF4-FFF2-40B4-BE49-F238E27FC236}">
              <a16:creationId xmlns:a16="http://schemas.microsoft.com/office/drawing/2014/main" id="{1F578D7A-952E-41D2-99E0-8C97D57ABDB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19" name="avatar">
          <a:extLst>
            <a:ext uri="{FF2B5EF4-FFF2-40B4-BE49-F238E27FC236}">
              <a16:creationId xmlns:a16="http://schemas.microsoft.com/office/drawing/2014/main" id="{73FBD8CA-81C7-466E-9A1C-55C3AE09C72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20" name="avatar">
          <a:extLst>
            <a:ext uri="{FF2B5EF4-FFF2-40B4-BE49-F238E27FC236}">
              <a16:creationId xmlns:a16="http://schemas.microsoft.com/office/drawing/2014/main" id="{51A5D1C0-0030-400C-A038-B6FEE5DEA09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21" name="avatar">
          <a:extLst>
            <a:ext uri="{FF2B5EF4-FFF2-40B4-BE49-F238E27FC236}">
              <a16:creationId xmlns:a16="http://schemas.microsoft.com/office/drawing/2014/main" id="{68120AFB-5939-4716-8FD7-9AF1AD235C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22" name="avatar">
          <a:extLst>
            <a:ext uri="{FF2B5EF4-FFF2-40B4-BE49-F238E27FC236}">
              <a16:creationId xmlns:a16="http://schemas.microsoft.com/office/drawing/2014/main" id="{BBD54AE2-1DB6-43E1-947B-CA16DC85C37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23" name="avatar">
          <a:extLst>
            <a:ext uri="{FF2B5EF4-FFF2-40B4-BE49-F238E27FC236}">
              <a16:creationId xmlns:a16="http://schemas.microsoft.com/office/drawing/2014/main" id="{3E7FD10F-E2F7-4BE9-93F5-CF82E5B3AF9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24" name="avatar">
          <a:extLst>
            <a:ext uri="{FF2B5EF4-FFF2-40B4-BE49-F238E27FC236}">
              <a16:creationId xmlns:a16="http://schemas.microsoft.com/office/drawing/2014/main" id="{F9E5EC77-99EF-4686-A55F-4261FBFCF4D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25" name="avatar">
          <a:extLst>
            <a:ext uri="{FF2B5EF4-FFF2-40B4-BE49-F238E27FC236}">
              <a16:creationId xmlns:a16="http://schemas.microsoft.com/office/drawing/2014/main" id="{3994D2C2-F249-4B0A-A00B-20B7E54493F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26" name="avatar">
          <a:extLst>
            <a:ext uri="{FF2B5EF4-FFF2-40B4-BE49-F238E27FC236}">
              <a16:creationId xmlns:a16="http://schemas.microsoft.com/office/drawing/2014/main" id="{AA43C304-B699-40AE-A00E-FE6DCAF0035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27" name="avatar">
          <a:extLst>
            <a:ext uri="{FF2B5EF4-FFF2-40B4-BE49-F238E27FC236}">
              <a16:creationId xmlns:a16="http://schemas.microsoft.com/office/drawing/2014/main" id="{39AA6E3E-71DD-4A47-A21E-4C80B2587E3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28" name="avatar">
          <a:extLst>
            <a:ext uri="{FF2B5EF4-FFF2-40B4-BE49-F238E27FC236}">
              <a16:creationId xmlns:a16="http://schemas.microsoft.com/office/drawing/2014/main" id="{4B1BB9AD-9900-4BEF-A2BB-D2DF6CB0E80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29" name="avatar">
          <a:extLst>
            <a:ext uri="{FF2B5EF4-FFF2-40B4-BE49-F238E27FC236}">
              <a16:creationId xmlns:a16="http://schemas.microsoft.com/office/drawing/2014/main" id="{040CB05F-423B-4D1B-B50E-907B928C530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30" name="avatar">
          <a:extLst>
            <a:ext uri="{FF2B5EF4-FFF2-40B4-BE49-F238E27FC236}">
              <a16:creationId xmlns:a16="http://schemas.microsoft.com/office/drawing/2014/main" id="{382C51B3-4EE5-413D-B8DA-6FB5BDB17EB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31" name="avatar">
          <a:extLst>
            <a:ext uri="{FF2B5EF4-FFF2-40B4-BE49-F238E27FC236}">
              <a16:creationId xmlns:a16="http://schemas.microsoft.com/office/drawing/2014/main" id="{C548DE44-5557-4B24-A8A4-4C1F165ABE7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32" name="avatar">
          <a:extLst>
            <a:ext uri="{FF2B5EF4-FFF2-40B4-BE49-F238E27FC236}">
              <a16:creationId xmlns:a16="http://schemas.microsoft.com/office/drawing/2014/main" id="{948184F7-D57D-438E-B4F3-34F4B6E2C21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33" name="avatar">
          <a:extLst>
            <a:ext uri="{FF2B5EF4-FFF2-40B4-BE49-F238E27FC236}">
              <a16:creationId xmlns:a16="http://schemas.microsoft.com/office/drawing/2014/main" id="{05A79942-CEE1-4F0B-ABDB-E51611A56DF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34" name="avatar">
          <a:extLst>
            <a:ext uri="{FF2B5EF4-FFF2-40B4-BE49-F238E27FC236}">
              <a16:creationId xmlns:a16="http://schemas.microsoft.com/office/drawing/2014/main" id="{25A6AE1F-262F-46C3-940F-C0BE92FB495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35" name="avatar">
          <a:extLst>
            <a:ext uri="{FF2B5EF4-FFF2-40B4-BE49-F238E27FC236}">
              <a16:creationId xmlns:a16="http://schemas.microsoft.com/office/drawing/2014/main" id="{29669E04-44DB-42E0-88C2-22E57C2A1EE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36" name="avatar">
          <a:extLst>
            <a:ext uri="{FF2B5EF4-FFF2-40B4-BE49-F238E27FC236}">
              <a16:creationId xmlns:a16="http://schemas.microsoft.com/office/drawing/2014/main" id="{9C5266E8-1182-4BE3-9BD2-699748862C0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37" name="avatar">
          <a:extLst>
            <a:ext uri="{FF2B5EF4-FFF2-40B4-BE49-F238E27FC236}">
              <a16:creationId xmlns:a16="http://schemas.microsoft.com/office/drawing/2014/main" id="{7CFF4A65-4EB9-444B-BBD5-5DD2F56DE74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38" name="avatar">
          <a:extLst>
            <a:ext uri="{FF2B5EF4-FFF2-40B4-BE49-F238E27FC236}">
              <a16:creationId xmlns:a16="http://schemas.microsoft.com/office/drawing/2014/main" id="{8A4E8F23-26C3-48E3-917A-DB8A0A2E17E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39" name="avatar">
          <a:extLst>
            <a:ext uri="{FF2B5EF4-FFF2-40B4-BE49-F238E27FC236}">
              <a16:creationId xmlns:a16="http://schemas.microsoft.com/office/drawing/2014/main" id="{D1F2FDB1-D5A9-4225-AF2E-2BA23F1C597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40" name="avatar">
          <a:extLst>
            <a:ext uri="{FF2B5EF4-FFF2-40B4-BE49-F238E27FC236}">
              <a16:creationId xmlns:a16="http://schemas.microsoft.com/office/drawing/2014/main" id="{BCBD16CE-C872-4D61-9178-82F1C0EEF81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41" name="avatar">
          <a:extLst>
            <a:ext uri="{FF2B5EF4-FFF2-40B4-BE49-F238E27FC236}">
              <a16:creationId xmlns:a16="http://schemas.microsoft.com/office/drawing/2014/main" id="{29F4A2D1-C48D-49EB-89FC-B063F0CF03E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42" name="avatar">
          <a:extLst>
            <a:ext uri="{FF2B5EF4-FFF2-40B4-BE49-F238E27FC236}">
              <a16:creationId xmlns:a16="http://schemas.microsoft.com/office/drawing/2014/main" id="{00114B9F-12AC-48B3-BFBE-43451455602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43" name="avatar">
          <a:extLst>
            <a:ext uri="{FF2B5EF4-FFF2-40B4-BE49-F238E27FC236}">
              <a16:creationId xmlns:a16="http://schemas.microsoft.com/office/drawing/2014/main" id="{237AFE85-A94E-4CF1-9756-E7E0410A24E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44" name="avatar">
          <a:extLst>
            <a:ext uri="{FF2B5EF4-FFF2-40B4-BE49-F238E27FC236}">
              <a16:creationId xmlns:a16="http://schemas.microsoft.com/office/drawing/2014/main" id="{87F1EF32-4BD5-443F-B1F0-FCB5C5DE975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45" name="avatar">
          <a:extLst>
            <a:ext uri="{FF2B5EF4-FFF2-40B4-BE49-F238E27FC236}">
              <a16:creationId xmlns:a16="http://schemas.microsoft.com/office/drawing/2014/main" id="{26C7DE64-95F0-4A8C-B20B-6E2E04AFF7E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46" name="avatar">
          <a:extLst>
            <a:ext uri="{FF2B5EF4-FFF2-40B4-BE49-F238E27FC236}">
              <a16:creationId xmlns:a16="http://schemas.microsoft.com/office/drawing/2014/main" id="{8BADBBD4-423D-4E0D-BA2B-5816007CFEA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47" name="avatar">
          <a:extLst>
            <a:ext uri="{FF2B5EF4-FFF2-40B4-BE49-F238E27FC236}">
              <a16:creationId xmlns:a16="http://schemas.microsoft.com/office/drawing/2014/main" id="{ADE66C7E-5271-4337-A42C-C48FA256499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48" name="avatar">
          <a:extLst>
            <a:ext uri="{FF2B5EF4-FFF2-40B4-BE49-F238E27FC236}">
              <a16:creationId xmlns:a16="http://schemas.microsoft.com/office/drawing/2014/main" id="{FC87E834-E3A9-4418-BD03-33008430FF9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49" name="avatar">
          <a:extLst>
            <a:ext uri="{FF2B5EF4-FFF2-40B4-BE49-F238E27FC236}">
              <a16:creationId xmlns:a16="http://schemas.microsoft.com/office/drawing/2014/main" id="{AD80E7AD-F871-40EB-8B66-1266D45E158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50" name="avatar">
          <a:extLst>
            <a:ext uri="{FF2B5EF4-FFF2-40B4-BE49-F238E27FC236}">
              <a16:creationId xmlns:a16="http://schemas.microsoft.com/office/drawing/2014/main" id="{6DB4CE1F-C9C9-42DC-B004-351B8E6A9F8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51" name="avatar">
          <a:extLst>
            <a:ext uri="{FF2B5EF4-FFF2-40B4-BE49-F238E27FC236}">
              <a16:creationId xmlns:a16="http://schemas.microsoft.com/office/drawing/2014/main" id="{2605C30A-B00A-4432-98C0-202ACFA72E9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52" name="avatar">
          <a:extLst>
            <a:ext uri="{FF2B5EF4-FFF2-40B4-BE49-F238E27FC236}">
              <a16:creationId xmlns:a16="http://schemas.microsoft.com/office/drawing/2014/main" id="{5C2399C2-A0CD-4B37-91AF-B7228A12BDE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53" name="avatar">
          <a:extLst>
            <a:ext uri="{FF2B5EF4-FFF2-40B4-BE49-F238E27FC236}">
              <a16:creationId xmlns:a16="http://schemas.microsoft.com/office/drawing/2014/main" id="{D31B74E7-55E0-4732-BC93-078D5DA3FF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54" name="avatar">
          <a:extLst>
            <a:ext uri="{FF2B5EF4-FFF2-40B4-BE49-F238E27FC236}">
              <a16:creationId xmlns:a16="http://schemas.microsoft.com/office/drawing/2014/main" id="{E5E9F44D-117F-47B2-9C0A-C5AC54648C5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55" name="avatar">
          <a:extLst>
            <a:ext uri="{FF2B5EF4-FFF2-40B4-BE49-F238E27FC236}">
              <a16:creationId xmlns:a16="http://schemas.microsoft.com/office/drawing/2014/main" id="{3B985E79-04D3-474E-A68D-E250ADBF2CC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56" name="avatar">
          <a:extLst>
            <a:ext uri="{FF2B5EF4-FFF2-40B4-BE49-F238E27FC236}">
              <a16:creationId xmlns:a16="http://schemas.microsoft.com/office/drawing/2014/main" id="{55173007-3097-4FC0-B14D-A3751EDAC39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57" name="avatar">
          <a:extLst>
            <a:ext uri="{FF2B5EF4-FFF2-40B4-BE49-F238E27FC236}">
              <a16:creationId xmlns:a16="http://schemas.microsoft.com/office/drawing/2014/main" id="{5B5C02FC-EE22-4B61-9C84-F0740E80164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58" name="avatar">
          <a:extLst>
            <a:ext uri="{FF2B5EF4-FFF2-40B4-BE49-F238E27FC236}">
              <a16:creationId xmlns:a16="http://schemas.microsoft.com/office/drawing/2014/main" id="{7BC51BDF-6758-44CC-93F6-E957FA532C3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59" name="avatar">
          <a:extLst>
            <a:ext uri="{FF2B5EF4-FFF2-40B4-BE49-F238E27FC236}">
              <a16:creationId xmlns:a16="http://schemas.microsoft.com/office/drawing/2014/main" id="{6153C1E1-E8F9-4492-BCB4-5C2CB36DC6E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60" name="avatar">
          <a:extLst>
            <a:ext uri="{FF2B5EF4-FFF2-40B4-BE49-F238E27FC236}">
              <a16:creationId xmlns:a16="http://schemas.microsoft.com/office/drawing/2014/main" id="{6080D290-F416-4D65-B120-5F90629CD38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61" name="avatar">
          <a:extLst>
            <a:ext uri="{FF2B5EF4-FFF2-40B4-BE49-F238E27FC236}">
              <a16:creationId xmlns:a16="http://schemas.microsoft.com/office/drawing/2014/main" id="{283C2676-DE0C-43C8-89E0-8A49378A1C2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62" name="avatar">
          <a:extLst>
            <a:ext uri="{FF2B5EF4-FFF2-40B4-BE49-F238E27FC236}">
              <a16:creationId xmlns:a16="http://schemas.microsoft.com/office/drawing/2014/main" id="{6870208B-F0CE-45B0-B817-F87ADE580D2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63" name="avatar">
          <a:extLst>
            <a:ext uri="{FF2B5EF4-FFF2-40B4-BE49-F238E27FC236}">
              <a16:creationId xmlns:a16="http://schemas.microsoft.com/office/drawing/2014/main" id="{88CEB3B4-BBC4-4B8B-A845-AB1B8EA0532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64" name="avatar">
          <a:extLst>
            <a:ext uri="{FF2B5EF4-FFF2-40B4-BE49-F238E27FC236}">
              <a16:creationId xmlns:a16="http://schemas.microsoft.com/office/drawing/2014/main" id="{01415BAD-ED1D-4D09-84EC-C27E9DA97FF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65" name="avatar">
          <a:extLst>
            <a:ext uri="{FF2B5EF4-FFF2-40B4-BE49-F238E27FC236}">
              <a16:creationId xmlns:a16="http://schemas.microsoft.com/office/drawing/2014/main" id="{19DAD752-5EE6-4394-ACB4-CBE6381D99B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66" name="avatar">
          <a:extLst>
            <a:ext uri="{FF2B5EF4-FFF2-40B4-BE49-F238E27FC236}">
              <a16:creationId xmlns:a16="http://schemas.microsoft.com/office/drawing/2014/main" id="{DE84C742-813F-43BF-804A-BB8E3BCF1ED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67" name="avatar">
          <a:extLst>
            <a:ext uri="{FF2B5EF4-FFF2-40B4-BE49-F238E27FC236}">
              <a16:creationId xmlns:a16="http://schemas.microsoft.com/office/drawing/2014/main" id="{5BD5E244-3621-4F76-A119-1D5B7D23BC7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68" name="avatar">
          <a:extLst>
            <a:ext uri="{FF2B5EF4-FFF2-40B4-BE49-F238E27FC236}">
              <a16:creationId xmlns:a16="http://schemas.microsoft.com/office/drawing/2014/main" id="{A1B4C8F1-682F-4E42-9A03-D5D51E825D4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69" name="avatar">
          <a:extLst>
            <a:ext uri="{FF2B5EF4-FFF2-40B4-BE49-F238E27FC236}">
              <a16:creationId xmlns:a16="http://schemas.microsoft.com/office/drawing/2014/main" id="{4FD9B027-8586-4297-823C-2113AC460F7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70" name="avatar">
          <a:extLst>
            <a:ext uri="{FF2B5EF4-FFF2-40B4-BE49-F238E27FC236}">
              <a16:creationId xmlns:a16="http://schemas.microsoft.com/office/drawing/2014/main" id="{650F6753-AF13-464F-9893-5D50998D473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71" name="avatar">
          <a:extLst>
            <a:ext uri="{FF2B5EF4-FFF2-40B4-BE49-F238E27FC236}">
              <a16:creationId xmlns:a16="http://schemas.microsoft.com/office/drawing/2014/main" id="{323B38B2-9ED9-4022-889C-D9C62C002DB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72" name="avatar">
          <a:extLst>
            <a:ext uri="{FF2B5EF4-FFF2-40B4-BE49-F238E27FC236}">
              <a16:creationId xmlns:a16="http://schemas.microsoft.com/office/drawing/2014/main" id="{0039EBF1-EBD1-4BFE-8A16-5DF94E84E1C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73" name="avatar">
          <a:extLst>
            <a:ext uri="{FF2B5EF4-FFF2-40B4-BE49-F238E27FC236}">
              <a16:creationId xmlns:a16="http://schemas.microsoft.com/office/drawing/2014/main" id="{84CD6C2B-38D4-44F7-BE95-49657F8891D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74" name="avatar">
          <a:extLst>
            <a:ext uri="{FF2B5EF4-FFF2-40B4-BE49-F238E27FC236}">
              <a16:creationId xmlns:a16="http://schemas.microsoft.com/office/drawing/2014/main" id="{C694E6FF-83C0-4194-93F6-27C027CB00F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75" name="avatar">
          <a:extLst>
            <a:ext uri="{FF2B5EF4-FFF2-40B4-BE49-F238E27FC236}">
              <a16:creationId xmlns:a16="http://schemas.microsoft.com/office/drawing/2014/main" id="{73E51088-C40F-4EEA-B734-E8B320F210C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76" name="avatar">
          <a:extLst>
            <a:ext uri="{FF2B5EF4-FFF2-40B4-BE49-F238E27FC236}">
              <a16:creationId xmlns:a16="http://schemas.microsoft.com/office/drawing/2014/main" id="{5ACE7142-D3EF-41B7-A77F-A0F657B1342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77" name="avatar">
          <a:extLst>
            <a:ext uri="{FF2B5EF4-FFF2-40B4-BE49-F238E27FC236}">
              <a16:creationId xmlns:a16="http://schemas.microsoft.com/office/drawing/2014/main" id="{C82A34BB-464D-4DDE-893B-946E4FFB1CF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78" name="avatar">
          <a:extLst>
            <a:ext uri="{FF2B5EF4-FFF2-40B4-BE49-F238E27FC236}">
              <a16:creationId xmlns:a16="http://schemas.microsoft.com/office/drawing/2014/main" id="{ACB3CF36-67B0-4AFD-A2F3-C734312078D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79" name="avatar">
          <a:extLst>
            <a:ext uri="{FF2B5EF4-FFF2-40B4-BE49-F238E27FC236}">
              <a16:creationId xmlns:a16="http://schemas.microsoft.com/office/drawing/2014/main" id="{83128507-2C77-4728-BEC6-C1C87F2964D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80" name="avatar">
          <a:extLst>
            <a:ext uri="{FF2B5EF4-FFF2-40B4-BE49-F238E27FC236}">
              <a16:creationId xmlns:a16="http://schemas.microsoft.com/office/drawing/2014/main" id="{3BDE28EF-D549-4989-8747-B26EB2CE75E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81" name="avatar">
          <a:extLst>
            <a:ext uri="{FF2B5EF4-FFF2-40B4-BE49-F238E27FC236}">
              <a16:creationId xmlns:a16="http://schemas.microsoft.com/office/drawing/2014/main" id="{7A27074B-DDA6-4C92-9FFA-63009ABB59C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82" name="avatar">
          <a:extLst>
            <a:ext uri="{FF2B5EF4-FFF2-40B4-BE49-F238E27FC236}">
              <a16:creationId xmlns:a16="http://schemas.microsoft.com/office/drawing/2014/main" id="{EC7F8407-CF98-418B-BD86-9B598BB2C4A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83" name="avatar">
          <a:extLst>
            <a:ext uri="{FF2B5EF4-FFF2-40B4-BE49-F238E27FC236}">
              <a16:creationId xmlns:a16="http://schemas.microsoft.com/office/drawing/2014/main" id="{1149A5EC-B8EF-4FB4-8C4D-C5B6FE13DA9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84" name="avatar">
          <a:extLst>
            <a:ext uri="{FF2B5EF4-FFF2-40B4-BE49-F238E27FC236}">
              <a16:creationId xmlns:a16="http://schemas.microsoft.com/office/drawing/2014/main" id="{63E03C9B-0EC7-4D6B-AB5E-205EEDBE884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85" name="avatar">
          <a:extLst>
            <a:ext uri="{FF2B5EF4-FFF2-40B4-BE49-F238E27FC236}">
              <a16:creationId xmlns:a16="http://schemas.microsoft.com/office/drawing/2014/main" id="{8492B76C-F808-46BF-9C63-D7177719831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86" name="avatar">
          <a:extLst>
            <a:ext uri="{FF2B5EF4-FFF2-40B4-BE49-F238E27FC236}">
              <a16:creationId xmlns:a16="http://schemas.microsoft.com/office/drawing/2014/main" id="{37E62420-9045-4528-AB4A-958C7E8C44D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87" name="avatar">
          <a:extLst>
            <a:ext uri="{FF2B5EF4-FFF2-40B4-BE49-F238E27FC236}">
              <a16:creationId xmlns:a16="http://schemas.microsoft.com/office/drawing/2014/main" id="{76F8B186-11D0-40A5-A5A1-F8A9348C72F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88" name="avatar">
          <a:extLst>
            <a:ext uri="{FF2B5EF4-FFF2-40B4-BE49-F238E27FC236}">
              <a16:creationId xmlns:a16="http://schemas.microsoft.com/office/drawing/2014/main" id="{0837D2F0-840B-49B4-AC00-E8016C8AAB2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89" name="avatar">
          <a:extLst>
            <a:ext uri="{FF2B5EF4-FFF2-40B4-BE49-F238E27FC236}">
              <a16:creationId xmlns:a16="http://schemas.microsoft.com/office/drawing/2014/main" id="{A7D968DA-0744-46F0-A22D-53736316F30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90" name="avatar">
          <a:extLst>
            <a:ext uri="{FF2B5EF4-FFF2-40B4-BE49-F238E27FC236}">
              <a16:creationId xmlns:a16="http://schemas.microsoft.com/office/drawing/2014/main" id="{5EB19CA0-16B6-4AF6-A8A8-4DB8128E42A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91" name="avatar">
          <a:extLst>
            <a:ext uri="{FF2B5EF4-FFF2-40B4-BE49-F238E27FC236}">
              <a16:creationId xmlns:a16="http://schemas.microsoft.com/office/drawing/2014/main" id="{CF35E8C3-99C0-4E07-9F21-60C42D2D049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92" name="avatar">
          <a:extLst>
            <a:ext uri="{FF2B5EF4-FFF2-40B4-BE49-F238E27FC236}">
              <a16:creationId xmlns:a16="http://schemas.microsoft.com/office/drawing/2014/main" id="{8F44C65D-D839-4A1C-A0D4-D53914AC072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93" name="avatar">
          <a:extLst>
            <a:ext uri="{FF2B5EF4-FFF2-40B4-BE49-F238E27FC236}">
              <a16:creationId xmlns:a16="http://schemas.microsoft.com/office/drawing/2014/main" id="{BC01A678-7F7D-4E8D-827B-3A805362058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494" name="avatar">
          <a:extLst>
            <a:ext uri="{FF2B5EF4-FFF2-40B4-BE49-F238E27FC236}">
              <a16:creationId xmlns:a16="http://schemas.microsoft.com/office/drawing/2014/main" id="{7E0858DF-7E7F-4BF2-9DB0-E24119C0DAA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495" name="avatar">
          <a:extLst>
            <a:ext uri="{FF2B5EF4-FFF2-40B4-BE49-F238E27FC236}">
              <a16:creationId xmlns:a16="http://schemas.microsoft.com/office/drawing/2014/main" id="{B43CB5CB-0235-48EB-87DC-46F44D9DC86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496" name="avatar">
          <a:extLst>
            <a:ext uri="{FF2B5EF4-FFF2-40B4-BE49-F238E27FC236}">
              <a16:creationId xmlns:a16="http://schemas.microsoft.com/office/drawing/2014/main" id="{3AF77A1A-8E59-42ED-91D9-404562D1097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97" name="avatar">
          <a:extLst>
            <a:ext uri="{FF2B5EF4-FFF2-40B4-BE49-F238E27FC236}">
              <a16:creationId xmlns:a16="http://schemas.microsoft.com/office/drawing/2014/main" id="{8A1B7BD1-FD35-4757-8431-FC6AF5932C2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498" name="avatar">
          <a:extLst>
            <a:ext uri="{FF2B5EF4-FFF2-40B4-BE49-F238E27FC236}">
              <a16:creationId xmlns:a16="http://schemas.microsoft.com/office/drawing/2014/main" id="{A84C39ED-9526-49EC-AD6C-06E24BC3E5B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499" name="avatar">
          <a:extLst>
            <a:ext uri="{FF2B5EF4-FFF2-40B4-BE49-F238E27FC236}">
              <a16:creationId xmlns:a16="http://schemas.microsoft.com/office/drawing/2014/main" id="{FD3884F7-9C80-48F6-B37F-8727057BAD4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28"/>
    <xdr:sp macro="" textlink="">
      <xdr:nvSpPr>
        <xdr:cNvPr id="69500" name="avatar">
          <a:extLst>
            <a:ext uri="{FF2B5EF4-FFF2-40B4-BE49-F238E27FC236}">
              <a16:creationId xmlns:a16="http://schemas.microsoft.com/office/drawing/2014/main" id="{1A821180-3EBE-425E-A142-F2A5DE411B98}"/>
            </a:ext>
          </a:extLst>
        </xdr:cNvPr>
        <xdr:cNvSpPr>
          <a:spLocks noChangeAspect="1" noChangeArrowheads="1"/>
        </xdr:cNvSpPr>
      </xdr:nvSpPr>
      <xdr:spPr bwMode="auto">
        <a:xfrm>
          <a:off x="4600575" y="21821775"/>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501" name="avatar">
          <a:extLst>
            <a:ext uri="{FF2B5EF4-FFF2-40B4-BE49-F238E27FC236}">
              <a16:creationId xmlns:a16="http://schemas.microsoft.com/office/drawing/2014/main" id="{3E50C6E3-4BE1-44B2-9C25-1252EDFA6AD8}"/>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02" name="avatar">
          <a:extLst>
            <a:ext uri="{FF2B5EF4-FFF2-40B4-BE49-F238E27FC236}">
              <a16:creationId xmlns:a16="http://schemas.microsoft.com/office/drawing/2014/main" id="{83CBC31E-B8F4-420D-84F4-619F4BCAB80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2"/>
    <xdr:sp macro="" textlink="">
      <xdr:nvSpPr>
        <xdr:cNvPr id="69503" name="avatar">
          <a:extLst>
            <a:ext uri="{FF2B5EF4-FFF2-40B4-BE49-F238E27FC236}">
              <a16:creationId xmlns:a16="http://schemas.microsoft.com/office/drawing/2014/main" id="{EF374CF7-7D4D-4128-A74A-147BD5AE0F8F}"/>
            </a:ext>
          </a:extLst>
        </xdr:cNvPr>
        <xdr:cNvSpPr>
          <a:spLocks noChangeAspect="1" noChangeArrowheads="1"/>
        </xdr:cNvSpPr>
      </xdr:nvSpPr>
      <xdr:spPr bwMode="auto">
        <a:xfrm>
          <a:off x="4600575"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504" name="avatar">
          <a:extLst>
            <a:ext uri="{FF2B5EF4-FFF2-40B4-BE49-F238E27FC236}">
              <a16:creationId xmlns:a16="http://schemas.microsoft.com/office/drawing/2014/main" id="{8ABBDFB0-D21C-458C-BCCE-A324CA28B07E}"/>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505" name="avatar">
          <a:extLst>
            <a:ext uri="{FF2B5EF4-FFF2-40B4-BE49-F238E27FC236}">
              <a16:creationId xmlns:a16="http://schemas.microsoft.com/office/drawing/2014/main" id="{92147273-75D8-42E3-A22B-E38D7F549F86}"/>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06" name="avatar">
          <a:extLst>
            <a:ext uri="{FF2B5EF4-FFF2-40B4-BE49-F238E27FC236}">
              <a16:creationId xmlns:a16="http://schemas.microsoft.com/office/drawing/2014/main" id="{6641C8BE-0937-456C-A9A5-091AA4A2C88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56"/>
    <xdr:sp macro="" textlink="">
      <xdr:nvSpPr>
        <xdr:cNvPr id="69507" name="avatar">
          <a:extLst>
            <a:ext uri="{FF2B5EF4-FFF2-40B4-BE49-F238E27FC236}">
              <a16:creationId xmlns:a16="http://schemas.microsoft.com/office/drawing/2014/main" id="{9952B190-2FAA-4097-AB6C-D3779347496F}"/>
            </a:ext>
          </a:extLst>
        </xdr:cNvPr>
        <xdr:cNvSpPr>
          <a:spLocks noChangeAspect="1" noChangeArrowheads="1"/>
        </xdr:cNvSpPr>
      </xdr:nvSpPr>
      <xdr:spPr bwMode="auto">
        <a:xfrm>
          <a:off x="4600575" y="21821775"/>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69508" name="avatar">
          <a:extLst>
            <a:ext uri="{FF2B5EF4-FFF2-40B4-BE49-F238E27FC236}">
              <a16:creationId xmlns:a16="http://schemas.microsoft.com/office/drawing/2014/main" id="{0AC20527-133F-4A02-9B47-425CF66A06BF}"/>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09" name="avatar">
          <a:extLst>
            <a:ext uri="{FF2B5EF4-FFF2-40B4-BE49-F238E27FC236}">
              <a16:creationId xmlns:a16="http://schemas.microsoft.com/office/drawing/2014/main" id="{9FBEFB45-84E6-4CB5-AB08-215BC7ACFF1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051"/>
    <xdr:sp macro="" textlink="">
      <xdr:nvSpPr>
        <xdr:cNvPr id="69510" name="avatar">
          <a:extLst>
            <a:ext uri="{FF2B5EF4-FFF2-40B4-BE49-F238E27FC236}">
              <a16:creationId xmlns:a16="http://schemas.microsoft.com/office/drawing/2014/main" id="{D8F59204-8672-4C48-8022-0418922B9AF5}"/>
            </a:ext>
          </a:extLst>
        </xdr:cNvPr>
        <xdr:cNvSpPr>
          <a:spLocks noChangeAspect="1" noChangeArrowheads="1"/>
        </xdr:cNvSpPr>
      </xdr:nvSpPr>
      <xdr:spPr bwMode="auto">
        <a:xfrm>
          <a:off x="4600575" y="21821775"/>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69511" name="avatar">
          <a:extLst>
            <a:ext uri="{FF2B5EF4-FFF2-40B4-BE49-F238E27FC236}">
              <a16:creationId xmlns:a16="http://schemas.microsoft.com/office/drawing/2014/main" id="{14885A5A-77E2-47CB-94C7-E33B4B85F1E7}"/>
            </a:ext>
          </a:extLst>
        </xdr:cNvPr>
        <xdr:cNvSpPr>
          <a:spLocks noChangeAspect="1" noChangeArrowheads="1"/>
        </xdr:cNvSpPr>
      </xdr:nvSpPr>
      <xdr:spPr bwMode="auto">
        <a:xfrm>
          <a:off x="0" y="2182177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12" name="avatar">
          <a:extLst>
            <a:ext uri="{FF2B5EF4-FFF2-40B4-BE49-F238E27FC236}">
              <a16:creationId xmlns:a16="http://schemas.microsoft.com/office/drawing/2014/main" id="{873878AB-2F47-434F-B360-96BDE72A26D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513" name="avatar">
          <a:extLst>
            <a:ext uri="{FF2B5EF4-FFF2-40B4-BE49-F238E27FC236}">
              <a16:creationId xmlns:a16="http://schemas.microsoft.com/office/drawing/2014/main" id="{7E91C025-D99A-4C2E-A2C3-49E9358FEB6F}"/>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514" name="avatar">
          <a:extLst>
            <a:ext uri="{FF2B5EF4-FFF2-40B4-BE49-F238E27FC236}">
              <a16:creationId xmlns:a16="http://schemas.microsoft.com/office/drawing/2014/main" id="{0B4240A7-B38D-428D-8C55-43CB63FD4828}"/>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15" name="avatar">
          <a:extLst>
            <a:ext uri="{FF2B5EF4-FFF2-40B4-BE49-F238E27FC236}">
              <a16:creationId xmlns:a16="http://schemas.microsoft.com/office/drawing/2014/main" id="{EBEFDB40-EB57-4FEB-8200-A9269387E02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69516" name="avatar">
          <a:extLst>
            <a:ext uri="{FF2B5EF4-FFF2-40B4-BE49-F238E27FC236}">
              <a16:creationId xmlns:a16="http://schemas.microsoft.com/office/drawing/2014/main" id="{9082A459-5D1D-4BC8-AC87-C7AED50CC9A1}"/>
            </a:ext>
          </a:extLst>
        </xdr:cNvPr>
        <xdr:cNvSpPr>
          <a:spLocks noChangeAspect="1" noChangeArrowheads="1"/>
        </xdr:cNvSpPr>
      </xdr:nvSpPr>
      <xdr:spPr bwMode="auto">
        <a:xfrm>
          <a:off x="4600575"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69517" name="avatar">
          <a:extLst>
            <a:ext uri="{FF2B5EF4-FFF2-40B4-BE49-F238E27FC236}">
              <a16:creationId xmlns:a16="http://schemas.microsoft.com/office/drawing/2014/main" id="{3B492196-7B79-4900-A30D-514FFB316CF2}"/>
            </a:ext>
          </a:extLst>
        </xdr:cNvPr>
        <xdr:cNvSpPr>
          <a:spLocks noChangeAspect="1" noChangeArrowheads="1"/>
        </xdr:cNvSpPr>
      </xdr:nvSpPr>
      <xdr:spPr bwMode="auto">
        <a:xfrm>
          <a:off x="0"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518" name="avatar">
          <a:extLst>
            <a:ext uri="{FF2B5EF4-FFF2-40B4-BE49-F238E27FC236}">
              <a16:creationId xmlns:a16="http://schemas.microsoft.com/office/drawing/2014/main" id="{DFB2B180-826F-4B99-9C8A-774CBDC3027D}"/>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19" name="avatar">
          <a:extLst>
            <a:ext uri="{FF2B5EF4-FFF2-40B4-BE49-F238E27FC236}">
              <a16:creationId xmlns:a16="http://schemas.microsoft.com/office/drawing/2014/main" id="{17231BAB-53B0-47D0-A993-EB29A385417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69520" name="avatar">
          <a:extLst>
            <a:ext uri="{FF2B5EF4-FFF2-40B4-BE49-F238E27FC236}">
              <a16:creationId xmlns:a16="http://schemas.microsoft.com/office/drawing/2014/main" id="{7253B676-A165-4053-8A74-D91E6E76CB1C}"/>
            </a:ext>
          </a:extLst>
        </xdr:cNvPr>
        <xdr:cNvSpPr>
          <a:spLocks noChangeAspect="1" noChangeArrowheads="1"/>
        </xdr:cNvSpPr>
      </xdr:nvSpPr>
      <xdr:spPr bwMode="auto">
        <a:xfrm>
          <a:off x="4600575" y="21821775"/>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521" name="avatar">
          <a:extLst>
            <a:ext uri="{FF2B5EF4-FFF2-40B4-BE49-F238E27FC236}">
              <a16:creationId xmlns:a16="http://schemas.microsoft.com/office/drawing/2014/main" id="{289CD9A2-2AD7-4D8C-8FC7-E16DBEC5BBE3}"/>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22" name="avatar">
          <a:extLst>
            <a:ext uri="{FF2B5EF4-FFF2-40B4-BE49-F238E27FC236}">
              <a16:creationId xmlns:a16="http://schemas.microsoft.com/office/drawing/2014/main" id="{0E4F4C88-B6A1-40EB-AA9F-825DF0A52F8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523" name="avatar">
          <a:extLst>
            <a:ext uri="{FF2B5EF4-FFF2-40B4-BE49-F238E27FC236}">
              <a16:creationId xmlns:a16="http://schemas.microsoft.com/office/drawing/2014/main" id="{D615E6A9-4263-46B6-B0C9-DB44A15F75A9}"/>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69524" name="avatar">
          <a:extLst>
            <a:ext uri="{FF2B5EF4-FFF2-40B4-BE49-F238E27FC236}">
              <a16:creationId xmlns:a16="http://schemas.microsoft.com/office/drawing/2014/main" id="{163451F8-DE44-4067-98D7-32A5E4B32F99}"/>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25" name="avatar">
          <a:extLst>
            <a:ext uri="{FF2B5EF4-FFF2-40B4-BE49-F238E27FC236}">
              <a16:creationId xmlns:a16="http://schemas.microsoft.com/office/drawing/2014/main" id="{9AA5DAEA-1DD4-4BB4-987B-E44F2D5A847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26" name="avatar">
          <a:extLst>
            <a:ext uri="{FF2B5EF4-FFF2-40B4-BE49-F238E27FC236}">
              <a16:creationId xmlns:a16="http://schemas.microsoft.com/office/drawing/2014/main" id="{7A597499-D1DE-4821-B091-F91BE951430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27" name="avatar">
          <a:extLst>
            <a:ext uri="{FF2B5EF4-FFF2-40B4-BE49-F238E27FC236}">
              <a16:creationId xmlns:a16="http://schemas.microsoft.com/office/drawing/2014/main" id="{CAD2A0F5-F8AE-4771-B681-FE34B739BFB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28" name="avatar">
          <a:extLst>
            <a:ext uri="{FF2B5EF4-FFF2-40B4-BE49-F238E27FC236}">
              <a16:creationId xmlns:a16="http://schemas.microsoft.com/office/drawing/2014/main" id="{5F2BA92B-FBCF-4DA7-B844-65E8E8FDE70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29" name="avatar">
          <a:extLst>
            <a:ext uri="{FF2B5EF4-FFF2-40B4-BE49-F238E27FC236}">
              <a16:creationId xmlns:a16="http://schemas.microsoft.com/office/drawing/2014/main" id="{2F9D5B61-9125-4836-AA89-E1693652574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30" name="avatar">
          <a:extLst>
            <a:ext uri="{FF2B5EF4-FFF2-40B4-BE49-F238E27FC236}">
              <a16:creationId xmlns:a16="http://schemas.microsoft.com/office/drawing/2014/main" id="{51382F55-F37D-421E-9F18-3A8BC55D0AB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31" name="avatar">
          <a:extLst>
            <a:ext uri="{FF2B5EF4-FFF2-40B4-BE49-F238E27FC236}">
              <a16:creationId xmlns:a16="http://schemas.microsoft.com/office/drawing/2014/main" id="{8581DBF0-8348-4FB6-BF2B-E2AC8FB02AF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32" name="avatar">
          <a:extLst>
            <a:ext uri="{FF2B5EF4-FFF2-40B4-BE49-F238E27FC236}">
              <a16:creationId xmlns:a16="http://schemas.microsoft.com/office/drawing/2014/main" id="{10B00BE2-8823-4E1D-97F7-B9EEAB39F3D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33" name="avatar">
          <a:extLst>
            <a:ext uri="{FF2B5EF4-FFF2-40B4-BE49-F238E27FC236}">
              <a16:creationId xmlns:a16="http://schemas.microsoft.com/office/drawing/2014/main" id="{93342939-9199-4618-8CC7-A3F02621816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34" name="avatar">
          <a:extLst>
            <a:ext uri="{FF2B5EF4-FFF2-40B4-BE49-F238E27FC236}">
              <a16:creationId xmlns:a16="http://schemas.microsoft.com/office/drawing/2014/main" id="{84521D6A-3229-48E6-BA96-D4DD94AE1BD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35" name="avatar">
          <a:extLst>
            <a:ext uri="{FF2B5EF4-FFF2-40B4-BE49-F238E27FC236}">
              <a16:creationId xmlns:a16="http://schemas.microsoft.com/office/drawing/2014/main" id="{02ACF398-E1C1-4A00-8767-87038D4B04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36" name="avatar">
          <a:extLst>
            <a:ext uri="{FF2B5EF4-FFF2-40B4-BE49-F238E27FC236}">
              <a16:creationId xmlns:a16="http://schemas.microsoft.com/office/drawing/2014/main" id="{2344DFAF-CEBA-4EDE-A9DE-39D519C7CBF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37" name="avatar">
          <a:extLst>
            <a:ext uri="{FF2B5EF4-FFF2-40B4-BE49-F238E27FC236}">
              <a16:creationId xmlns:a16="http://schemas.microsoft.com/office/drawing/2014/main" id="{475AFFC8-6761-4ADF-9E8C-E7764A52E4C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38" name="avatar">
          <a:extLst>
            <a:ext uri="{FF2B5EF4-FFF2-40B4-BE49-F238E27FC236}">
              <a16:creationId xmlns:a16="http://schemas.microsoft.com/office/drawing/2014/main" id="{0CC371C9-3691-4428-997F-928C792E3C6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39" name="avatar">
          <a:extLst>
            <a:ext uri="{FF2B5EF4-FFF2-40B4-BE49-F238E27FC236}">
              <a16:creationId xmlns:a16="http://schemas.microsoft.com/office/drawing/2014/main" id="{6A68A05F-3036-487B-9DF2-96E9F44570D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40" name="avatar">
          <a:extLst>
            <a:ext uri="{FF2B5EF4-FFF2-40B4-BE49-F238E27FC236}">
              <a16:creationId xmlns:a16="http://schemas.microsoft.com/office/drawing/2014/main" id="{A821C367-172B-413B-8724-F7A5FAC6E84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41" name="avatar">
          <a:extLst>
            <a:ext uri="{FF2B5EF4-FFF2-40B4-BE49-F238E27FC236}">
              <a16:creationId xmlns:a16="http://schemas.microsoft.com/office/drawing/2014/main" id="{1A820CC9-38F1-4E7C-8416-8213441C92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42" name="avatar">
          <a:extLst>
            <a:ext uri="{FF2B5EF4-FFF2-40B4-BE49-F238E27FC236}">
              <a16:creationId xmlns:a16="http://schemas.microsoft.com/office/drawing/2014/main" id="{1F8C8703-F269-4E2D-8E24-AB44BE8EBCC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43" name="avatar">
          <a:extLst>
            <a:ext uri="{FF2B5EF4-FFF2-40B4-BE49-F238E27FC236}">
              <a16:creationId xmlns:a16="http://schemas.microsoft.com/office/drawing/2014/main" id="{378FA0FC-AFA0-4F33-9558-8EE436B3E21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44" name="avatar">
          <a:extLst>
            <a:ext uri="{FF2B5EF4-FFF2-40B4-BE49-F238E27FC236}">
              <a16:creationId xmlns:a16="http://schemas.microsoft.com/office/drawing/2014/main" id="{3BE42C5F-2F92-4660-9C38-7D6281EAB28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45" name="avatar">
          <a:extLst>
            <a:ext uri="{FF2B5EF4-FFF2-40B4-BE49-F238E27FC236}">
              <a16:creationId xmlns:a16="http://schemas.microsoft.com/office/drawing/2014/main" id="{7C7599AC-36BC-425B-A9DF-428E61AC038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46" name="avatar">
          <a:extLst>
            <a:ext uri="{FF2B5EF4-FFF2-40B4-BE49-F238E27FC236}">
              <a16:creationId xmlns:a16="http://schemas.microsoft.com/office/drawing/2014/main" id="{B25659E7-DC70-47B0-B0F6-203857AF884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47" name="avatar">
          <a:extLst>
            <a:ext uri="{FF2B5EF4-FFF2-40B4-BE49-F238E27FC236}">
              <a16:creationId xmlns:a16="http://schemas.microsoft.com/office/drawing/2014/main" id="{926A2418-AD95-4423-95AD-239CAE6EFBB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48" name="avatar">
          <a:extLst>
            <a:ext uri="{FF2B5EF4-FFF2-40B4-BE49-F238E27FC236}">
              <a16:creationId xmlns:a16="http://schemas.microsoft.com/office/drawing/2014/main" id="{6AE97594-28CC-46B7-B4F2-670B123EFA4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49" name="avatar">
          <a:extLst>
            <a:ext uri="{FF2B5EF4-FFF2-40B4-BE49-F238E27FC236}">
              <a16:creationId xmlns:a16="http://schemas.microsoft.com/office/drawing/2014/main" id="{B407A5DA-556B-4B12-B879-C1908E55333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50" name="avatar">
          <a:extLst>
            <a:ext uri="{FF2B5EF4-FFF2-40B4-BE49-F238E27FC236}">
              <a16:creationId xmlns:a16="http://schemas.microsoft.com/office/drawing/2014/main" id="{BEBABEBC-68C0-4D5A-8925-67946EB2185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51" name="avatar">
          <a:extLst>
            <a:ext uri="{FF2B5EF4-FFF2-40B4-BE49-F238E27FC236}">
              <a16:creationId xmlns:a16="http://schemas.microsoft.com/office/drawing/2014/main" id="{0F1AE0E5-DC0B-474A-80AD-3FDCE04E6F8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52" name="avatar">
          <a:extLst>
            <a:ext uri="{FF2B5EF4-FFF2-40B4-BE49-F238E27FC236}">
              <a16:creationId xmlns:a16="http://schemas.microsoft.com/office/drawing/2014/main" id="{30717403-2FDE-48F5-A726-0ADB074E4E9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53" name="avatar">
          <a:extLst>
            <a:ext uri="{FF2B5EF4-FFF2-40B4-BE49-F238E27FC236}">
              <a16:creationId xmlns:a16="http://schemas.microsoft.com/office/drawing/2014/main" id="{F4DBD7E7-D92B-475B-9D11-B8D0C9305D7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54" name="avatar">
          <a:extLst>
            <a:ext uri="{FF2B5EF4-FFF2-40B4-BE49-F238E27FC236}">
              <a16:creationId xmlns:a16="http://schemas.microsoft.com/office/drawing/2014/main" id="{40725ED1-5EC7-4ED2-B287-231DAD1E0B6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55" name="avatar">
          <a:extLst>
            <a:ext uri="{FF2B5EF4-FFF2-40B4-BE49-F238E27FC236}">
              <a16:creationId xmlns:a16="http://schemas.microsoft.com/office/drawing/2014/main" id="{BB080837-FDF8-464B-8149-4FE444D70FA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56" name="avatar">
          <a:extLst>
            <a:ext uri="{FF2B5EF4-FFF2-40B4-BE49-F238E27FC236}">
              <a16:creationId xmlns:a16="http://schemas.microsoft.com/office/drawing/2014/main" id="{3B24FE47-D6C4-4696-A1E9-2AADED52DAB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57" name="avatar">
          <a:extLst>
            <a:ext uri="{FF2B5EF4-FFF2-40B4-BE49-F238E27FC236}">
              <a16:creationId xmlns:a16="http://schemas.microsoft.com/office/drawing/2014/main" id="{2426803C-AE9B-437B-8A1B-CE1F7B29BC7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58" name="avatar">
          <a:extLst>
            <a:ext uri="{FF2B5EF4-FFF2-40B4-BE49-F238E27FC236}">
              <a16:creationId xmlns:a16="http://schemas.microsoft.com/office/drawing/2014/main" id="{D22BAE58-26CA-40B5-B989-8C903F26534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59" name="avatar">
          <a:extLst>
            <a:ext uri="{FF2B5EF4-FFF2-40B4-BE49-F238E27FC236}">
              <a16:creationId xmlns:a16="http://schemas.microsoft.com/office/drawing/2014/main" id="{65AC1890-584C-4F45-831C-0B9B6DCDD43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60" name="avatar">
          <a:extLst>
            <a:ext uri="{FF2B5EF4-FFF2-40B4-BE49-F238E27FC236}">
              <a16:creationId xmlns:a16="http://schemas.microsoft.com/office/drawing/2014/main" id="{4FE71A77-F268-41C9-9E8C-C8522E45F5E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61" name="avatar">
          <a:extLst>
            <a:ext uri="{FF2B5EF4-FFF2-40B4-BE49-F238E27FC236}">
              <a16:creationId xmlns:a16="http://schemas.microsoft.com/office/drawing/2014/main" id="{6A7B1DA2-6479-41AC-B746-0B7A2B52C6A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62" name="avatar">
          <a:extLst>
            <a:ext uri="{FF2B5EF4-FFF2-40B4-BE49-F238E27FC236}">
              <a16:creationId xmlns:a16="http://schemas.microsoft.com/office/drawing/2014/main" id="{5F74B329-37BB-4B01-9C21-6D3A9463C68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63" name="avatar">
          <a:extLst>
            <a:ext uri="{FF2B5EF4-FFF2-40B4-BE49-F238E27FC236}">
              <a16:creationId xmlns:a16="http://schemas.microsoft.com/office/drawing/2014/main" id="{83C9BE10-17E9-4091-95A3-FE8DC307F5A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64" name="avatar">
          <a:extLst>
            <a:ext uri="{FF2B5EF4-FFF2-40B4-BE49-F238E27FC236}">
              <a16:creationId xmlns:a16="http://schemas.microsoft.com/office/drawing/2014/main" id="{8143ACB3-9D5F-4CD4-819D-852AADE58BD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65" name="avatar">
          <a:extLst>
            <a:ext uri="{FF2B5EF4-FFF2-40B4-BE49-F238E27FC236}">
              <a16:creationId xmlns:a16="http://schemas.microsoft.com/office/drawing/2014/main" id="{DDA846CB-F054-48FC-BC2E-6028762D859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66" name="avatar">
          <a:extLst>
            <a:ext uri="{FF2B5EF4-FFF2-40B4-BE49-F238E27FC236}">
              <a16:creationId xmlns:a16="http://schemas.microsoft.com/office/drawing/2014/main" id="{9CE78746-74C2-4363-BF83-046D19D5268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67" name="avatar">
          <a:extLst>
            <a:ext uri="{FF2B5EF4-FFF2-40B4-BE49-F238E27FC236}">
              <a16:creationId xmlns:a16="http://schemas.microsoft.com/office/drawing/2014/main" id="{01AE3EEC-337D-4BCC-9DC8-53E04C407A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68" name="avatar">
          <a:extLst>
            <a:ext uri="{FF2B5EF4-FFF2-40B4-BE49-F238E27FC236}">
              <a16:creationId xmlns:a16="http://schemas.microsoft.com/office/drawing/2014/main" id="{49C59AE5-598E-478C-93F8-4FF9785C6C3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69" name="avatar">
          <a:extLst>
            <a:ext uri="{FF2B5EF4-FFF2-40B4-BE49-F238E27FC236}">
              <a16:creationId xmlns:a16="http://schemas.microsoft.com/office/drawing/2014/main" id="{C5F0A83E-A468-4339-BE04-C9FC1ABA1BB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70" name="avatar">
          <a:extLst>
            <a:ext uri="{FF2B5EF4-FFF2-40B4-BE49-F238E27FC236}">
              <a16:creationId xmlns:a16="http://schemas.microsoft.com/office/drawing/2014/main" id="{B0C719D1-2598-4C62-8CAA-578493CE65B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71" name="avatar">
          <a:extLst>
            <a:ext uri="{FF2B5EF4-FFF2-40B4-BE49-F238E27FC236}">
              <a16:creationId xmlns:a16="http://schemas.microsoft.com/office/drawing/2014/main" id="{EFACC883-1D7A-4689-A167-1153BAF0B9C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72" name="avatar">
          <a:extLst>
            <a:ext uri="{FF2B5EF4-FFF2-40B4-BE49-F238E27FC236}">
              <a16:creationId xmlns:a16="http://schemas.microsoft.com/office/drawing/2014/main" id="{01F91FEA-7D5D-4B36-9E42-80F06970EA9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73" name="avatar">
          <a:extLst>
            <a:ext uri="{FF2B5EF4-FFF2-40B4-BE49-F238E27FC236}">
              <a16:creationId xmlns:a16="http://schemas.microsoft.com/office/drawing/2014/main" id="{19497938-CD3D-4358-90E0-E241A17BC2B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74" name="avatar">
          <a:extLst>
            <a:ext uri="{FF2B5EF4-FFF2-40B4-BE49-F238E27FC236}">
              <a16:creationId xmlns:a16="http://schemas.microsoft.com/office/drawing/2014/main" id="{BAE009CF-516C-44D5-9013-0524F81E29B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75" name="avatar">
          <a:extLst>
            <a:ext uri="{FF2B5EF4-FFF2-40B4-BE49-F238E27FC236}">
              <a16:creationId xmlns:a16="http://schemas.microsoft.com/office/drawing/2014/main" id="{8E5D281F-C0F5-4879-9A2D-290F2536920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76" name="avatar">
          <a:extLst>
            <a:ext uri="{FF2B5EF4-FFF2-40B4-BE49-F238E27FC236}">
              <a16:creationId xmlns:a16="http://schemas.microsoft.com/office/drawing/2014/main" id="{7828B964-6A39-4A84-8A98-F05D8D3FAD3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77" name="avatar">
          <a:extLst>
            <a:ext uri="{FF2B5EF4-FFF2-40B4-BE49-F238E27FC236}">
              <a16:creationId xmlns:a16="http://schemas.microsoft.com/office/drawing/2014/main" id="{6FCB560D-BC6F-40C1-A231-71280132577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78" name="avatar">
          <a:extLst>
            <a:ext uri="{FF2B5EF4-FFF2-40B4-BE49-F238E27FC236}">
              <a16:creationId xmlns:a16="http://schemas.microsoft.com/office/drawing/2014/main" id="{F8AD73AA-B40B-49F7-BB27-D5DB87C0023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79" name="avatar">
          <a:extLst>
            <a:ext uri="{FF2B5EF4-FFF2-40B4-BE49-F238E27FC236}">
              <a16:creationId xmlns:a16="http://schemas.microsoft.com/office/drawing/2014/main" id="{D8370271-2A50-4A0D-B8A0-E222002074F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80" name="avatar">
          <a:extLst>
            <a:ext uri="{FF2B5EF4-FFF2-40B4-BE49-F238E27FC236}">
              <a16:creationId xmlns:a16="http://schemas.microsoft.com/office/drawing/2014/main" id="{2FA454D2-B247-4289-89B1-2454599B0F9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81" name="avatar">
          <a:extLst>
            <a:ext uri="{FF2B5EF4-FFF2-40B4-BE49-F238E27FC236}">
              <a16:creationId xmlns:a16="http://schemas.microsoft.com/office/drawing/2014/main" id="{D2832A74-5ED4-4140-B7DA-6B7FF296FDA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82" name="avatar">
          <a:extLst>
            <a:ext uri="{FF2B5EF4-FFF2-40B4-BE49-F238E27FC236}">
              <a16:creationId xmlns:a16="http://schemas.microsoft.com/office/drawing/2014/main" id="{81CB6B35-CB87-40E3-A2FA-069DD9FF57D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83" name="avatar">
          <a:extLst>
            <a:ext uri="{FF2B5EF4-FFF2-40B4-BE49-F238E27FC236}">
              <a16:creationId xmlns:a16="http://schemas.microsoft.com/office/drawing/2014/main" id="{CF8CA8A2-4A49-4900-A616-B0244B6E05F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84" name="avatar">
          <a:extLst>
            <a:ext uri="{FF2B5EF4-FFF2-40B4-BE49-F238E27FC236}">
              <a16:creationId xmlns:a16="http://schemas.microsoft.com/office/drawing/2014/main" id="{C84F8525-96F5-4314-A490-91F9026007E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85" name="avatar">
          <a:extLst>
            <a:ext uri="{FF2B5EF4-FFF2-40B4-BE49-F238E27FC236}">
              <a16:creationId xmlns:a16="http://schemas.microsoft.com/office/drawing/2014/main" id="{8568058A-42DE-4502-AE44-E437F7D133F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86" name="avatar">
          <a:extLst>
            <a:ext uri="{FF2B5EF4-FFF2-40B4-BE49-F238E27FC236}">
              <a16:creationId xmlns:a16="http://schemas.microsoft.com/office/drawing/2014/main" id="{A29A4947-B196-468C-B17F-6004D5C06CC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87" name="avatar">
          <a:extLst>
            <a:ext uri="{FF2B5EF4-FFF2-40B4-BE49-F238E27FC236}">
              <a16:creationId xmlns:a16="http://schemas.microsoft.com/office/drawing/2014/main" id="{60448139-8AB9-456D-95B6-FDB0E8323FF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88" name="avatar">
          <a:extLst>
            <a:ext uri="{FF2B5EF4-FFF2-40B4-BE49-F238E27FC236}">
              <a16:creationId xmlns:a16="http://schemas.microsoft.com/office/drawing/2014/main" id="{37416661-B340-4762-8547-405A9DEC001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89" name="avatar">
          <a:extLst>
            <a:ext uri="{FF2B5EF4-FFF2-40B4-BE49-F238E27FC236}">
              <a16:creationId xmlns:a16="http://schemas.microsoft.com/office/drawing/2014/main" id="{AF234E3B-0886-47A4-BFEF-5F1BFD86E14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90" name="avatar">
          <a:extLst>
            <a:ext uri="{FF2B5EF4-FFF2-40B4-BE49-F238E27FC236}">
              <a16:creationId xmlns:a16="http://schemas.microsoft.com/office/drawing/2014/main" id="{B393A0AE-1ACC-4298-B154-DD2205D4265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91" name="avatar">
          <a:extLst>
            <a:ext uri="{FF2B5EF4-FFF2-40B4-BE49-F238E27FC236}">
              <a16:creationId xmlns:a16="http://schemas.microsoft.com/office/drawing/2014/main" id="{61DF05FD-F2B1-46C8-9FE2-BC0AD64F96C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592" name="avatar">
          <a:extLst>
            <a:ext uri="{FF2B5EF4-FFF2-40B4-BE49-F238E27FC236}">
              <a16:creationId xmlns:a16="http://schemas.microsoft.com/office/drawing/2014/main" id="{25FEBC02-6C82-4D14-BA9B-02F8DF3547C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593" name="avatar">
          <a:extLst>
            <a:ext uri="{FF2B5EF4-FFF2-40B4-BE49-F238E27FC236}">
              <a16:creationId xmlns:a16="http://schemas.microsoft.com/office/drawing/2014/main" id="{9A6D8201-2B80-4C20-A776-87381F5E197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94" name="avatar">
          <a:extLst>
            <a:ext uri="{FF2B5EF4-FFF2-40B4-BE49-F238E27FC236}">
              <a16:creationId xmlns:a16="http://schemas.microsoft.com/office/drawing/2014/main" id="{A7A9DED5-9268-472A-ADFC-DC9DC87DBE5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95" name="avatar">
          <a:extLst>
            <a:ext uri="{FF2B5EF4-FFF2-40B4-BE49-F238E27FC236}">
              <a16:creationId xmlns:a16="http://schemas.microsoft.com/office/drawing/2014/main" id="{37D7605A-222B-4E8B-B935-D9FB8D56859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596" name="avatar">
          <a:extLst>
            <a:ext uri="{FF2B5EF4-FFF2-40B4-BE49-F238E27FC236}">
              <a16:creationId xmlns:a16="http://schemas.microsoft.com/office/drawing/2014/main" id="{2BD55EB0-8758-4624-AB70-291FA9A0E30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97" name="avatar">
          <a:extLst>
            <a:ext uri="{FF2B5EF4-FFF2-40B4-BE49-F238E27FC236}">
              <a16:creationId xmlns:a16="http://schemas.microsoft.com/office/drawing/2014/main" id="{86952871-A556-423C-926B-1305BA4734B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598" name="avatar">
          <a:extLst>
            <a:ext uri="{FF2B5EF4-FFF2-40B4-BE49-F238E27FC236}">
              <a16:creationId xmlns:a16="http://schemas.microsoft.com/office/drawing/2014/main" id="{2BD07736-C86B-4B32-8303-2D9DD622F4E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599" name="avatar">
          <a:extLst>
            <a:ext uri="{FF2B5EF4-FFF2-40B4-BE49-F238E27FC236}">
              <a16:creationId xmlns:a16="http://schemas.microsoft.com/office/drawing/2014/main" id="{4F32B25F-8C29-4B16-B58C-69460CCF8D0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00" name="avatar">
          <a:extLst>
            <a:ext uri="{FF2B5EF4-FFF2-40B4-BE49-F238E27FC236}">
              <a16:creationId xmlns:a16="http://schemas.microsoft.com/office/drawing/2014/main" id="{69BC4AAD-2FD0-4CCB-98D7-749307F328E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01" name="avatar">
          <a:extLst>
            <a:ext uri="{FF2B5EF4-FFF2-40B4-BE49-F238E27FC236}">
              <a16:creationId xmlns:a16="http://schemas.microsoft.com/office/drawing/2014/main" id="{7CA1BE8C-20D9-43DF-B228-CC7BDF52246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02" name="avatar">
          <a:extLst>
            <a:ext uri="{FF2B5EF4-FFF2-40B4-BE49-F238E27FC236}">
              <a16:creationId xmlns:a16="http://schemas.microsoft.com/office/drawing/2014/main" id="{8FBFCFC9-ECCF-48D0-B6F7-99B0E267945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03" name="avatar">
          <a:extLst>
            <a:ext uri="{FF2B5EF4-FFF2-40B4-BE49-F238E27FC236}">
              <a16:creationId xmlns:a16="http://schemas.microsoft.com/office/drawing/2014/main" id="{0EE718D8-D5C4-44F0-9272-D90BB5A186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04" name="avatar">
          <a:extLst>
            <a:ext uri="{FF2B5EF4-FFF2-40B4-BE49-F238E27FC236}">
              <a16:creationId xmlns:a16="http://schemas.microsoft.com/office/drawing/2014/main" id="{426296D4-0C49-42D9-A225-4F1DC415EEF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05" name="avatar">
          <a:extLst>
            <a:ext uri="{FF2B5EF4-FFF2-40B4-BE49-F238E27FC236}">
              <a16:creationId xmlns:a16="http://schemas.microsoft.com/office/drawing/2014/main" id="{75122D86-834C-4AB1-BB03-8124B862924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06" name="avatar">
          <a:extLst>
            <a:ext uri="{FF2B5EF4-FFF2-40B4-BE49-F238E27FC236}">
              <a16:creationId xmlns:a16="http://schemas.microsoft.com/office/drawing/2014/main" id="{7D77ED4A-8BD7-4AC4-A286-AAC1F6BD545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07" name="avatar">
          <a:extLst>
            <a:ext uri="{FF2B5EF4-FFF2-40B4-BE49-F238E27FC236}">
              <a16:creationId xmlns:a16="http://schemas.microsoft.com/office/drawing/2014/main" id="{5B1CAA39-4C6E-4626-A44C-675D785A9A7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08" name="avatar">
          <a:extLst>
            <a:ext uri="{FF2B5EF4-FFF2-40B4-BE49-F238E27FC236}">
              <a16:creationId xmlns:a16="http://schemas.microsoft.com/office/drawing/2014/main" id="{66DFA6A8-00A5-4597-9699-AC3396E7F2F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09" name="avatar">
          <a:extLst>
            <a:ext uri="{FF2B5EF4-FFF2-40B4-BE49-F238E27FC236}">
              <a16:creationId xmlns:a16="http://schemas.microsoft.com/office/drawing/2014/main" id="{10AA72F1-57B2-4E38-A00D-CC68E3D472D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10" name="avatar">
          <a:extLst>
            <a:ext uri="{FF2B5EF4-FFF2-40B4-BE49-F238E27FC236}">
              <a16:creationId xmlns:a16="http://schemas.microsoft.com/office/drawing/2014/main" id="{4C678EF0-2C53-454F-A0FD-52BF1C69C26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11" name="avatar">
          <a:extLst>
            <a:ext uri="{FF2B5EF4-FFF2-40B4-BE49-F238E27FC236}">
              <a16:creationId xmlns:a16="http://schemas.microsoft.com/office/drawing/2014/main" id="{78B241DB-0C81-488C-B3DA-F3BD7E37827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12" name="avatar">
          <a:extLst>
            <a:ext uri="{FF2B5EF4-FFF2-40B4-BE49-F238E27FC236}">
              <a16:creationId xmlns:a16="http://schemas.microsoft.com/office/drawing/2014/main" id="{901956A6-5DC5-446A-88C0-E88E4B17A23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13" name="avatar">
          <a:extLst>
            <a:ext uri="{FF2B5EF4-FFF2-40B4-BE49-F238E27FC236}">
              <a16:creationId xmlns:a16="http://schemas.microsoft.com/office/drawing/2014/main" id="{9B94F11D-36A9-494C-8B9F-5AD1EB6805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14" name="avatar">
          <a:extLst>
            <a:ext uri="{FF2B5EF4-FFF2-40B4-BE49-F238E27FC236}">
              <a16:creationId xmlns:a16="http://schemas.microsoft.com/office/drawing/2014/main" id="{D1C39434-D91F-4112-BAB9-BE158A09AC4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15" name="avatar">
          <a:extLst>
            <a:ext uri="{FF2B5EF4-FFF2-40B4-BE49-F238E27FC236}">
              <a16:creationId xmlns:a16="http://schemas.microsoft.com/office/drawing/2014/main" id="{0C5D9347-3A22-4154-9A39-16E00BCD97B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16" name="avatar">
          <a:extLst>
            <a:ext uri="{FF2B5EF4-FFF2-40B4-BE49-F238E27FC236}">
              <a16:creationId xmlns:a16="http://schemas.microsoft.com/office/drawing/2014/main" id="{9B749B85-AD56-428A-ACD1-A92725A01C8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17" name="avatar">
          <a:extLst>
            <a:ext uri="{FF2B5EF4-FFF2-40B4-BE49-F238E27FC236}">
              <a16:creationId xmlns:a16="http://schemas.microsoft.com/office/drawing/2014/main" id="{5F18272F-D192-4D26-8EA3-712DCA035F6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18" name="avatar">
          <a:extLst>
            <a:ext uri="{FF2B5EF4-FFF2-40B4-BE49-F238E27FC236}">
              <a16:creationId xmlns:a16="http://schemas.microsoft.com/office/drawing/2014/main" id="{D75DF173-CA2B-4090-9586-2BA897B6FD3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19" name="avatar">
          <a:extLst>
            <a:ext uri="{FF2B5EF4-FFF2-40B4-BE49-F238E27FC236}">
              <a16:creationId xmlns:a16="http://schemas.microsoft.com/office/drawing/2014/main" id="{25C22001-7973-4B04-AB52-889F6FD5365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20" name="avatar">
          <a:extLst>
            <a:ext uri="{FF2B5EF4-FFF2-40B4-BE49-F238E27FC236}">
              <a16:creationId xmlns:a16="http://schemas.microsoft.com/office/drawing/2014/main" id="{182D19CE-2D35-4097-A7F6-E9922754D19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21" name="avatar">
          <a:extLst>
            <a:ext uri="{FF2B5EF4-FFF2-40B4-BE49-F238E27FC236}">
              <a16:creationId xmlns:a16="http://schemas.microsoft.com/office/drawing/2014/main" id="{3D60BFDF-E981-4B45-B71E-F8550878DDE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22" name="avatar">
          <a:extLst>
            <a:ext uri="{FF2B5EF4-FFF2-40B4-BE49-F238E27FC236}">
              <a16:creationId xmlns:a16="http://schemas.microsoft.com/office/drawing/2014/main" id="{55661839-1162-4FFC-93C5-B3B6985A2CD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23" name="avatar">
          <a:extLst>
            <a:ext uri="{FF2B5EF4-FFF2-40B4-BE49-F238E27FC236}">
              <a16:creationId xmlns:a16="http://schemas.microsoft.com/office/drawing/2014/main" id="{9A5566E1-EF7A-4F3C-B1D8-54B1AC53E9D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24" name="avatar">
          <a:extLst>
            <a:ext uri="{FF2B5EF4-FFF2-40B4-BE49-F238E27FC236}">
              <a16:creationId xmlns:a16="http://schemas.microsoft.com/office/drawing/2014/main" id="{234D7AB2-57DE-4C77-9859-B0168F0DD18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25" name="avatar">
          <a:extLst>
            <a:ext uri="{FF2B5EF4-FFF2-40B4-BE49-F238E27FC236}">
              <a16:creationId xmlns:a16="http://schemas.microsoft.com/office/drawing/2014/main" id="{BD5B99BD-2782-4B46-8017-069CB7B2A16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26" name="avatar">
          <a:extLst>
            <a:ext uri="{FF2B5EF4-FFF2-40B4-BE49-F238E27FC236}">
              <a16:creationId xmlns:a16="http://schemas.microsoft.com/office/drawing/2014/main" id="{0173CA7A-66A0-491E-8737-2D68D93BBA4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27" name="avatar">
          <a:extLst>
            <a:ext uri="{FF2B5EF4-FFF2-40B4-BE49-F238E27FC236}">
              <a16:creationId xmlns:a16="http://schemas.microsoft.com/office/drawing/2014/main" id="{1210E65D-AB6D-417D-9562-E22EC166D5B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28" name="avatar">
          <a:extLst>
            <a:ext uri="{FF2B5EF4-FFF2-40B4-BE49-F238E27FC236}">
              <a16:creationId xmlns:a16="http://schemas.microsoft.com/office/drawing/2014/main" id="{0BFDE6DC-F591-4648-AC02-02182EB7479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29" name="avatar">
          <a:extLst>
            <a:ext uri="{FF2B5EF4-FFF2-40B4-BE49-F238E27FC236}">
              <a16:creationId xmlns:a16="http://schemas.microsoft.com/office/drawing/2014/main" id="{EB4CA00C-82D7-405D-896C-F7550533757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30" name="avatar">
          <a:extLst>
            <a:ext uri="{FF2B5EF4-FFF2-40B4-BE49-F238E27FC236}">
              <a16:creationId xmlns:a16="http://schemas.microsoft.com/office/drawing/2014/main" id="{CCA505E2-440B-4F06-AE90-36F7EFD4F99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31" name="avatar">
          <a:extLst>
            <a:ext uri="{FF2B5EF4-FFF2-40B4-BE49-F238E27FC236}">
              <a16:creationId xmlns:a16="http://schemas.microsoft.com/office/drawing/2014/main" id="{69B2019C-A30D-4048-8FB1-354C22334A2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32" name="avatar">
          <a:extLst>
            <a:ext uri="{FF2B5EF4-FFF2-40B4-BE49-F238E27FC236}">
              <a16:creationId xmlns:a16="http://schemas.microsoft.com/office/drawing/2014/main" id="{D8D1E2D0-2794-46A7-95B7-F943A97AE0A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33" name="avatar">
          <a:extLst>
            <a:ext uri="{FF2B5EF4-FFF2-40B4-BE49-F238E27FC236}">
              <a16:creationId xmlns:a16="http://schemas.microsoft.com/office/drawing/2014/main" id="{9CD247BB-3D98-4328-BF08-12A541BC037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34" name="avatar">
          <a:extLst>
            <a:ext uri="{FF2B5EF4-FFF2-40B4-BE49-F238E27FC236}">
              <a16:creationId xmlns:a16="http://schemas.microsoft.com/office/drawing/2014/main" id="{560A85D4-21EC-4081-99E0-528D10A944D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35" name="avatar">
          <a:extLst>
            <a:ext uri="{FF2B5EF4-FFF2-40B4-BE49-F238E27FC236}">
              <a16:creationId xmlns:a16="http://schemas.microsoft.com/office/drawing/2014/main" id="{F276436B-FBE2-4936-8DB3-BA02259B5D4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36" name="avatar">
          <a:extLst>
            <a:ext uri="{FF2B5EF4-FFF2-40B4-BE49-F238E27FC236}">
              <a16:creationId xmlns:a16="http://schemas.microsoft.com/office/drawing/2014/main" id="{752C06CD-2D1B-4B7E-A351-41F58C52485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37" name="avatar">
          <a:extLst>
            <a:ext uri="{FF2B5EF4-FFF2-40B4-BE49-F238E27FC236}">
              <a16:creationId xmlns:a16="http://schemas.microsoft.com/office/drawing/2014/main" id="{B0741D2D-E147-4F00-A6D5-05CA73C6E28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38" name="avatar">
          <a:extLst>
            <a:ext uri="{FF2B5EF4-FFF2-40B4-BE49-F238E27FC236}">
              <a16:creationId xmlns:a16="http://schemas.microsoft.com/office/drawing/2014/main" id="{5C3D1CD9-6689-4124-9B31-700600A9B36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39" name="avatar">
          <a:extLst>
            <a:ext uri="{FF2B5EF4-FFF2-40B4-BE49-F238E27FC236}">
              <a16:creationId xmlns:a16="http://schemas.microsoft.com/office/drawing/2014/main" id="{14F769CE-17DF-4921-89BB-4496BAB933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40" name="avatar">
          <a:extLst>
            <a:ext uri="{FF2B5EF4-FFF2-40B4-BE49-F238E27FC236}">
              <a16:creationId xmlns:a16="http://schemas.microsoft.com/office/drawing/2014/main" id="{B40AF920-C0B3-4383-BB3A-3773F1417B3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41" name="avatar">
          <a:extLst>
            <a:ext uri="{FF2B5EF4-FFF2-40B4-BE49-F238E27FC236}">
              <a16:creationId xmlns:a16="http://schemas.microsoft.com/office/drawing/2014/main" id="{2542E20A-5C04-4D10-B397-C8957ADBFDB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42" name="avatar">
          <a:extLst>
            <a:ext uri="{FF2B5EF4-FFF2-40B4-BE49-F238E27FC236}">
              <a16:creationId xmlns:a16="http://schemas.microsoft.com/office/drawing/2014/main" id="{291736DA-D88E-4BDA-AFD2-28C219D1C19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43" name="avatar">
          <a:extLst>
            <a:ext uri="{FF2B5EF4-FFF2-40B4-BE49-F238E27FC236}">
              <a16:creationId xmlns:a16="http://schemas.microsoft.com/office/drawing/2014/main" id="{AE2A7CCF-81A2-4DF3-BDCD-D2BDEDF6D1B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44" name="avatar">
          <a:extLst>
            <a:ext uri="{FF2B5EF4-FFF2-40B4-BE49-F238E27FC236}">
              <a16:creationId xmlns:a16="http://schemas.microsoft.com/office/drawing/2014/main" id="{836F47E2-8D8E-46E2-AF26-10F9A11E808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45" name="avatar">
          <a:extLst>
            <a:ext uri="{FF2B5EF4-FFF2-40B4-BE49-F238E27FC236}">
              <a16:creationId xmlns:a16="http://schemas.microsoft.com/office/drawing/2014/main" id="{7201E538-B0DE-476D-AED8-47F2FF92407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46" name="avatar">
          <a:extLst>
            <a:ext uri="{FF2B5EF4-FFF2-40B4-BE49-F238E27FC236}">
              <a16:creationId xmlns:a16="http://schemas.microsoft.com/office/drawing/2014/main" id="{5A072DF8-9E87-4E14-AF40-3E3598DD8AF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47" name="avatar">
          <a:extLst>
            <a:ext uri="{FF2B5EF4-FFF2-40B4-BE49-F238E27FC236}">
              <a16:creationId xmlns:a16="http://schemas.microsoft.com/office/drawing/2014/main" id="{B9B9DAC7-6587-4B6E-84FA-5C94F21D2B2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48" name="avatar">
          <a:extLst>
            <a:ext uri="{FF2B5EF4-FFF2-40B4-BE49-F238E27FC236}">
              <a16:creationId xmlns:a16="http://schemas.microsoft.com/office/drawing/2014/main" id="{90F33A99-A782-4BCA-ABF3-665588FEAE4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49" name="avatar">
          <a:extLst>
            <a:ext uri="{FF2B5EF4-FFF2-40B4-BE49-F238E27FC236}">
              <a16:creationId xmlns:a16="http://schemas.microsoft.com/office/drawing/2014/main" id="{B010B06D-F6CF-4319-B839-F4C270D304C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50" name="avatar">
          <a:extLst>
            <a:ext uri="{FF2B5EF4-FFF2-40B4-BE49-F238E27FC236}">
              <a16:creationId xmlns:a16="http://schemas.microsoft.com/office/drawing/2014/main" id="{B5B58E13-697C-455A-8460-FDE80058456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51" name="avatar">
          <a:extLst>
            <a:ext uri="{FF2B5EF4-FFF2-40B4-BE49-F238E27FC236}">
              <a16:creationId xmlns:a16="http://schemas.microsoft.com/office/drawing/2014/main" id="{14010930-3488-456C-8914-DB5F91C011F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52" name="avatar">
          <a:extLst>
            <a:ext uri="{FF2B5EF4-FFF2-40B4-BE49-F238E27FC236}">
              <a16:creationId xmlns:a16="http://schemas.microsoft.com/office/drawing/2014/main" id="{3B6F123A-E7B6-460D-B86A-D89651E82D1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53" name="avatar">
          <a:extLst>
            <a:ext uri="{FF2B5EF4-FFF2-40B4-BE49-F238E27FC236}">
              <a16:creationId xmlns:a16="http://schemas.microsoft.com/office/drawing/2014/main" id="{C6093DFE-AC38-43D1-8344-AD04081E28E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54" name="avatar">
          <a:extLst>
            <a:ext uri="{FF2B5EF4-FFF2-40B4-BE49-F238E27FC236}">
              <a16:creationId xmlns:a16="http://schemas.microsoft.com/office/drawing/2014/main" id="{F72C6565-23B4-4770-BE52-24441FE5DD4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55" name="avatar">
          <a:extLst>
            <a:ext uri="{FF2B5EF4-FFF2-40B4-BE49-F238E27FC236}">
              <a16:creationId xmlns:a16="http://schemas.microsoft.com/office/drawing/2014/main" id="{10903C34-A63A-40FC-8609-DFF11CDE40B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56" name="avatar">
          <a:extLst>
            <a:ext uri="{FF2B5EF4-FFF2-40B4-BE49-F238E27FC236}">
              <a16:creationId xmlns:a16="http://schemas.microsoft.com/office/drawing/2014/main" id="{F665B412-AF28-4D66-AF92-268144A65B1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57" name="avatar">
          <a:extLst>
            <a:ext uri="{FF2B5EF4-FFF2-40B4-BE49-F238E27FC236}">
              <a16:creationId xmlns:a16="http://schemas.microsoft.com/office/drawing/2014/main" id="{6C6462D0-5D2B-44A3-96C4-47C07670CA3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58" name="avatar">
          <a:extLst>
            <a:ext uri="{FF2B5EF4-FFF2-40B4-BE49-F238E27FC236}">
              <a16:creationId xmlns:a16="http://schemas.microsoft.com/office/drawing/2014/main" id="{BB494CF4-AEC4-492A-9E06-18ACDAA5EE7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59" name="avatar">
          <a:extLst>
            <a:ext uri="{FF2B5EF4-FFF2-40B4-BE49-F238E27FC236}">
              <a16:creationId xmlns:a16="http://schemas.microsoft.com/office/drawing/2014/main" id="{B8328570-AAE6-4448-955E-69F356ED236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60" name="avatar">
          <a:extLst>
            <a:ext uri="{FF2B5EF4-FFF2-40B4-BE49-F238E27FC236}">
              <a16:creationId xmlns:a16="http://schemas.microsoft.com/office/drawing/2014/main" id="{A2A1883A-776C-48DB-83FA-A63C62EBA1B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61" name="avatar">
          <a:extLst>
            <a:ext uri="{FF2B5EF4-FFF2-40B4-BE49-F238E27FC236}">
              <a16:creationId xmlns:a16="http://schemas.microsoft.com/office/drawing/2014/main" id="{2D249587-B4B3-4C16-8F39-F59F8ACAD4E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62" name="avatar">
          <a:extLst>
            <a:ext uri="{FF2B5EF4-FFF2-40B4-BE49-F238E27FC236}">
              <a16:creationId xmlns:a16="http://schemas.microsoft.com/office/drawing/2014/main" id="{D0A606F0-210D-491E-AC3D-93F8393FD7A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63" name="avatar">
          <a:extLst>
            <a:ext uri="{FF2B5EF4-FFF2-40B4-BE49-F238E27FC236}">
              <a16:creationId xmlns:a16="http://schemas.microsoft.com/office/drawing/2014/main" id="{8427F231-E481-45C6-8B2B-CE55D1CC37C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64" name="avatar">
          <a:extLst>
            <a:ext uri="{FF2B5EF4-FFF2-40B4-BE49-F238E27FC236}">
              <a16:creationId xmlns:a16="http://schemas.microsoft.com/office/drawing/2014/main" id="{0EAC2875-21A0-4271-AACE-DA346B56E8A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65" name="avatar">
          <a:extLst>
            <a:ext uri="{FF2B5EF4-FFF2-40B4-BE49-F238E27FC236}">
              <a16:creationId xmlns:a16="http://schemas.microsoft.com/office/drawing/2014/main" id="{494AB951-8C3C-498F-A0BC-F6E507FEA8F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66" name="avatar">
          <a:extLst>
            <a:ext uri="{FF2B5EF4-FFF2-40B4-BE49-F238E27FC236}">
              <a16:creationId xmlns:a16="http://schemas.microsoft.com/office/drawing/2014/main" id="{FA79D206-5B1D-4FF6-8D04-07E2DE615B0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67" name="avatar">
          <a:extLst>
            <a:ext uri="{FF2B5EF4-FFF2-40B4-BE49-F238E27FC236}">
              <a16:creationId xmlns:a16="http://schemas.microsoft.com/office/drawing/2014/main" id="{8A8DF19A-4281-4860-AA48-2E7016B9858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68" name="avatar">
          <a:extLst>
            <a:ext uri="{FF2B5EF4-FFF2-40B4-BE49-F238E27FC236}">
              <a16:creationId xmlns:a16="http://schemas.microsoft.com/office/drawing/2014/main" id="{63297EAB-F60D-49DA-913C-4F01BC7817A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69" name="avatar">
          <a:extLst>
            <a:ext uri="{FF2B5EF4-FFF2-40B4-BE49-F238E27FC236}">
              <a16:creationId xmlns:a16="http://schemas.microsoft.com/office/drawing/2014/main" id="{789B0503-CB25-4020-9BBA-82B41F83C63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3"/>
    <xdr:sp macro="" textlink="">
      <xdr:nvSpPr>
        <xdr:cNvPr id="69670" name="avatar">
          <a:extLst>
            <a:ext uri="{FF2B5EF4-FFF2-40B4-BE49-F238E27FC236}">
              <a16:creationId xmlns:a16="http://schemas.microsoft.com/office/drawing/2014/main" id="{35F13670-EF4F-4AF0-9EAD-DA98A9553564}"/>
            </a:ext>
          </a:extLst>
        </xdr:cNvPr>
        <xdr:cNvSpPr>
          <a:spLocks noChangeAspect="1" noChangeArrowheads="1"/>
        </xdr:cNvSpPr>
      </xdr:nvSpPr>
      <xdr:spPr bwMode="auto">
        <a:xfrm>
          <a:off x="4600575" y="21821775"/>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69671" name="avatar">
          <a:extLst>
            <a:ext uri="{FF2B5EF4-FFF2-40B4-BE49-F238E27FC236}">
              <a16:creationId xmlns:a16="http://schemas.microsoft.com/office/drawing/2014/main" id="{F24DE9B1-E64E-4AB3-BD3D-0B9524C91529}"/>
            </a:ext>
          </a:extLst>
        </xdr:cNvPr>
        <xdr:cNvSpPr>
          <a:spLocks noChangeAspect="1" noChangeArrowheads="1"/>
        </xdr:cNvSpPr>
      </xdr:nvSpPr>
      <xdr:spPr bwMode="auto">
        <a:xfrm>
          <a:off x="0" y="21821775"/>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72" name="avatar">
          <a:extLst>
            <a:ext uri="{FF2B5EF4-FFF2-40B4-BE49-F238E27FC236}">
              <a16:creationId xmlns:a16="http://schemas.microsoft.com/office/drawing/2014/main" id="{4BFC7550-0C4C-4BF9-ADF3-86D2C55A41E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5432"/>
    <xdr:sp macro="" textlink="">
      <xdr:nvSpPr>
        <xdr:cNvPr id="69673" name="avatar">
          <a:extLst>
            <a:ext uri="{FF2B5EF4-FFF2-40B4-BE49-F238E27FC236}">
              <a16:creationId xmlns:a16="http://schemas.microsoft.com/office/drawing/2014/main" id="{540601C4-1E91-47FF-929F-C5A2BE906786}"/>
            </a:ext>
          </a:extLst>
        </xdr:cNvPr>
        <xdr:cNvSpPr>
          <a:spLocks noChangeAspect="1" noChangeArrowheads="1"/>
        </xdr:cNvSpPr>
      </xdr:nvSpPr>
      <xdr:spPr bwMode="auto">
        <a:xfrm>
          <a:off x="4600575" y="21821775"/>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5432"/>
    <xdr:sp macro="" textlink="">
      <xdr:nvSpPr>
        <xdr:cNvPr id="69674" name="avatar">
          <a:extLst>
            <a:ext uri="{FF2B5EF4-FFF2-40B4-BE49-F238E27FC236}">
              <a16:creationId xmlns:a16="http://schemas.microsoft.com/office/drawing/2014/main" id="{204C6B7F-D4B4-4955-B585-593A5ED31C97}"/>
            </a:ext>
          </a:extLst>
        </xdr:cNvPr>
        <xdr:cNvSpPr>
          <a:spLocks noChangeAspect="1" noChangeArrowheads="1"/>
        </xdr:cNvSpPr>
      </xdr:nvSpPr>
      <xdr:spPr bwMode="auto">
        <a:xfrm>
          <a:off x="0" y="21821775"/>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675" name="avatar">
          <a:extLst>
            <a:ext uri="{FF2B5EF4-FFF2-40B4-BE49-F238E27FC236}">
              <a16:creationId xmlns:a16="http://schemas.microsoft.com/office/drawing/2014/main" id="{F57107A1-24A9-4AC7-8EE6-FFC03E19FDD3}"/>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76" name="avatar">
          <a:extLst>
            <a:ext uri="{FF2B5EF4-FFF2-40B4-BE49-F238E27FC236}">
              <a16:creationId xmlns:a16="http://schemas.microsoft.com/office/drawing/2014/main" id="{E0250CBB-201C-4F05-83D8-53DEA4DC3F7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8001"/>
    <xdr:sp macro="" textlink="">
      <xdr:nvSpPr>
        <xdr:cNvPr id="69677" name="avatar">
          <a:extLst>
            <a:ext uri="{FF2B5EF4-FFF2-40B4-BE49-F238E27FC236}">
              <a16:creationId xmlns:a16="http://schemas.microsoft.com/office/drawing/2014/main" id="{BBE21376-8E05-445F-BCEE-F73A6D7A8F8E}"/>
            </a:ext>
          </a:extLst>
        </xdr:cNvPr>
        <xdr:cNvSpPr>
          <a:spLocks noChangeAspect="1" noChangeArrowheads="1"/>
        </xdr:cNvSpPr>
      </xdr:nvSpPr>
      <xdr:spPr bwMode="auto">
        <a:xfrm>
          <a:off x="4600575" y="21821775"/>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69678" name="avatar">
          <a:extLst>
            <a:ext uri="{FF2B5EF4-FFF2-40B4-BE49-F238E27FC236}">
              <a16:creationId xmlns:a16="http://schemas.microsoft.com/office/drawing/2014/main" id="{B96F29EC-6609-4A39-A063-724AC5B7E93B}"/>
            </a:ext>
          </a:extLst>
        </xdr:cNvPr>
        <xdr:cNvSpPr>
          <a:spLocks noChangeAspect="1" noChangeArrowheads="1"/>
        </xdr:cNvSpPr>
      </xdr:nvSpPr>
      <xdr:spPr bwMode="auto">
        <a:xfrm>
          <a:off x="0" y="21821775"/>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79" name="avatar">
          <a:extLst>
            <a:ext uri="{FF2B5EF4-FFF2-40B4-BE49-F238E27FC236}">
              <a16:creationId xmlns:a16="http://schemas.microsoft.com/office/drawing/2014/main" id="{A219C6D1-96FD-4042-BB25-D3B67D99444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6416"/>
    <xdr:sp macro="" textlink="">
      <xdr:nvSpPr>
        <xdr:cNvPr id="69680" name="avatar">
          <a:extLst>
            <a:ext uri="{FF2B5EF4-FFF2-40B4-BE49-F238E27FC236}">
              <a16:creationId xmlns:a16="http://schemas.microsoft.com/office/drawing/2014/main" id="{8ECDE9E8-4D41-47CD-B966-63A987D51E21}"/>
            </a:ext>
          </a:extLst>
        </xdr:cNvPr>
        <xdr:cNvSpPr>
          <a:spLocks noChangeAspect="1" noChangeArrowheads="1"/>
        </xdr:cNvSpPr>
      </xdr:nvSpPr>
      <xdr:spPr bwMode="auto">
        <a:xfrm>
          <a:off x="4600575" y="21821775"/>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797"/>
    <xdr:sp macro="" textlink="">
      <xdr:nvSpPr>
        <xdr:cNvPr id="69681" name="avatar">
          <a:extLst>
            <a:ext uri="{FF2B5EF4-FFF2-40B4-BE49-F238E27FC236}">
              <a16:creationId xmlns:a16="http://schemas.microsoft.com/office/drawing/2014/main" id="{37BF9EB1-6C1D-4515-988D-49405B30C072}"/>
            </a:ext>
          </a:extLst>
        </xdr:cNvPr>
        <xdr:cNvSpPr>
          <a:spLocks noChangeAspect="1" noChangeArrowheads="1"/>
        </xdr:cNvSpPr>
      </xdr:nvSpPr>
      <xdr:spPr bwMode="auto">
        <a:xfrm>
          <a:off x="0" y="21821775"/>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82" name="avatar">
          <a:extLst>
            <a:ext uri="{FF2B5EF4-FFF2-40B4-BE49-F238E27FC236}">
              <a16:creationId xmlns:a16="http://schemas.microsoft.com/office/drawing/2014/main" id="{94ABABA2-0CA1-499E-A459-EEA890BC61F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5"/>
    <xdr:sp macro="" textlink="">
      <xdr:nvSpPr>
        <xdr:cNvPr id="69683" name="avatar">
          <a:extLst>
            <a:ext uri="{FF2B5EF4-FFF2-40B4-BE49-F238E27FC236}">
              <a16:creationId xmlns:a16="http://schemas.microsoft.com/office/drawing/2014/main" id="{A29CB6CD-8A7C-4A87-867E-656EA9BEA45C}"/>
            </a:ext>
          </a:extLst>
        </xdr:cNvPr>
        <xdr:cNvSpPr>
          <a:spLocks noChangeAspect="1" noChangeArrowheads="1"/>
        </xdr:cNvSpPr>
      </xdr:nvSpPr>
      <xdr:spPr bwMode="auto">
        <a:xfrm>
          <a:off x="4600575" y="21821775"/>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84" name="avatar">
          <a:extLst>
            <a:ext uri="{FF2B5EF4-FFF2-40B4-BE49-F238E27FC236}">
              <a16:creationId xmlns:a16="http://schemas.microsoft.com/office/drawing/2014/main" id="{C74597B5-B8EE-483F-8F66-85C86FC9106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85" name="avatar">
          <a:extLst>
            <a:ext uri="{FF2B5EF4-FFF2-40B4-BE49-F238E27FC236}">
              <a16:creationId xmlns:a16="http://schemas.microsoft.com/office/drawing/2014/main" id="{E561B475-15D8-4B4B-AA5F-5B81FCF91C9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4"/>
    <xdr:sp macro="" textlink="">
      <xdr:nvSpPr>
        <xdr:cNvPr id="69686" name="avatar">
          <a:extLst>
            <a:ext uri="{FF2B5EF4-FFF2-40B4-BE49-F238E27FC236}">
              <a16:creationId xmlns:a16="http://schemas.microsoft.com/office/drawing/2014/main" id="{BE6BAABF-9B98-417D-A9D6-859E6C55B4A5}"/>
            </a:ext>
          </a:extLst>
        </xdr:cNvPr>
        <xdr:cNvSpPr>
          <a:spLocks noChangeAspect="1" noChangeArrowheads="1"/>
        </xdr:cNvSpPr>
      </xdr:nvSpPr>
      <xdr:spPr bwMode="auto">
        <a:xfrm>
          <a:off x="4600575" y="21821775"/>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004"/>
    <xdr:sp macro="" textlink="">
      <xdr:nvSpPr>
        <xdr:cNvPr id="69687" name="avatar">
          <a:extLst>
            <a:ext uri="{FF2B5EF4-FFF2-40B4-BE49-F238E27FC236}">
              <a16:creationId xmlns:a16="http://schemas.microsoft.com/office/drawing/2014/main" id="{0AD9C19D-9864-4C24-A2AC-66E6162C0784}"/>
            </a:ext>
          </a:extLst>
        </xdr:cNvPr>
        <xdr:cNvSpPr>
          <a:spLocks noChangeAspect="1" noChangeArrowheads="1"/>
        </xdr:cNvSpPr>
      </xdr:nvSpPr>
      <xdr:spPr bwMode="auto">
        <a:xfrm>
          <a:off x="0" y="21821775"/>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88" name="avatar">
          <a:extLst>
            <a:ext uri="{FF2B5EF4-FFF2-40B4-BE49-F238E27FC236}">
              <a16:creationId xmlns:a16="http://schemas.microsoft.com/office/drawing/2014/main" id="{2B473EBC-475B-45B9-9818-57122354160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89" name="avatar">
          <a:extLst>
            <a:ext uri="{FF2B5EF4-FFF2-40B4-BE49-F238E27FC236}">
              <a16:creationId xmlns:a16="http://schemas.microsoft.com/office/drawing/2014/main" id="{28784667-B49D-4F40-8E97-F2EBDFE989C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90" name="avatar">
          <a:extLst>
            <a:ext uri="{FF2B5EF4-FFF2-40B4-BE49-F238E27FC236}">
              <a16:creationId xmlns:a16="http://schemas.microsoft.com/office/drawing/2014/main" id="{E5E0186C-91D9-4823-8AAC-DEA05416672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639"/>
    <xdr:sp macro="" textlink="">
      <xdr:nvSpPr>
        <xdr:cNvPr id="69691" name="avatar">
          <a:extLst>
            <a:ext uri="{FF2B5EF4-FFF2-40B4-BE49-F238E27FC236}">
              <a16:creationId xmlns:a16="http://schemas.microsoft.com/office/drawing/2014/main" id="{0E33D91E-D774-42F6-BE2A-B231895E1FDA}"/>
            </a:ext>
          </a:extLst>
        </xdr:cNvPr>
        <xdr:cNvSpPr>
          <a:spLocks noChangeAspect="1" noChangeArrowheads="1"/>
        </xdr:cNvSpPr>
      </xdr:nvSpPr>
      <xdr:spPr bwMode="auto">
        <a:xfrm>
          <a:off x="0" y="21821775"/>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92" name="avatar">
          <a:extLst>
            <a:ext uri="{FF2B5EF4-FFF2-40B4-BE49-F238E27FC236}">
              <a16:creationId xmlns:a16="http://schemas.microsoft.com/office/drawing/2014/main" id="{1C732B06-A5A8-4B18-B85E-3DBE55CE748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93" name="avatar">
          <a:extLst>
            <a:ext uri="{FF2B5EF4-FFF2-40B4-BE49-F238E27FC236}">
              <a16:creationId xmlns:a16="http://schemas.microsoft.com/office/drawing/2014/main" id="{A5ABCF34-AF66-44CE-A1D1-2F95BB97BE9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94" name="avatar">
          <a:extLst>
            <a:ext uri="{FF2B5EF4-FFF2-40B4-BE49-F238E27FC236}">
              <a16:creationId xmlns:a16="http://schemas.microsoft.com/office/drawing/2014/main" id="{3C9CB112-3237-456D-8D41-81DE8EE835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695" name="avatar">
          <a:extLst>
            <a:ext uri="{FF2B5EF4-FFF2-40B4-BE49-F238E27FC236}">
              <a16:creationId xmlns:a16="http://schemas.microsoft.com/office/drawing/2014/main" id="{0F27D8B6-4C00-403C-804B-7FDB2F5DA65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696" name="avatar">
          <a:extLst>
            <a:ext uri="{FF2B5EF4-FFF2-40B4-BE49-F238E27FC236}">
              <a16:creationId xmlns:a16="http://schemas.microsoft.com/office/drawing/2014/main" id="{CC1E25A9-3746-493C-A7B0-F4C483B7F3D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697" name="avatar">
          <a:extLst>
            <a:ext uri="{FF2B5EF4-FFF2-40B4-BE49-F238E27FC236}">
              <a16:creationId xmlns:a16="http://schemas.microsoft.com/office/drawing/2014/main" id="{ED9DD4C6-0623-4F3F-B116-30229E331B2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698" name="avatar">
          <a:extLst>
            <a:ext uri="{FF2B5EF4-FFF2-40B4-BE49-F238E27FC236}">
              <a16:creationId xmlns:a16="http://schemas.microsoft.com/office/drawing/2014/main" id="{A6D33A87-009A-43FD-A627-E843508D29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699" name="avatar">
          <a:extLst>
            <a:ext uri="{FF2B5EF4-FFF2-40B4-BE49-F238E27FC236}">
              <a16:creationId xmlns:a16="http://schemas.microsoft.com/office/drawing/2014/main" id="{BFE4AC48-5AAE-404A-90E7-B9BC483AD6D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00" name="avatar">
          <a:extLst>
            <a:ext uri="{FF2B5EF4-FFF2-40B4-BE49-F238E27FC236}">
              <a16:creationId xmlns:a16="http://schemas.microsoft.com/office/drawing/2014/main" id="{5CCD5868-01C6-4E5E-B53E-6D80B5E6846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01" name="avatar">
          <a:extLst>
            <a:ext uri="{FF2B5EF4-FFF2-40B4-BE49-F238E27FC236}">
              <a16:creationId xmlns:a16="http://schemas.microsoft.com/office/drawing/2014/main" id="{0D672E3B-B602-4D43-A958-F72487EC31F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02" name="avatar">
          <a:extLst>
            <a:ext uri="{FF2B5EF4-FFF2-40B4-BE49-F238E27FC236}">
              <a16:creationId xmlns:a16="http://schemas.microsoft.com/office/drawing/2014/main" id="{3A4BBFE4-B47F-4D29-85A4-2DB160F7D82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03" name="avatar">
          <a:extLst>
            <a:ext uri="{FF2B5EF4-FFF2-40B4-BE49-F238E27FC236}">
              <a16:creationId xmlns:a16="http://schemas.microsoft.com/office/drawing/2014/main" id="{DB1E1940-079C-4652-ADF8-9FF0F65A999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04" name="avatar">
          <a:extLst>
            <a:ext uri="{FF2B5EF4-FFF2-40B4-BE49-F238E27FC236}">
              <a16:creationId xmlns:a16="http://schemas.microsoft.com/office/drawing/2014/main" id="{41D2E873-7897-4802-A245-0A339AA15A1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05" name="avatar">
          <a:extLst>
            <a:ext uri="{FF2B5EF4-FFF2-40B4-BE49-F238E27FC236}">
              <a16:creationId xmlns:a16="http://schemas.microsoft.com/office/drawing/2014/main" id="{80AA6E11-D774-405F-BAD2-B4936CF789F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06" name="avatar">
          <a:extLst>
            <a:ext uri="{FF2B5EF4-FFF2-40B4-BE49-F238E27FC236}">
              <a16:creationId xmlns:a16="http://schemas.microsoft.com/office/drawing/2014/main" id="{FFCCBD4D-39B2-4FA4-9F09-3B65BFA7475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07" name="avatar">
          <a:extLst>
            <a:ext uri="{FF2B5EF4-FFF2-40B4-BE49-F238E27FC236}">
              <a16:creationId xmlns:a16="http://schemas.microsoft.com/office/drawing/2014/main" id="{F2A41134-3BB4-49AE-B314-4CA948D429B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08" name="avatar">
          <a:extLst>
            <a:ext uri="{FF2B5EF4-FFF2-40B4-BE49-F238E27FC236}">
              <a16:creationId xmlns:a16="http://schemas.microsoft.com/office/drawing/2014/main" id="{FCFEEE45-3910-413D-A7C3-25BE457DE57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09" name="avatar">
          <a:extLst>
            <a:ext uri="{FF2B5EF4-FFF2-40B4-BE49-F238E27FC236}">
              <a16:creationId xmlns:a16="http://schemas.microsoft.com/office/drawing/2014/main" id="{40271807-A517-476F-B165-9BD98F29C79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10" name="avatar">
          <a:extLst>
            <a:ext uri="{FF2B5EF4-FFF2-40B4-BE49-F238E27FC236}">
              <a16:creationId xmlns:a16="http://schemas.microsoft.com/office/drawing/2014/main" id="{B4379EBD-C21E-4131-ADA3-43AF69D575C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11" name="avatar">
          <a:extLst>
            <a:ext uri="{FF2B5EF4-FFF2-40B4-BE49-F238E27FC236}">
              <a16:creationId xmlns:a16="http://schemas.microsoft.com/office/drawing/2014/main" id="{F5AD749E-D028-4BE3-81CE-6F91A169E6C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12" name="avatar">
          <a:extLst>
            <a:ext uri="{FF2B5EF4-FFF2-40B4-BE49-F238E27FC236}">
              <a16:creationId xmlns:a16="http://schemas.microsoft.com/office/drawing/2014/main" id="{B5F47835-1DE6-43C5-8580-7C503811567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13" name="avatar">
          <a:extLst>
            <a:ext uri="{FF2B5EF4-FFF2-40B4-BE49-F238E27FC236}">
              <a16:creationId xmlns:a16="http://schemas.microsoft.com/office/drawing/2014/main" id="{B0478677-A5C6-4EAF-A7DC-09ACA1C7FEE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14" name="avatar">
          <a:extLst>
            <a:ext uri="{FF2B5EF4-FFF2-40B4-BE49-F238E27FC236}">
              <a16:creationId xmlns:a16="http://schemas.microsoft.com/office/drawing/2014/main" id="{F4B55BCB-3FF0-4083-B798-56BAAA8A9C0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15" name="avatar">
          <a:extLst>
            <a:ext uri="{FF2B5EF4-FFF2-40B4-BE49-F238E27FC236}">
              <a16:creationId xmlns:a16="http://schemas.microsoft.com/office/drawing/2014/main" id="{B0238F66-D9D1-4362-9127-5035F6FD0FB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16" name="avatar">
          <a:extLst>
            <a:ext uri="{FF2B5EF4-FFF2-40B4-BE49-F238E27FC236}">
              <a16:creationId xmlns:a16="http://schemas.microsoft.com/office/drawing/2014/main" id="{958CD2C4-CA2D-4C07-AAF3-A700D9B36B5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17" name="avatar">
          <a:extLst>
            <a:ext uri="{FF2B5EF4-FFF2-40B4-BE49-F238E27FC236}">
              <a16:creationId xmlns:a16="http://schemas.microsoft.com/office/drawing/2014/main" id="{8461FA24-2730-41CE-8EA9-CEADFFF1F96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18" name="avatar">
          <a:extLst>
            <a:ext uri="{FF2B5EF4-FFF2-40B4-BE49-F238E27FC236}">
              <a16:creationId xmlns:a16="http://schemas.microsoft.com/office/drawing/2014/main" id="{1BC6A001-16E8-41D9-B4CE-530B8F41A04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19" name="avatar">
          <a:extLst>
            <a:ext uri="{FF2B5EF4-FFF2-40B4-BE49-F238E27FC236}">
              <a16:creationId xmlns:a16="http://schemas.microsoft.com/office/drawing/2014/main" id="{B79E4B49-5BCE-4E6A-9F5C-227AAC11E38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20" name="avatar">
          <a:extLst>
            <a:ext uri="{FF2B5EF4-FFF2-40B4-BE49-F238E27FC236}">
              <a16:creationId xmlns:a16="http://schemas.microsoft.com/office/drawing/2014/main" id="{A357249B-657E-4633-AA44-F828B605268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21" name="avatar">
          <a:extLst>
            <a:ext uri="{FF2B5EF4-FFF2-40B4-BE49-F238E27FC236}">
              <a16:creationId xmlns:a16="http://schemas.microsoft.com/office/drawing/2014/main" id="{D0A7EEBB-9A23-4786-8E23-311BED1696B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22" name="avatar">
          <a:extLst>
            <a:ext uri="{FF2B5EF4-FFF2-40B4-BE49-F238E27FC236}">
              <a16:creationId xmlns:a16="http://schemas.microsoft.com/office/drawing/2014/main" id="{BEAC0E57-83B1-4D11-A916-D98FB7E3359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23" name="avatar">
          <a:extLst>
            <a:ext uri="{FF2B5EF4-FFF2-40B4-BE49-F238E27FC236}">
              <a16:creationId xmlns:a16="http://schemas.microsoft.com/office/drawing/2014/main" id="{8B9474BB-7635-4743-B9C5-60CCE69FAAB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24" name="avatar">
          <a:extLst>
            <a:ext uri="{FF2B5EF4-FFF2-40B4-BE49-F238E27FC236}">
              <a16:creationId xmlns:a16="http://schemas.microsoft.com/office/drawing/2014/main" id="{41A03A33-BB15-4DCB-95C8-A40DC78DE42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25" name="avatar">
          <a:extLst>
            <a:ext uri="{FF2B5EF4-FFF2-40B4-BE49-F238E27FC236}">
              <a16:creationId xmlns:a16="http://schemas.microsoft.com/office/drawing/2014/main" id="{D1DA29B0-EF40-4272-A90A-D251208D309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26" name="avatar">
          <a:extLst>
            <a:ext uri="{FF2B5EF4-FFF2-40B4-BE49-F238E27FC236}">
              <a16:creationId xmlns:a16="http://schemas.microsoft.com/office/drawing/2014/main" id="{F3DC7DC0-D6FC-48D3-BCF4-2256BEF98ED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27" name="avatar">
          <a:extLst>
            <a:ext uri="{FF2B5EF4-FFF2-40B4-BE49-F238E27FC236}">
              <a16:creationId xmlns:a16="http://schemas.microsoft.com/office/drawing/2014/main" id="{AAE23C6B-9AE7-4A5E-92E6-ABA63DAC802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28" name="avatar">
          <a:extLst>
            <a:ext uri="{FF2B5EF4-FFF2-40B4-BE49-F238E27FC236}">
              <a16:creationId xmlns:a16="http://schemas.microsoft.com/office/drawing/2014/main" id="{FD43E3FF-E89F-4796-AC1E-E9C7C9F806D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29" name="avatar">
          <a:extLst>
            <a:ext uri="{FF2B5EF4-FFF2-40B4-BE49-F238E27FC236}">
              <a16:creationId xmlns:a16="http://schemas.microsoft.com/office/drawing/2014/main" id="{6D056584-7A58-46BF-9C73-AFF0802F38E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30" name="avatar">
          <a:extLst>
            <a:ext uri="{FF2B5EF4-FFF2-40B4-BE49-F238E27FC236}">
              <a16:creationId xmlns:a16="http://schemas.microsoft.com/office/drawing/2014/main" id="{80C95A39-884A-4A93-B114-4EEBA59E9B5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31" name="avatar">
          <a:extLst>
            <a:ext uri="{FF2B5EF4-FFF2-40B4-BE49-F238E27FC236}">
              <a16:creationId xmlns:a16="http://schemas.microsoft.com/office/drawing/2014/main" id="{D619D509-D0A3-4E31-A289-09A87F57C75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32" name="avatar">
          <a:extLst>
            <a:ext uri="{FF2B5EF4-FFF2-40B4-BE49-F238E27FC236}">
              <a16:creationId xmlns:a16="http://schemas.microsoft.com/office/drawing/2014/main" id="{980FCBCB-1CFC-41B9-A89B-6D6E1AED591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33" name="avatar">
          <a:extLst>
            <a:ext uri="{FF2B5EF4-FFF2-40B4-BE49-F238E27FC236}">
              <a16:creationId xmlns:a16="http://schemas.microsoft.com/office/drawing/2014/main" id="{367934B5-8157-4D92-AF78-1C0532C703E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34" name="avatar">
          <a:extLst>
            <a:ext uri="{FF2B5EF4-FFF2-40B4-BE49-F238E27FC236}">
              <a16:creationId xmlns:a16="http://schemas.microsoft.com/office/drawing/2014/main" id="{6CF5EDFB-6108-41F2-896D-B0C5B1DE4AA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35" name="avatar">
          <a:extLst>
            <a:ext uri="{FF2B5EF4-FFF2-40B4-BE49-F238E27FC236}">
              <a16:creationId xmlns:a16="http://schemas.microsoft.com/office/drawing/2014/main" id="{D482E5B9-588C-4A10-999E-C5970FB40F0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36" name="avatar">
          <a:extLst>
            <a:ext uri="{FF2B5EF4-FFF2-40B4-BE49-F238E27FC236}">
              <a16:creationId xmlns:a16="http://schemas.microsoft.com/office/drawing/2014/main" id="{7B188897-BD24-4395-A80A-39CA2FA6EA7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37" name="avatar">
          <a:extLst>
            <a:ext uri="{FF2B5EF4-FFF2-40B4-BE49-F238E27FC236}">
              <a16:creationId xmlns:a16="http://schemas.microsoft.com/office/drawing/2014/main" id="{33829177-61FB-4988-815F-8F0C98D469B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38" name="avatar">
          <a:extLst>
            <a:ext uri="{FF2B5EF4-FFF2-40B4-BE49-F238E27FC236}">
              <a16:creationId xmlns:a16="http://schemas.microsoft.com/office/drawing/2014/main" id="{A590A1D7-867E-439C-A71D-CFB28E5A7A2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39" name="avatar">
          <a:extLst>
            <a:ext uri="{FF2B5EF4-FFF2-40B4-BE49-F238E27FC236}">
              <a16:creationId xmlns:a16="http://schemas.microsoft.com/office/drawing/2014/main" id="{C891B26C-6481-4527-865F-0280383DF49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40" name="avatar">
          <a:extLst>
            <a:ext uri="{FF2B5EF4-FFF2-40B4-BE49-F238E27FC236}">
              <a16:creationId xmlns:a16="http://schemas.microsoft.com/office/drawing/2014/main" id="{0F3368A1-7189-49FE-9A44-437873ECDE3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41" name="avatar">
          <a:extLst>
            <a:ext uri="{FF2B5EF4-FFF2-40B4-BE49-F238E27FC236}">
              <a16:creationId xmlns:a16="http://schemas.microsoft.com/office/drawing/2014/main" id="{8B8D4049-B72F-4EA7-818E-67776A49F4C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42" name="avatar">
          <a:extLst>
            <a:ext uri="{FF2B5EF4-FFF2-40B4-BE49-F238E27FC236}">
              <a16:creationId xmlns:a16="http://schemas.microsoft.com/office/drawing/2014/main" id="{5CEA635D-3D9B-4CDF-9B23-B1ABA63AF03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43" name="avatar">
          <a:extLst>
            <a:ext uri="{FF2B5EF4-FFF2-40B4-BE49-F238E27FC236}">
              <a16:creationId xmlns:a16="http://schemas.microsoft.com/office/drawing/2014/main" id="{D9A12217-25CE-4A37-B823-BC1234CD94B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44" name="avatar">
          <a:extLst>
            <a:ext uri="{FF2B5EF4-FFF2-40B4-BE49-F238E27FC236}">
              <a16:creationId xmlns:a16="http://schemas.microsoft.com/office/drawing/2014/main" id="{4B40140F-CDEB-4DF8-BC19-812CAF384BE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45" name="avatar">
          <a:extLst>
            <a:ext uri="{FF2B5EF4-FFF2-40B4-BE49-F238E27FC236}">
              <a16:creationId xmlns:a16="http://schemas.microsoft.com/office/drawing/2014/main" id="{F7E81F71-06A4-4C88-B4DA-10FDD562D0C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46" name="avatar">
          <a:extLst>
            <a:ext uri="{FF2B5EF4-FFF2-40B4-BE49-F238E27FC236}">
              <a16:creationId xmlns:a16="http://schemas.microsoft.com/office/drawing/2014/main" id="{0DC0537B-EF54-488D-8DB1-8A4F072866A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47" name="avatar">
          <a:extLst>
            <a:ext uri="{FF2B5EF4-FFF2-40B4-BE49-F238E27FC236}">
              <a16:creationId xmlns:a16="http://schemas.microsoft.com/office/drawing/2014/main" id="{DEE6D0C5-DC12-4CC3-B4EA-7F851E326CA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48" name="avatar">
          <a:extLst>
            <a:ext uri="{FF2B5EF4-FFF2-40B4-BE49-F238E27FC236}">
              <a16:creationId xmlns:a16="http://schemas.microsoft.com/office/drawing/2014/main" id="{7AB4ED65-7900-439A-9E87-432BC4895D4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49" name="avatar">
          <a:extLst>
            <a:ext uri="{FF2B5EF4-FFF2-40B4-BE49-F238E27FC236}">
              <a16:creationId xmlns:a16="http://schemas.microsoft.com/office/drawing/2014/main" id="{BF932B51-46AD-48FD-82AF-1E8E9F80DB9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50" name="avatar">
          <a:extLst>
            <a:ext uri="{FF2B5EF4-FFF2-40B4-BE49-F238E27FC236}">
              <a16:creationId xmlns:a16="http://schemas.microsoft.com/office/drawing/2014/main" id="{DA600CF3-7FC9-4C85-8C6F-70761490B0A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51" name="avatar">
          <a:extLst>
            <a:ext uri="{FF2B5EF4-FFF2-40B4-BE49-F238E27FC236}">
              <a16:creationId xmlns:a16="http://schemas.microsoft.com/office/drawing/2014/main" id="{C32E8C99-3E7E-4936-9C0C-0951A359439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52" name="avatar">
          <a:extLst>
            <a:ext uri="{FF2B5EF4-FFF2-40B4-BE49-F238E27FC236}">
              <a16:creationId xmlns:a16="http://schemas.microsoft.com/office/drawing/2014/main" id="{80962118-C906-4C1A-BFCE-A197F43577A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53" name="avatar">
          <a:extLst>
            <a:ext uri="{FF2B5EF4-FFF2-40B4-BE49-F238E27FC236}">
              <a16:creationId xmlns:a16="http://schemas.microsoft.com/office/drawing/2014/main" id="{02B122EA-01A8-4111-A1BF-6DD6B2F84FE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54" name="avatar">
          <a:extLst>
            <a:ext uri="{FF2B5EF4-FFF2-40B4-BE49-F238E27FC236}">
              <a16:creationId xmlns:a16="http://schemas.microsoft.com/office/drawing/2014/main" id="{2B055F81-5E0C-485A-AE12-945758EC17E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55" name="avatar">
          <a:extLst>
            <a:ext uri="{FF2B5EF4-FFF2-40B4-BE49-F238E27FC236}">
              <a16:creationId xmlns:a16="http://schemas.microsoft.com/office/drawing/2014/main" id="{6F210DA5-154C-432A-A524-476ED2541F3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56" name="avatar">
          <a:extLst>
            <a:ext uri="{FF2B5EF4-FFF2-40B4-BE49-F238E27FC236}">
              <a16:creationId xmlns:a16="http://schemas.microsoft.com/office/drawing/2014/main" id="{70D1D7A5-E52A-46D7-9433-CDFF2A9F54A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57" name="avatar">
          <a:extLst>
            <a:ext uri="{FF2B5EF4-FFF2-40B4-BE49-F238E27FC236}">
              <a16:creationId xmlns:a16="http://schemas.microsoft.com/office/drawing/2014/main" id="{004DE5C6-0E7F-4FDD-B3B1-05B40FAB26B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58" name="avatar">
          <a:extLst>
            <a:ext uri="{FF2B5EF4-FFF2-40B4-BE49-F238E27FC236}">
              <a16:creationId xmlns:a16="http://schemas.microsoft.com/office/drawing/2014/main" id="{3DF6EF34-354C-4AEC-9204-F3981629414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59" name="avatar">
          <a:extLst>
            <a:ext uri="{FF2B5EF4-FFF2-40B4-BE49-F238E27FC236}">
              <a16:creationId xmlns:a16="http://schemas.microsoft.com/office/drawing/2014/main" id="{467F3683-CFF9-4216-828C-244F734858E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60" name="avatar">
          <a:extLst>
            <a:ext uri="{FF2B5EF4-FFF2-40B4-BE49-F238E27FC236}">
              <a16:creationId xmlns:a16="http://schemas.microsoft.com/office/drawing/2014/main" id="{7452E6DC-5145-4706-B0E5-A5AB4199388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61" name="avatar">
          <a:extLst>
            <a:ext uri="{FF2B5EF4-FFF2-40B4-BE49-F238E27FC236}">
              <a16:creationId xmlns:a16="http://schemas.microsoft.com/office/drawing/2014/main" id="{369A17A5-A4BA-456D-9BE4-7820A2C02C3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62" name="avatar">
          <a:extLst>
            <a:ext uri="{FF2B5EF4-FFF2-40B4-BE49-F238E27FC236}">
              <a16:creationId xmlns:a16="http://schemas.microsoft.com/office/drawing/2014/main" id="{8941E723-FC3B-4F23-A66A-60B7C3CB5B4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63" name="avatar">
          <a:extLst>
            <a:ext uri="{FF2B5EF4-FFF2-40B4-BE49-F238E27FC236}">
              <a16:creationId xmlns:a16="http://schemas.microsoft.com/office/drawing/2014/main" id="{A6AC1690-72E0-4CD9-877F-9DF9D34EE55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64" name="avatar">
          <a:extLst>
            <a:ext uri="{FF2B5EF4-FFF2-40B4-BE49-F238E27FC236}">
              <a16:creationId xmlns:a16="http://schemas.microsoft.com/office/drawing/2014/main" id="{89198984-5689-459D-B7D5-1AC86D170E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65" name="avatar">
          <a:extLst>
            <a:ext uri="{FF2B5EF4-FFF2-40B4-BE49-F238E27FC236}">
              <a16:creationId xmlns:a16="http://schemas.microsoft.com/office/drawing/2014/main" id="{39863AC4-8491-407C-8B54-EE0857C2809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66" name="avatar">
          <a:extLst>
            <a:ext uri="{FF2B5EF4-FFF2-40B4-BE49-F238E27FC236}">
              <a16:creationId xmlns:a16="http://schemas.microsoft.com/office/drawing/2014/main" id="{0579F688-2864-4F24-A2A6-31C893DFE16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67" name="avatar">
          <a:extLst>
            <a:ext uri="{FF2B5EF4-FFF2-40B4-BE49-F238E27FC236}">
              <a16:creationId xmlns:a16="http://schemas.microsoft.com/office/drawing/2014/main" id="{5CEA4738-98B5-46EA-820D-CB0113C2D8C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68" name="avatar">
          <a:extLst>
            <a:ext uri="{FF2B5EF4-FFF2-40B4-BE49-F238E27FC236}">
              <a16:creationId xmlns:a16="http://schemas.microsoft.com/office/drawing/2014/main" id="{F4CA3434-E296-4E9C-A26C-5E6E3D06EB9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69" name="avatar">
          <a:extLst>
            <a:ext uri="{FF2B5EF4-FFF2-40B4-BE49-F238E27FC236}">
              <a16:creationId xmlns:a16="http://schemas.microsoft.com/office/drawing/2014/main" id="{90CA30C3-874D-43BE-9D74-355D058B365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70" name="avatar">
          <a:extLst>
            <a:ext uri="{FF2B5EF4-FFF2-40B4-BE49-F238E27FC236}">
              <a16:creationId xmlns:a16="http://schemas.microsoft.com/office/drawing/2014/main" id="{4D461A48-10E7-4F19-A714-F3475AA09B7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71" name="avatar">
          <a:extLst>
            <a:ext uri="{FF2B5EF4-FFF2-40B4-BE49-F238E27FC236}">
              <a16:creationId xmlns:a16="http://schemas.microsoft.com/office/drawing/2014/main" id="{7811BA6B-6473-4251-911A-62CC2718408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72" name="avatar">
          <a:extLst>
            <a:ext uri="{FF2B5EF4-FFF2-40B4-BE49-F238E27FC236}">
              <a16:creationId xmlns:a16="http://schemas.microsoft.com/office/drawing/2014/main" id="{4261C365-FCEB-46C0-B6B3-5BDE6FAB1CC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73" name="avatar">
          <a:extLst>
            <a:ext uri="{FF2B5EF4-FFF2-40B4-BE49-F238E27FC236}">
              <a16:creationId xmlns:a16="http://schemas.microsoft.com/office/drawing/2014/main" id="{AFA02E42-9579-41E3-8782-A205CDFE5EC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74" name="avatar">
          <a:extLst>
            <a:ext uri="{FF2B5EF4-FFF2-40B4-BE49-F238E27FC236}">
              <a16:creationId xmlns:a16="http://schemas.microsoft.com/office/drawing/2014/main" id="{82C00EB2-F8F0-4246-A112-9E16D6A027F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75" name="avatar">
          <a:extLst>
            <a:ext uri="{FF2B5EF4-FFF2-40B4-BE49-F238E27FC236}">
              <a16:creationId xmlns:a16="http://schemas.microsoft.com/office/drawing/2014/main" id="{0716789D-1273-4BBF-AE87-007D0BE4DC3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76" name="avatar">
          <a:extLst>
            <a:ext uri="{FF2B5EF4-FFF2-40B4-BE49-F238E27FC236}">
              <a16:creationId xmlns:a16="http://schemas.microsoft.com/office/drawing/2014/main" id="{B4793B0F-29F7-4B16-8799-84E10F38DDC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77" name="avatar">
          <a:extLst>
            <a:ext uri="{FF2B5EF4-FFF2-40B4-BE49-F238E27FC236}">
              <a16:creationId xmlns:a16="http://schemas.microsoft.com/office/drawing/2014/main" id="{0061F39D-99A8-4D75-9610-CA02B593967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78" name="avatar">
          <a:extLst>
            <a:ext uri="{FF2B5EF4-FFF2-40B4-BE49-F238E27FC236}">
              <a16:creationId xmlns:a16="http://schemas.microsoft.com/office/drawing/2014/main" id="{70D5E2A3-1A94-4DDA-BD29-EFFB8600CC4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79" name="avatar">
          <a:extLst>
            <a:ext uri="{FF2B5EF4-FFF2-40B4-BE49-F238E27FC236}">
              <a16:creationId xmlns:a16="http://schemas.microsoft.com/office/drawing/2014/main" id="{81630155-0C77-4CD3-9541-432B508E550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80" name="avatar">
          <a:extLst>
            <a:ext uri="{FF2B5EF4-FFF2-40B4-BE49-F238E27FC236}">
              <a16:creationId xmlns:a16="http://schemas.microsoft.com/office/drawing/2014/main" id="{D82B4E5D-DE9B-481D-880A-AEE6B47125A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81" name="avatar">
          <a:extLst>
            <a:ext uri="{FF2B5EF4-FFF2-40B4-BE49-F238E27FC236}">
              <a16:creationId xmlns:a16="http://schemas.microsoft.com/office/drawing/2014/main" id="{D6FB0364-45C9-496C-A6EF-60FEF9619B3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82" name="avatar">
          <a:extLst>
            <a:ext uri="{FF2B5EF4-FFF2-40B4-BE49-F238E27FC236}">
              <a16:creationId xmlns:a16="http://schemas.microsoft.com/office/drawing/2014/main" id="{448CC475-DD26-490A-AD69-AC54EA92C06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83" name="avatar">
          <a:extLst>
            <a:ext uri="{FF2B5EF4-FFF2-40B4-BE49-F238E27FC236}">
              <a16:creationId xmlns:a16="http://schemas.microsoft.com/office/drawing/2014/main" id="{7B08FA18-D84F-400D-84B0-34B1BD00D7B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84" name="avatar">
          <a:extLst>
            <a:ext uri="{FF2B5EF4-FFF2-40B4-BE49-F238E27FC236}">
              <a16:creationId xmlns:a16="http://schemas.microsoft.com/office/drawing/2014/main" id="{2BF6EB01-3A4C-460D-BA45-89242ACAFDC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85" name="avatar">
          <a:extLst>
            <a:ext uri="{FF2B5EF4-FFF2-40B4-BE49-F238E27FC236}">
              <a16:creationId xmlns:a16="http://schemas.microsoft.com/office/drawing/2014/main" id="{9B495513-4827-44F1-9617-193DB882F34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86" name="avatar">
          <a:extLst>
            <a:ext uri="{FF2B5EF4-FFF2-40B4-BE49-F238E27FC236}">
              <a16:creationId xmlns:a16="http://schemas.microsoft.com/office/drawing/2014/main" id="{87C73419-D55C-48EA-9F95-19F40777C0B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87" name="avatar">
          <a:extLst>
            <a:ext uri="{FF2B5EF4-FFF2-40B4-BE49-F238E27FC236}">
              <a16:creationId xmlns:a16="http://schemas.microsoft.com/office/drawing/2014/main" id="{0D1C90DF-BD29-494F-B022-14F3F363389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88" name="avatar">
          <a:extLst>
            <a:ext uri="{FF2B5EF4-FFF2-40B4-BE49-F238E27FC236}">
              <a16:creationId xmlns:a16="http://schemas.microsoft.com/office/drawing/2014/main" id="{20F85D6F-D5B1-41F5-8296-AC0454DC31D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89" name="avatar">
          <a:extLst>
            <a:ext uri="{FF2B5EF4-FFF2-40B4-BE49-F238E27FC236}">
              <a16:creationId xmlns:a16="http://schemas.microsoft.com/office/drawing/2014/main" id="{4E8BC7EF-6445-42D0-87F3-3E75938D162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90" name="avatar">
          <a:extLst>
            <a:ext uri="{FF2B5EF4-FFF2-40B4-BE49-F238E27FC236}">
              <a16:creationId xmlns:a16="http://schemas.microsoft.com/office/drawing/2014/main" id="{B1925DC3-878C-4CB3-9198-399705A79FB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91" name="avatar">
          <a:extLst>
            <a:ext uri="{FF2B5EF4-FFF2-40B4-BE49-F238E27FC236}">
              <a16:creationId xmlns:a16="http://schemas.microsoft.com/office/drawing/2014/main" id="{B93F7C10-A024-499B-844F-E59A4613068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792" name="avatar">
          <a:extLst>
            <a:ext uri="{FF2B5EF4-FFF2-40B4-BE49-F238E27FC236}">
              <a16:creationId xmlns:a16="http://schemas.microsoft.com/office/drawing/2014/main" id="{78D92CED-6EAB-4A95-82F9-17E068AA21D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93" name="avatar">
          <a:extLst>
            <a:ext uri="{FF2B5EF4-FFF2-40B4-BE49-F238E27FC236}">
              <a16:creationId xmlns:a16="http://schemas.microsoft.com/office/drawing/2014/main" id="{76719EB4-36B3-4E25-91BC-84EB70AD984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94" name="avatar">
          <a:extLst>
            <a:ext uri="{FF2B5EF4-FFF2-40B4-BE49-F238E27FC236}">
              <a16:creationId xmlns:a16="http://schemas.microsoft.com/office/drawing/2014/main" id="{06BCB4DF-C2E9-4CCB-92ED-2740CC5840C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795" name="avatar">
          <a:extLst>
            <a:ext uri="{FF2B5EF4-FFF2-40B4-BE49-F238E27FC236}">
              <a16:creationId xmlns:a16="http://schemas.microsoft.com/office/drawing/2014/main" id="{601AAC52-6679-4008-951D-B9FAC567EEA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96" name="avatar">
          <a:extLst>
            <a:ext uri="{FF2B5EF4-FFF2-40B4-BE49-F238E27FC236}">
              <a16:creationId xmlns:a16="http://schemas.microsoft.com/office/drawing/2014/main" id="{3B234304-6130-4B1C-A606-9F57066D799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797" name="avatar">
          <a:extLst>
            <a:ext uri="{FF2B5EF4-FFF2-40B4-BE49-F238E27FC236}">
              <a16:creationId xmlns:a16="http://schemas.microsoft.com/office/drawing/2014/main" id="{98974272-0B38-4C66-BDE1-A5B27F2BE97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798" name="avatar">
          <a:extLst>
            <a:ext uri="{FF2B5EF4-FFF2-40B4-BE49-F238E27FC236}">
              <a16:creationId xmlns:a16="http://schemas.microsoft.com/office/drawing/2014/main" id="{0C6673D8-C004-4EC6-ACAA-79B9657AE16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799" name="avatar">
          <a:extLst>
            <a:ext uri="{FF2B5EF4-FFF2-40B4-BE49-F238E27FC236}">
              <a16:creationId xmlns:a16="http://schemas.microsoft.com/office/drawing/2014/main" id="{9FDD7C0B-AD4D-4E03-B664-6E9C8B4F1A1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00" name="avatar">
          <a:extLst>
            <a:ext uri="{FF2B5EF4-FFF2-40B4-BE49-F238E27FC236}">
              <a16:creationId xmlns:a16="http://schemas.microsoft.com/office/drawing/2014/main" id="{5BC314BD-790A-40FB-A642-8811C8070B8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01" name="avatar">
          <a:extLst>
            <a:ext uri="{FF2B5EF4-FFF2-40B4-BE49-F238E27FC236}">
              <a16:creationId xmlns:a16="http://schemas.microsoft.com/office/drawing/2014/main" id="{39CE9B80-B8FF-4C70-8AD7-4A381749D15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02" name="avatar">
          <a:extLst>
            <a:ext uri="{FF2B5EF4-FFF2-40B4-BE49-F238E27FC236}">
              <a16:creationId xmlns:a16="http://schemas.microsoft.com/office/drawing/2014/main" id="{10F2BC28-E5A3-4826-A17A-86006325D0B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03" name="avatar">
          <a:extLst>
            <a:ext uri="{FF2B5EF4-FFF2-40B4-BE49-F238E27FC236}">
              <a16:creationId xmlns:a16="http://schemas.microsoft.com/office/drawing/2014/main" id="{D0C2C729-FAD1-4401-BC5E-DD119DCABB1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04" name="avatar">
          <a:extLst>
            <a:ext uri="{FF2B5EF4-FFF2-40B4-BE49-F238E27FC236}">
              <a16:creationId xmlns:a16="http://schemas.microsoft.com/office/drawing/2014/main" id="{5A708612-2F2D-4A61-8181-0D6970B883D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05" name="avatar">
          <a:extLst>
            <a:ext uri="{FF2B5EF4-FFF2-40B4-BE49-F238E27FC236}">
              <a16:creationId xmlns:a16="http://schemas.microsoft.com/office/drawing/2014/main" id="{0CD0DDEE-B96B-4AA2-BCE5-6E165C9FDB3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06" name="avatar">
          <a:extLst>
            <a:ext uri="{FF2B5EF4-FFF2-40B4-BE49-F238E27FC236}">
              <a16:creationId xmlns:a16="http://schemas.microsoft.com/office/drawing/2014/main" id="{E9F311C5-F724-48AD-B220-56D746B123B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07" name="avatar">
          <a:extLst>
            <a:ext uri="{FF2B5EF4-FFF2-40B4-BE49-F238E27FC236}">
              <a16:creationId xmlns:a16="http://schemas.microsoft.com/office/drawing/2014/main" id="{B5C1CC40-A4A1-44C7-892B-159078B1C4D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08" name="avatar">
          <a:extLst>
            <a:ext uri="{FF2B5EF4-FFF2-40B4-BE49-F238E27FC236}">
              <a16:creationId xmlns:a16="http://schemas.microsoft.com/office/drawing/2014/main" id="{00E6A4E6-A434-4689-A325-01E5ACF689E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09" name="avatar">
          <a:extLst>
            <a:ext uri="{FF2B5EF4-FFF2-40B4-BE49-F238E27FC236}">
              <a16:creationId xmlns:a16="http://schemas.microsoft.com/office/drawing/2014/main" id="{6CC0A148-5B7A-4AB1-A0D1-8D41877B2D3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10" name="avatar">
          <a:extLst>
            <a:ext uri="{FF2B5EF4-FFF2-40B4-BE49-F238E27FC236}">
              <a16:creationId xmlns:a16="http://schemas.microsoft.com/office/drawing/2014/main" id="{E61C6109-893B-419C-BC82-EF8166EABFB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11" name="avatar">
          <a:extLst>
            <a:ext uri="{FF2B5EF4-FFF2-40B4-BE49-F238E27FC236}">
              <a16:creationId xmlns:a16="http://schemas.microsoft.com/office/drawing/2014/main" id="{98FB4EAB-A9F3-4708-B78A-0AD06F7BDF5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12" name="avatar">
          <a:extLst>
            <a:ext uri="{FF2B5EF4-FFF2-40B4-BE49-F238E27FC236}">
              <a16:creationId xmlns:a16="http://schemas.microsoft.com/office/drawing/2014/main" id="{26200296-FFC4-4426-AD4A-A5533A06F7A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13" name="avatar">
          <a:extLst>
            <a:ext uri="{FF2B5EF4-FFF2-40B4-BE49-F238E27FC236}">
              <a16:creationId xmlns:a16="http://schemas.microsoft.com/office/drawing/2014/main" id="{2E6B67A8-1593-4AB2-A61B-822BD250756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14" name="avatar">
          <a:extLst>
            <a:ext uri="{FF2B5EF4-FFF2-40B4-BE49-F238E27FC236}">
              <a16:creationId xmlns:a16="http://schemas.microsoft.com/office/drawing/2014/main" id="{70C534B1-2827-4E4F-B680-0FC544FA4E9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15" name="avatar">
          <a:extLst>
            <a:ext uri="{FF2B5EF4-FFF2-40B4-BE49-F238E27FC236}">
              <a16:creationId xmlns:a16="http://schemas.microsoft.com/office/drawing/2014/main" id="{CAA3A220-9B52-4BD3-9006-BFD46AA36B0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16" name="avatar">
          <a:extLst>
            <a:ext uri="{FF2B5EF4-FFF2-40B4-BE49-F238E27FC236}">
              <a16:creationId xmlns:a16="http://schemas.microsoft.com/office/drawing/2014/main" id="{236C149C-870F-4CD0-A5FB-B7D92737342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17" name="avatar">
          <a:extLst>
            <a:ext uri="{FF2B5EF4-FFF2-40B4-BE49-F238E27FC236}">
              <a16:creationId xmlns:a16="http://schemas.microsoft.com/office/drawing/2014/main" id="{BA3EE28A-0C54-4D57-8B1A-DDE8BD02696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18" name="avatar">
          <a:extLst>
            <a:ext uri="{FF2B5EF4-FFF2-40B4-BE49-F238E27FC236}">
              <a16:creationId xmlns:a16="http://schemas.microsoft.com/office/drawing/2014/main" id="{0E26B73C-F3D9-4208-ABC8-354699187F5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19" name="avatar">
          <a:extLst>
            <a:ext uri="{FF2B5EF4-FFF2-40B4-BE49-F238E27FC236}">
              <a16:creationId xmlns:a16="http://schemas.microsoft.com/office/drawing/2014/main" id="{FF914CB2-D9E4-443D-8002-09C24DE1A59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20" name="avatar">
          <a:extLst>
            <a:ext uri="{FF2B5EF4-FFF2-40B4-BE49-F238E27FC236}">
              <a16:creationId xmlns:a16="http://schemas.microsoft.com/office/drawing/2014/main" id="{9A10E28E-0DF0-48AF-A241-83DF212613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21" name="avatar">
          <a:extLst>
            <a:ext uri="{FF2B5EF4-FFF2-40B4-BE49-F238E27FC236}">
              <a16:creationId xmlns:a16="http://schemas.microsoft.com/office/drawing/2014/main" id="{659E2395-8C02-45C0-9A52-3E5F0D7BDC6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22" name="avatar">
          <a:extLst>
            <a:ext uri="{FF2B5EF4-FFF2-40B4-BE49-F238E27FC236}">
              <a16:creationId xmlns:a16="http://schemas.microsoft.com/office/drawing/2014/main" id="{9344CE4B-A148-43EA-88A7-51DA9D086EF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23" name="avatar">
          <a:extLst>
            <a:ext uri="{FF2B5EF4-FFF2-40B4-BE49-F238E27FC236}">
              <a16:creationId xmlns:a16="http://schemas.microsoft.com/office/drawing/2014/main" id="{B373DE4F-7E51-4257-AC7D-67AC504BB2D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24" name="avatar">
          <a:extLst>
            <a:ext uri="{FF2B5EF4-FFF2-40B4-BE49-F238E27FC236}">
              <a16:creationId xmlns:a16="http://schemas.microsoft.com/office/drawing/2014/main" id="{BC461084-F8C1-42AC-BADE-01158A90CB8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25" name="avatar">
          <a:extLst>
            <a:ext uri="{FF2B5EF4-FFF2-40B4-BE49-F238E27FC236}">
              <a16:creationId xmlns:a16="http://schemas.microsoft.com/office/drawing/2014/main" id="{9CAF2DD9-D7B8-49AB-AEC3-FF4C877F6F3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26" name="avatar">
          <a:extLst>
            <a:ext uri="{FF2B5EF4-FFF2-40B4-BE49-F238E27FC236}">
              <a16:creationId xmlns:a16="http://schemas.microsoft.com/office/drawing/2014/main" id="{B3057FDB-2C35-471E-92E7-DBF21305F18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27" name="avatar">
          <a:extLst>
            <a:ext uri="{FF2B5EF4-FFF2-40B4-BE49-F238E27FC236}">
              <a16:creationId xmlns:a16="http://schemas.microsoft.com/office/drawing/2014/main" id="{AEEE909D-EDAA-48F3-94BA-8FDE6B8190E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28" name="avatar">
          <a:extLst>
            <a:ext uri="{FF2B5EF4-FFF2-40B4-BE49-F238E27FC236}">
              <a16:creationId xmlns:a16="http://schemas.microsoft.com/office/drawing/2014/main" id="{11778EAC-794D-4546-9F86-6D164675B71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29" name="avatar">
          <a:extLst>
            <a:ext uri="{FF2B5EF4-FFF2-40B4-BE49-F238E27FC236}">
              <a16:creationId xmlns:a16="http://schemas.microsoft.com/office/drawing/2014/main" id="{28D09457-FB56-480C-9154-DCB2156DE4F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30" name="avatar">
          <a:extLst>
            <a:ext uri="{FF2B5EF4-FFF2-40B4-BE49-F238E27FC236}">
              <a16:creationId xmlns:a16="http://schemas.microsoft.com/office/drawing/2014/main" id="{78C3403E-17C1-41E0-841A-9BCCD38E2B3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31" name="avatar">
          <a:extLst>
            <a:ext uri="{FF2B5EF4-FFF2-40B4-BE49-F238E27FC236}">
              <a16:creationId xmlns:a16="http://schemas.microsoft.com/office/drawing/2014/main" id="{76750B27-67E1-471D-A9FD-180987E5985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32" name="avatar">
          <a:extLst>
            <a:ext uri="{FF2B5EF4-FFF2-40B4-BE49-F238E27FC236}">
              <a16:creationId xmlns:a16="http://schemas.microsoft.com/office/drawing/2014/main" id="{D8843528-1047-4AF2-B217-7B1697B1C46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33" name="avatar">
          <a:extLst>
            <a:ext uri="{FF2B5EF4-FFF2-40B4-BE49-F238E27FC236}">
              <a16:creationId xmlns:a16="http://schemas.microsoft.com/office/drawing/2014/main" id="{C89A930B-B2E9-46FF-98B9-670B328F436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34" name="avatar">
          <a:extLst>
            <a:ext uri="{FF2B5EF4-FFF2-40B4-BE49-F238E27FC236}">
              <a16:creationId xmlns:a16="http://schemas.microsoft.com/office/drawing/2014/main" id="{755EDC23-0AE0-433A-B689-E14CA298E03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35" name="avatar">
          <a:extLst>
            <a:ext uri="{FF2B5EF4-FFF2-40B4-BE49-F238E27FC236}">
              <a16:creationId xmlns:a16="http://schemas.microsoft.com/office/drawing/2014/main" id="{E1A376E8-E331-4EDA-B57F-C92B32CD8FC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36" name="avatar">
          <a:extLst>
            <a:ext uri="{FF2B5EF4-FFF2-40B4-BE49-F238E27FC236}">
              <a16:creationId xmlns:a16="http://schemas.microsoft.com/office/drawing/2014/main" id="{B368A689-B58F-4DDB-8DF7-8FD7775F44B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69837" name="avatar">
          <a:extLst>
            <a:ext uri="{FF2B5EF4-FFF2-40B4-BE49-F238E27FC236}">
              <a16:creationId xmlns:a16="http://schemas.microsoft.com/office/drawing/2014/main" id="{2C4740A7-1448-43E1-B30C-FAA6AB9026B2}"/>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69838" name="avatar">
          <a:extLst>
            <a:ext uri="{FF2B5EF4-FFF2-40B4-BE49-F238E27FC236}">
              <a16:creationId xmlns:a16="http://schemas.microsoft.com/office/drawing/2014/main" id="{910405FE-54DB-404B-829E-C1CEACA082BA}"/>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39" name="avatar">
          <a:extLst>
            <a:ext uri="{FF2B5EF4-FFF2-40B4-BE49-F238E27FC236}">
              <a16:creationId xmlns:a16="http://schemas.microsoft.com/office/drawing/2014/main" id="{B501BD83-6425-4CAA-873D-05AC0C69A7F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609"/>
    <xdr:sp macro="" textlink="">
      <xdr:nvSpPr>
        <xdr:cNvPr id="69840" name="avatar">
          <a:extLst>
            <a:ext uri="{FF2B5EF4-FFF2-40B4-BE49-F238E27FC236}">
              <a16:creationId xmlns:a16="http://schemas.microsoft.com/office/drawing/2014/main" id="{181FFC6A-E2E3-4A90-B840-4360E60828D8}"/>
            </a:ext>
          </a:extLst>
        </xdr:cNvPr>
        <xdr:cNvSpPr>
          <a:spLocks noChangeAspect="1" noChangeArrowheads="1"/>
        </xdr:cNvSpPr>
      </xdr:nvSpPr>
      <xdr:spPr bwMode="auto">
        <a:xfrm>
          <a:off x="4600575" y="21821775"/>
          <a:ext cx="304800" cy="3086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8609"/>
    <xdr:sp macro="" textlink="">
      <xdr:nvSpPr>
        <xdr:cNvPr id="69841" name="avatar">
          <a:extLst>
            <a:ext uri="{FF2B5EF4-FFF2-40B4-BE49-F238E27FC236}">
              <a16:creationId xmlns:a16="http://schemas.microsoft.com/office/drawing/2014/main" id="{627BF1BA-950B-4767-8158-776A92F5AD44}"/>
            </a:ext>
          </a:extLst>
        </xdr:cNvPr>
        <xdr:cNvSpPr>
          <a:spLocks noChangeAspect="1" noChangeArrowheads="1"/>
        </xdr:cNvSpPr>
      </xdr:nvSpPr>
      <xdr:spPr bwMode="auto">
        <a:xfrm>
          <a:off x="0" y="21821775"/>
          <a:ext cx="304800" cy="3086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842" name="avatar">
          <a:extLst>
            <a:ext uri="{FF2B5EF4-FFF2-40B4-BE49-F238E27FC236}">
              <a16:creationId xmlns:a16="http://schemas.microsoft.com/office/drawing/2014/main" id="{A392927B-3A6C-4202-BF0B-6B76E0924ED6}"/>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43" name="avatar">
          <a:extLst>
            <a:ext uri="{FF2B5EF4-FFF2-40B4-BE49-F238E27FC236}">
              <a16:creationId xmlns:a16="http://schemas.microsoft.com/office/drawing/2014/main" id="{CEB19783-1669-406C-831E-89EED1F689E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69844" name="avatar">
          <a:extLst>
            <a:ext uri="{FF2B5EF4-FFF2-40B4-BE49-F238E27FC236}">
              <a16:creationId xmlns:a16="http://schemas.microsoft.com/office/drawing/2014/main" id="{94B88C4D-08DC-46DC-B622-920AB9C3B628}"/>
            </a:ext>
          </a:extLst>
        </xdr:cNvPr>
        <xdr:cNvSpPr>
          <a:spLocks noChangeAspect="1" noChangeArrowheads="1"/>
        </xdr:cNvSpPr>
      </xdr:nvSpPr>
      <xdr:spPr bwMode="auto">
        <a:xfrm>
          <a:off x="4600575" y="21821775"/>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69845" name="avatar">
          <a:extLst>
            <a:ext uri="{FF2B5EF4-FFF2-40B4-BE49-F238E27FC236}">
              <a16:creationId xmlns:a16="http://schemas.microsoft.com/office/drawing/2014/main" id="{111B1B96-51B5-4A54-A40E-68CC4D006B49}"/>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46" name="avatar">
          <a:extLst>
            <a:ext uri="{FF2B5EF4-FFF2-40B4-BE49-F238E27FC236}">
              <a16:creationId xmlns:a16="http://schemas.microsoft.com/office/drawing/2014/main" id="{CE4A5D81-28C2-4BDA-ADB0-130217286C0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69847" name="avatar">
          <a:extLst>
            <a:ext uri="{FF2B5EF4-FFF2-40B4-BE49-F238E27FC236}">
              <a16:creationId xmlns:a16="http://schemas.microsoft.com/office/drawing/2014/main" id="{00204CF2-DBFE-4B4D-99BD-C366FD5634F8}"/>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69848" name="avatar">
          <a:extLst>
            <a:ext uri="{FF2B5EF4-FFF2-40B4-BE49-F238E27FC236}">
              <a16:creationId xmlns:a16="http://schemas.microsoft.com/office/drawing/2014/main" id="{73E85E8A-E77F-4F45-9685-1D2431BCB4B6}"/>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49" name="avatar">
          <a:extLst>
            <a:ext uri="{FF2B5EF4-FFF2-40B4-BE49-F238E27FC236}">
              <a16:creationId xmlns:a16="http://schemas.microsoft.com/office/drawing/2014/main" id="{3D18C6B4-BE72-45F5-BDBE-69FA6BF9CF6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50" name="avatar">
          <a:extLst>
            <a:ext uri="{FF2B5EF4-FFF2-40B4-BE49-F238E27FC236}">
              <a16:creationId xmlns:a16="http://schemas.microsoft.com/office/drawing/2014/main" id="{4C82CCF4-0E79-47EC-9451-12124A28653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51" name="avatar">
          <a:extLst>
            <a:ext uri="{FF2B5EF4-FFF2-40B4-BE49-F238E27FC236}">
              <a16:creationId xmlns:a16="http://schemas.microsoft.com/office/drawing/2014/main" id="{19E1EED0-68E4-427F-B156-CA7DAC4FC9B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52" name="avatar">
          <a:extLst>
            <a:ext uri="{FF2B5EF4-FFF2-40B4-BE49-F238E27FC236}">
              <a16:creationId xmlns:a16="http://schemas.microsoft.com/office/drawing/2014/main" id="{691FC9D9-F1E9-4363-81D6-A0FB325AD99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53" name="avatar">
          <a:extLst>
            <a:ext uri="{FF2B5EF4-FFF2-40B4-BE49-F238E27FC236}">
              <a16:creationId xmlns:a16="http://schemas.microsoft.com/office/drawing/2014/main" id="{2DCDEAB6-2FB5-4728-875E-DEBF441A7B0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54" name="avatar">
          <a:extLst>
            <a:ext uri="{FF2B5EF4-FFF2-40B4-BE49-F238E27FC236}">
              <a16:creationId xmlns:a16="http://schemas.microsoft.com/office/drawing/2014/main" id="{2CE8821C-CA72-4910-B59F-ECB3CF32C13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55" name="avatar">
          <a:extLst>
            <a:ext uri="{FF2B5EF4-FFF2-40B4-BE49-F238E27FC236}">
              <a16:creationId xmlns:a16="http://schemas.microsoft.com/office/drawing/2014/main" id="{2F590DAD-E59E-4F76-8CB0-386ADF14DEF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56" name="avatar">
          <a:extLst>
            <a:ext uri="{FF2B5EF4-FFF2-40B4-BE49-F238E27FC236}">
              <a16:creationId xmlns:a16="http://schemas.microsoft.com/office/drawing/2014/main" id="{A6DE10DA-268F-4239-B976-6A4E6B56FD1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57" name="avatar">
          <a:extLst>
            <a:ext uri="{FF2B5EF4-FFF2-40B4-BE49-F238E27FC236}">
              <a16:creationId xmlns:a16="http://schemas.microsoft.com/office/drawing/2014/main" id="{764ED0E0-24EF-4766-BD40-0A064F0DC9D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58" name="avatar">
          <a:extLst>
            <a:ext uri="{FF2B5EF4-FFF2-40B4-BE49-F238E27FC236}">
              <a16:creationId xmlns:a16="http://schemas.microsoft.com/office/drawing/2014/main" id="{472F6FA9-D790-43A5-B258-28E81505D72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59" name="avatar">
          <a:extLst>
            <a:ext uri="{FF2B5EF4-FFF2-40B4-BE49-F238E27FC236}">
              <a16:creationId xmlns:a16="http://schemas.microsoft.com/office/drawing/2014/main" id="{D080D36A-E922-47A5-8ED9-8AAE3DCD188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60" name="avatar">
          <a:extLst>
            <a:ext uri="{FF2B5EF4-FFF2-40B4-BE49-F238E27FC236}">
              <a16:creationId xmlns:a16="http://schemas.microsoft.com/office/drawing/2014/main" id="{431B118C-985F-425F-AB67-A06149BD13F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61" name="avatar">
          <a:extLst>
            <a:ext uri="{FF2B5EF4-FFF2-40B4-BE49-F238E27FC236}">
              <a16:creationId xmlns:a16="http://schemas.microsoft.com/office/drawing/2014/main" id="{F2F86BDD-5C40-4948-9F64-0F6B05701D7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62" name="avatar">
          <a:extLst>
            <a:ext uri="{FF2B5EF4-FFF2-40B4-BE49-F238E27FC236}">
              <a16:creationId xmlns:a16="http://schemas.microsoft.com/office/drawing/2014/main" id="{57532AFD-C4E0-4F5E-A828-C7160392A04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63" name="avatar">
          <a:extLst>
            <a:ext uri="{FF2B5EF4-FFF2-40B4-BE49-F238E27FC236}">
              <a16:creationId xmlns:a16="http://schemas.microsoft.com/office/drawing/2014/main" id="{1359FD7B-3E04-4B1A-8B49-FBBF45E3EEE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64" name="avatar">
          <a:extLst>
            <a:ext uri="{FF2B5EF4-FFF2-40B4-BE49-F238E27FC236}">
              <a16:creationId xmlns:a16="http://schemas.microsoft.com/office/drawing/2014/main" id="{D575104C-8291-46E9-BB31-3AC7554A56E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65" name="avatar">
          <a:extLst>
            <a:ext uri="{FF2B5EF4-FFF2-40B4-BE49-F238E27FC236}">
              <a16:creationId xmlns:a16="http://schemas.microsoft.com/office/drawing/2014/main" id="{72AB7397-0950-42C5-8484-F68E6D9F157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66" name="avatar">
          <a:extLst>
            <a:ext uri="{FF2B5EF4-FFF2-40B4-BE49-F238E27FC236}">
              <a16:creationId xmlns:a16="http://schemas.microsoft.com/office/drawing/2014/main" id="{8074D0A3-3BD9-487A-9DCE-A06560300A7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67" name="avatar">
          <a:extLst>
            <a:ext uri="{FF2B5EF4-FFF2-40B4-BE49-F238E27FC236}">
              <a16:creationId xmlns:a16="http://schemas.microsoft.com/office/drawing/2014/main" id="{4F9A562E-6492-4A78-97D7-0E884F74691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68" name="avatar">
          <a:extLst>
            <a:ext uri="{FF2B5EF4-FFF2-40B4-BE49-F238E27FC236}">
              <a16:creationId xmlns:a16="http://schemas.microsoft.com/office/drawing/2014/main" id="{4BEEA4DE-F606-4D51-A339-504090A61F2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69" name="avatar">
          <a:extLst>
            <a:ext uri="{FF2B5EF4-FFF2-40B4-BE49-F238E27FC236}">
              <a16:creationId xmlns:a16="http://schemas.microsoft.com/office/drawing/2014/main" id="{40717CE3-CD42-40E7-A63F-5BC01AC09DC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70" name="avatar">
          <a:extLst>
            <a:ext uri="{FF2B5EF4-FFF2-40B4-BE49-F238E27FC236}">
              <a16:creationId xmlns:a16="http://schemas.microsoft.com/office/drawing/2014/main" id="{B28D409F-5D5C-4C61-8504-8793C0119D7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71" name="avatar">
          <a:extLst>
            <a:ext uri="{FF2B5EF4-FFF2-40B4-BE49-F238E27FC236}">
              <a16:creationId xmlns:a16="http://schemas.microsoft.com/office/drawing/2014/main" id="{D74170A8-17F6-40F3-856C-6D102EEBDED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72" name="avatar">
          <a:extLst>
            <a:ext uri="{FF2B5EF4-FFF2-40B4-BE49-F238E27FC236}">
              <a16:creationId xmlns:a16="http://schemas.microsoft.com/office/drawing/2014/main" id="{2AF4A8BD-53BB-4C59-928E-DCB19C1E362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73" name="avatar">
          <a:extLst>
            <a:ext uri="{FF2B5EF4-FFF2-40B4-BE49-F238E27FC236}">
              <a16:creationId xmlns:a16="http://schemas.microsoft.com/office/drawing/2014/main" id="{1A1BAD2C-572D-4406-99B2-DD6011B074D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74" name="avatar">
          <a:extLst>
            <a:ext uri="{FF2B5EF4-FFF2-40B4-BE49-F238E27FC236}">
              <a16:creationId xmlns:a16="http://schemas.microsoft.com/office/drawing/2014/main" id="{6A27D927-F138-405F-8B2A-63D9BBE3F59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75" name="avatar">
          <a:extLst>
            <a:ext uri="{FF2B5EF4-FFF2-40B4-BE49-F238E27FC236}">
              <a16:creationId xmlns:a16="http://schemas.microsoft.com/office/drawing/2014/main" id="{8D5D6BBD-9314-4CC5-A5BA-70D3DF12133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76" name="avatar">
          <a:extLst>
            <a:ext uri="{FF2B5EF4-FFF2-40B4-BE49-F238E27FC236}">
              <a16:creationId xmlns:a16="http://schemas.microsoft.com/office/drawing/2014/main" id="{1D86FEB2-609F-4DC9-8823-E5434CA4679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77" name="avatar">
          <a:extLst>
            <a:ext uri="{FF2B5EF4-FFF2-40B4-BE49-F238E27FC236}">
              <a16:creationId xmlns:a16="http://schemas.microsoft.com/office/drawing/2014/main" id="{A8C73E5E-3836-4980-A19E-725A05F277D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78" name="avatar">
          <a:extLst>
            <a:ext uri="{FF2B5EF4-FFF2-40B4-BE49-F238E27FC236}">
              <a16:creationId xmlns:a16="http://schemas.microsoft.com/office/drawing/2014/main" id="{2DD4EE6D-A876-4030-B59D-A1E0F12F104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79" name="avatar">
          <a:extLst>
            <a:ext uri="{FF2B5EF4-FFF2-40B4-BE49-F238E27FC236}">
              <a16:creationId xmlns:a16="http://schemas.microsoft.com/office/drawing/2014/main" id="{5DD92B5C-D7E7-4718-B10C-D8F65CF9DD3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80" name="avatar">
          <a:extLst>
            <a:ext uri="{FF2B5EF4-FFF2-40B4-BE49-F238E27FC236}">
              <a16:creationId xmlns:a16="http://schemas.microsoft.com/office/drawing/2014/main" id="{78669B87-A1EA-4BCB-8424-DCF0A23A3CA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81" name="avatar">
          <a:extLst>
            <a:ext uri="{FF2B5EF4-FFF2-40B4-BE49-F238E27FC236}">
              <a16:creationId xmlns:a16="http://schemas.microsoft.com/office/drawing/2014/main" id="{E9064BBA-59D7-4665-9742-2BCB1115052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82" name="avatar">
          <a:extLst>
            <a:ext uri="{FF2B5EF4-FFF2-40B4-BE49-F238E27FC236}">
              <a16:creationId xmlns:a16="http://schemas.microsoft.com/office/drawing/2014/main" id="{1D068ACF-1B1F-4937-A6D5-47E5E71E01C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83" name="avatar">
          <a:extLst>
            <a:ext uri="{FF2B5EF4-FFF2-40B4-BE49-F238E27FC236}">
              <a16:creationId xmlns:a16="http://schemas.microsoft.com/office/drawing/2014/main" id="{087ACC87-0CA4-4C21-9B35-3E1FDA807FE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84" name="avatar">
          <a:extLst>
            <a:ext uri="{FF2B5EF4-FFF2-40B4-BE49-F238E27FC236}">
              <a16:creationId xmlns:a16="http://schemas.microsoft.com/office/drawing/2014/main" id="{6EA8F913-669B-41BD-8FFE-8DFC39215F9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85" name="avatar">
          <a:extLst>
            <a:ext uri="{FF2B5EF4-FFF2-40B4-BE49-F238E27FC236}">
              <a16:creationId xmlns:a16="http://schemas.microsoft.com/office/drawing/2014/main" id="{D9CD31AA-F033-40CF-8900-1D4AE1F3E28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86" name="avatar">
          <a:extLst>
            <a:ext uri="{FF2B5EF4-FFF2-40B4-BE49-F238E27FC236}">
              <a16:creationId xmlns:a16="http://schemas.microsoft.com/office/drawing/2014/main" id="{1AD2248B-8C04-4F66-B8D4-F661AEC13DE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87" name="avatar">
          <a:extLst>
            <a:ext uri="{FF2B5EF4-FFF2-40B4-BE49-F238E27FC236}">
              <a16:creationId xmlns:a16="http://schemas.microsoft.com/office/drawing/2014/main" id="{122675D7-4246-4B38-A6EF-276C6C4314A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88" name="avatar">
          <a:extLst>
            <a:ext uri="{FF2B5EF4-FFF2-40B4-BE49-F238E27FC236}">
              <a16:creationId xmlns:a16="http://schemas.microsoft.com/office/drawing/2014/main" id="{AE62CC58-1E75-425D-BD48-65ED00FF68A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89" name="avatar">
          <a:extLst>
            <a:ext uri="{FF2B5EF4-FFF2-40B4-BE49-F238E27FC236}">
              <a16:creationId xmlns:a16="http://schemas.microsoft.com/office/drawing/2014/main" id="{7FEA6C25-DBF7-4462-9DBC-72817E58F3B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90" name="avatar">
          <a:extLst>
            <a:ext uri="{FF2B5EF4-FFF2-40B4-BE49-F238E27FC236}">
              <a16:creationId xmlns:a16="http://schemas.microsoft.com/office/drawing/2014/main" id="{E6DF5DF2-0EBF-427F-BF44-FDF7D8B97F1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91" name="avatar">
          <a:extLst>
            <a:ext uri="{FF2B5EF4-FFF2-40B4-BE49-F238E27FC236}">
              <a16:creationId xmlns:a16="http://schemas.microsoft.com/office/drawing/2014/main" id="{D351DDED-71AF-4729-B963-0174FFB579B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892" name="avatar">
          <a:extLst>
            <a:ext uri="{FF2B5EF4-FFF2-40B4-BE49-F238E27FC236}">
              <a16:creationId xmlns:a16="http://schemas.microsoft.com/office/drawing/2014/main" id="{89C33D94-F754-4102-A573-F83FB7088C1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893" name="avatar">
          <a:extLst>
            <a:ext uri="{FF2B5EF4-FFF2-40B4-BE49-F238E27FC236}">
              <a16:creationId xmlns:a16="http://schemas.microsoft.com/office/drawing/2014/main" id="{502E7244-C300-480B-9C88-0C46384E619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94" name="avatar">
          <a:extLst>
            <a:ext uri="{FF2B5EF4-FFF2-40B4-BE49-F238E27FC236}">
              <a16:creationId xmlns:a16="http://schemas.microsoft.com/office/drawing/2014/main" id="{63893357-67A3-42B0-BEB1-64B35C4E48A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95" name="avatar">
          <a:extLst>
            <a:ext uri="{FF2B5EF4-FFF2-40B4-BE49-F238E27FC236}">
              <a16:creationId xmlns:a16="http://schemas.microsoft.com/office/drawing/2014/main" id="{327879D2-CD0B-47EC-9B27-E6854F720ED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896" name="avatar">
          <a:extLst>
            <a:ext uri="{FF2B5EF4-FFF2-40B4-BE49-F238E27FC236}">
              <a16:creationId xmlns:a16="http://schemas.microsoft.com/office/drawing/2014/main" id="{7F55F3A4-64B9-4E17-8494-86D6B047269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97" name="avatar">
          <a:extLst>
            <a:ext uri="{FF2B5EF4-FFF2-40B4-BE49-F238E27FC236}">
              <a16:creationId xmlns:a16="http://schemas.microsoft.com/office/drawing/2014/main" id="{84CE59E9-9E3F-4B72-A2D7-DF4B8DC3CC1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898" name="avatar">
          <a:extLst>
            <a:ext uri="{FF2B5EF4-FFF2-40B4-BE49-F238E27FC236}">
              <a16:creationId xmlns:a16="http://schemas.microsoft.com/office/drawing/2014/main" id="{22943A80-FE53-42C4-8E46-5226896F99E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899" name="avatar">
          <a:extLst>
            <a:ext uri="{FF2B5EF4-FFF2-40B4-BE49-F238E27FC236}">
              <a16:creationId xmlns:a16="http://schemas.microsoft.com/office/drawing/2014/main" id="{87139A9E-4BA1-411C-964A-36C5B35072D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00" name="avatar">
          <a:extLst>
            <a:ext uri="{FF2B5EF4-FFF2-40B4-BE49-F238E27FC236}">
              <a16:creationId xmlns:a16="http://schemas.microsoft.com/office/drawing/2014/main" id="{35DE3BEA-175F-4635-9E0F-601EA86CF4F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01" name="avatar">
          <a:extLst>
            <a:ext uri="{FF2B5EF4-FFF2-40B4-BE49-F238E27FC236}">
              <a16:creationId xmlns:a16="http://schemas.microsoft.com/office/drawing/2014/main" id="{0C2E85F6-A587-47AB-BE0C-F76D9B8D1FC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02" name="avatar">
          <a:extLst>
            <a:ext uri="{FF2B5EF4-FFF2-40B4-BE49-F238E27FC236}">
              <a16:creationId xmlns:a16="http://schemas.microsoft.com/office/drawing/2014/main" id="{8FB6144A-3381-4A04-BB7D-9208EF91D35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03" name="avatar">
          <a:extLst>
            <a:ext uri="{FF2B5EF4-FFF2-40B4-BE49-F238E27FC236}">
              <a16:creationId xmlns:a16="http://schemas.microsoft.com/office/drawing/2014/main" id="{96232E6D-2D25-4DB4-8E90-80D8A27498D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04" name="avatar">
          <a:extLst>
            <a:ext uri="{FF2B5EF4-FFF2-40B4-BE49-F238E27FC236}">
              <a16:creationId xmlns:a16="http://schemas.microsoft.com/office/drawing/2014/main" id="{F32163E3-F1E2-42B1-8ED6-02DAD9E412A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05" name="avatar">
          <a:extLst>
            <a:ext uri="{FF2B5EF4-FFF2-40B4-BE49-F238E27FC236}">
              <a16:creationId xmlns:a16="http://schemas.microsoft.com/office/drawing/2014/main" id="{BD3CC358-7277-4D90-A946-9078F86E6B0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06" name="avatar">
          <a:extLst>
            <a:ext uri="{FF2B5EF4-FFF2-40B4-BE49-F238E27FC236}">
              <a16:creationId xmlns:a16="http://schemas.microsoft.com/office/drawing/2014/main" id="{4F70E62E-D8DD-4117-AAF6-EE6AA50B2C2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07" name="avatar">
          <a:extLst>
            <a:ext uri="{FF2B5EF4-FFF2-40B4-BE49-F238E27FC236}">
              <a16:creationId xmlns:a16="http://schemas.microsoft.com/office/drawing/2014/main" id="{39927FAA-2C4B-4FD3-B21D-277F512BECE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08" name="avatar">
          <a:extLst>
            <a:ext uri="{FF2B5EF4-FFF2-40B4-BE49-F238E27FC236}">
              <a16:creationId xmlns:a16="http://schemas.microsoft.com/office/drawing/2014/main" id="{ADC541E9-CEB9-4E09-B8C0-D18B09380D7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09" name="avatar">
          <a:extLst>
            <a:ext uri="{FF2B5EF4-FFF2-40B4-BE49-F238E27FC236}">
              <a16:creationId xmlns:a16="http://schemas.microsoft.com/office/drawing/2014/main" id="{D9719CF8-111C-4AE9-9BB8-A6B5F796565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10" name="avatar">
          <a:extLst>
            <a:ext uri="{FF2B5EF4-FFF2-40B4-BE49-F238E27FC236}">
              <a16:creationId xmlns:a16="http://schemas.microsoft.com/office/drawing/2014/main" id="{67293400-5B91-4E85-8C6A-EEACAC48819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11" name="avatar">
          <a:extLst>
            <a:ext uri="{FF2B5EF4-FFF2-40B4-BE49-F238E27FC236}">
              <a16:creationId xmlns:a16="http://schemas.microsoft.com/office/drawing/2014/main" id="{4BCEF631-AFD2-46D7-BE4F-174F7BD6A39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12" name="avatar">
          <a:extLst>
            <a:ext uri="{FF2B5EF4-FFF2-40B4-BE49-F238E27FC236}">
              <a16:creationId xmlns:a16="http://schemas.microsoft.com/office/drawing/2014/main" id="{471BF9CB-CD91-490B-AC26-39332E6B946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13" name="avatar">
          <a:extLst>
            <a:ext uri="{FF2B5EF4-FFF2-40B4-BE49-F238E27FC236}">
              <a16:creationId xmlns:a16="http://schemas.microsoft.com/office/drawing/2014/main" id="{B846D6D3-5CAE-4B9D-AB84-F98C5AC2DD2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14" name="avatar">
          <a:extLst>
            <a:ext uri="{FF2B5EF4-FFF2-40B4-BE49-F238E27FC236}">
              <a16:creationId xmlns:a16="http://schemas.microsoft.com/office/drawing/2014/main" id="{438BC6C8-2BF7-4E60-A527-517DA5EE307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15" name="avatar">
          <a:extLst>
            <a:ext uri="{FF2B5EF4-FFF2-40B4-BE49-F238E27FC236}">
              <a16:creationId xmlns:a16="http://schemas.microsoft.com/office/drawing/2014/main" id="{79B21516-D17F-4B12-9B0F-23B5D8FFEC8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16" name="avatar">
          <a:extLst>
            <a:ext uri="{FF2B5EF4-FFF2-40B4-BE49-F238E27FC236}">
              <a16:creationId xmlns:a16="http://schemas.microsoft.com/office/drawing/2014/main" id="{BE0F63C7-D7AF-4F87-B8A8-FD96DC4CEB5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17" name="avatar">
          <a:extLst>
            <a:ext uri="{FF2B5EF4-FFF2-40B4-BE49-F238E27FC236}">
              <a16:creationId xmlns:a16="http://schemas.microsoft.com/office/drawing/2014/main" id="{CDB99E45-904E-4A2D-A650-CF67187D254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18" name="avatar">
          <a:extLst>
            <a:ext uri="{FF2B5EF4-FFF2-40B4-BE49-F238E27FC236}">
              <a16:creationId xmlns:a16="http://schemas.microsoft.com/office/drawing/2014/main" id="{B0668A89-1C65-421F-A905-0FA2D6AEE4D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19" name="avatar">
          <a:extLst>
            <a:ext uri="{FF2B5EF4-FFF2-40B4-BE49-F238E27FC236}">
              <a16:creationId xmlns:a16="http://schemas.microsoft.com/office/drawing/2014/main" id="{27B5A512-597C-49D3-BCA7-F7BDE404730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20" name="avatar">
          <a:extLst>
            <a:ext uri="{FF2B5EF4-FFF2-40B4-BE49-F238E27FC236}">
              <a16:creationId xmlns:a16="http://schemas.microsoft.com/office/drawing/2014/main" id="{103A6B6B-8237-48DF-987B-FA278C9D07A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21" name="avatar">
          <a:extLst>
            <a:ext uri="{FF2B5EF4-FFF2-40B4-BE49-F238E27FC236}">
              <a16:creationId xmlns:a16="http://schemas.microsoft.com/office/drawing/2014/main" id="{3C88DD70-D3A9-4041-AC49-59B38B1EF6C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22" name="avatar">
          <a:extLst>
            <a:ext uri="{FF2B5EF4-FFF2-40B4-BE49-F238E27FC236}">
              <a16:creationId xmlns:a16="http://schemas.microsoft.com/office/drawing/2014/main" id="{90D0B944-2836-4A51-A413-690D3A9BB8F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23" name="avatar">
          <a:extLst>
            <a:ext uri="{FF2B5EF4-FFF2-40B4-BE49-F238E27FC236}">
              <a16:creationId xmlns:a16="http://schemas.microsoft.com/office/drawing/2014/main" id="{6E53B062-DDC1-4BE8-912B-09E25E0AF67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24" name="avatar">
          <a:extLst>
            <a:ext uri="{FF2B5EF4-FFF2-40B4-BE49-F238E27FC236}">
              <a16:creationId xmlns:a16="http://schemas.microsoft.com/office/drawing/2014/main" id="{F39E2B9D-1D2A-44CA-9646-D172CB81542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25" name="avatar">
          <a:extLst>
            <a:ext uri="{FF2B5EF4-FFF2-40B4-BE49-F238E27FC236}">
              <a16:creationId xmlns:a16="http://schemas.microsoft.com/office/drawing/2014/main" id="{FCD1E673-037B-4955-911A-312D2E8C023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26" name="avatar">
          <a:extLst>
            <a:ext uri="{FF2B5EF4-FFF2-40B4-BE49-F238E27FC236}">
              <a16:creationId xmlns:a16="http://schemas.microsoft.com/office/drawing/2014/main" id="{2569C6A5-FA24-4313-996C-3B537BF53B9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27" name="avatar">
          <a:extLst>
            <a:ext uri="{FF2B5EF4-FFF2-40B4-BE49-F238E27FC236}">
              <a16:creationId xmlns:a16="http://schemas.microsoft.com/office/drawing/2014/main" id="{4E1736BF-1CFF-41E6-A1A0-3688E697506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28" name="avatar">
          <a:extLst>
            <a:ext uri="{FF2B5EF4-FFF2-40B4-BE49-F238E27FC236}">
              <a16:creationId xmlns:a16="http://schemas.microsoft.com/office/drawing/2014/main" id="{EB3238AE-7B38-45BD-9D71-DCA82ED3D6D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29" name="avatar">
          <a:extLst>
            <a:ext uri="{FF2B5EF4-FFF2-40B4-BE49-F238E27FC236}">
              <a16:creationId xmlns:a16="http://schemas.microsoft.com/office/drawing/2014/main" id="{E37ECC0E-2D82-4A35-9A6B-5335063FE89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30" name="avatar">
          <a:extLst>
            <a:ext uri="{FF2B5EF4-FFF2-40B4-BE49-F238E27FC236}">
              <a16:creationId xmlns:a16="http://schemas.microsoft.com/office/drawing/2014/main" id="{53A6EC79-3165-49D6-957F-EC8F29881E4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31" name="avatar">
          <a:extLst>
            <a:ext uri="{FF2B5EF4-FFF2-40B4-BE49-F238E27FC236}">
              <a16:creationId xmlns:a16="http://schemas.microsoft.com/office/drawing/2014/main" id="{6C72E396-BCF1-4147-A7F9-23268EFF52A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32" name="avatar">
          <a:extLst>
            <a:ext uri="{FF2B5EF4-FFF2-40B4-BE49-F238E27FC236}">
              <a16:creationId xmlns:a16="http://schemas.microsoft.com/office/drawing/2014/main" id="{E4117DAF-5CEB-44A7-B2C3-E5BA2D12677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33" name="avatar">
          <a:extLst>
            <a:ext uri="{FF2B5EF4-FFF2-40B4-BE49-F238E27FC236}">
              <a16:creationId xmlns:a16="http://schemas.microsoft.com/office/drawing/2014/main" id="{8D8083C8-123C-477A-8E60-F469F3D224B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34" name="avatar">
          <a:extLst>
            <a:ext uri="{FF2B5EF4-FFF2-40B4-BE49-F238E27FC236}">
              <a16:creationId xmlns:a16="http://schemas.microsoft.com/office/drawing/2014/main" id="{86E1A4DF-8637-4521-B2DD-E60D981948C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35" name="avatar">
          <a:extLst>
            <a:ext uri="{FF2B5EF4-FFF2-40B4-BE49-F238E27FC236}">
              <a16:creationId xmlns:a16="http://schemas.microsoft.com/office/drawing/2014/main" id="{4F536321-DCFD-4D2D-8E32-A5AD00E7F4A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36" name="avatar">
          <a:extLst>
            <a:ext uri="{FF2B5EF4-FFF2-40B4-BE49-F238E27FC236}">
              <a16:creationId xmlns:a16="http://schemas.microsoft.com/office/drawing/2014/main" id="{D123F4B4-A4B4-4689-BC5B-B39C6681A6C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37" name="avatar">
          <a:extLst>
            <a:ext uri="{FF2B5EF4-FFF2-40B4-BE49-F238E27FC236}">
              <a16:creationId xmlns:a16="http://schemas.microsoft.com/office/drawing/2014/main" id="{BE4B7C7B-3D56-4053-B1A2-3A3019754B3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38" name="avatar">
          <a:extLst>
            <a:ext uri="{FF2B5EF4-FFF2-40B4-BE49-F238E27FC236}">
              <a16:creationId xmlns:a16="http://schemas.microsoft.com/office/drawing/2014/main" id="{E475B800-103A-4935-A057-C1CD1E2748A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39" name="avatar">
          <a:extLst>
            <a:ext uri="{FF2B5EF4-FFF2-40B4-BE49-F238E27FC236}">
              <a16:creationId xmlns:a16="http://schemas.microsoft.com/office/drawing/2014/main" id="{CE9355E7-0194-4065-A676-A22F0F284D8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40" name="avatar">
          <a:extLst>
            <a:ext uri="{FF2B5EF4-FFF2-40B4-BE49-F238E27FC236}">
              <a16:creationId xmlns:a16="http://schemas.microsoft.com/office/drawing/2014/main" id="{3DB38323-81E5-41F3-AB21-C568AF2C2EA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41" name="avatar">
          <a:extLst>
            <a:ext uri="{FF2B5EF4-FFF2-40B4-BE49-F238E27FC236}">
              <a16:creationId xmlns:a16="http://schemas.microsoft.com/office/drawing/2014/main" id="{5239B613-79BB-4AB6-A1A5-F35330D9D95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42" name="avatar">
          <a:extLst>
            <a:ext uri="{FF2B5EF4-FFF2-40B4-BE49-F238E27FC236}">
              <a16:creationId xmlns:a16="http://schemas.microsoft.com/office/drawing/2014/main" id="{20BA1A03-A907-4CD4-B12C-BCD5D1314A6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43" name="avatar">
          <a:extLst>
            <a:ext uri="{FF2B5EF4-FFF2-40B4-BE49-F238E27FC236}">
              <a16:creationId xmlns:a16="http://schemas.microsoft.com/office/drawing/2014/main" id="{D4E59CC3-9773-40B8-8E37-2B443621F5F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44" name="avatar">
          <a:extLst>
            <a:ext uri="{FF2B5EF4-FFF2-40B4-BE49-F238E27FC236}">
              <a16:creationId xmlns:a16="http://schemas.microsoft.com/office/drawing/2014/main" id="{17530DE8-D134-4CCA-B5FA-2A8C1643DF6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45" name="avatar">
          <a:extLst>
            <a:ext uri="{FF2B5EF4-FFF2-40B4-BE49-F238E27FC236}">
              <a16:creationId xmlns:a16="http://schemas.microsoft.com/office/drawing/2014/main" id="{8BAD5042-AD66-46AA-AD3E-9D234D35288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46" name="avatar">
          <a:extLst>
            <a:ext uri="{FF2B5EF4-FFF2-40B4-BE49-F238E27FC236}">
              <a16:creationId xmlns:a16="http://schemas.microsoft.com/office/drawing/2014/main" id="{32559364-F8EF-4BC9-9A36-E9340530975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47" name="avatar">
          <a:extLst>
            <a:ext uri="{FF2B5EF4-FFF2-40B4-BE49-F238E27FC236}">
              <a16:creationId xmlns:a16="http://schemas.microsoft.com/office/drawing/2014/main" id="{9F70023E-B309-4DFC-8263-56F3AC86052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48" name="avatar">
          <a:extLst>
            <a:ext uri="{FF2B5EF4-FFF2-40B4-BE49-F238E27FC236}">
              <a16:creationId xmlns:a16="http://schemas.microsoft.com/office/drawing/2014/main" id="{9FC2E119-3469-40D1-9499-114A8145DF3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49" name="avatar">
          <a:extLst>
            <a:ext uri="{FF2B5EF4-FFF2-40B4-BE49-F238E27FC236}">
              <a16:creationId xmlns:a16="http://schemas.microsoft.com/office/drawing/2014/main" id="{3F6CED9B-8E3B-46F4-920A-B383C7FE053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50" name="avatar">
          <a:extLst>
            <a:ext uri="{FF2B5EF4-FFF2-40B4-BE49-F238E27FC236}">
              <a16:creationId xmlns:a16="http://schemas.microsoft.com/office/drawing/2014/main" id="{AF573422-AF6A-4456-B907-023586E04A3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51" name="avatar">
          <a:extLst>
            <a:ext uri="{FF2B5EF4-FFF2-40B4-BE49-F238E27FC236}">
              <a16:creationId xmlns:a16="http://schemas.microsoft.com/office/drawing/2014/main" id="{FDCC600F-6F2A-47A3-9A22-8940C1CCC73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52" name="avatar">
          <a:extLst>
            <a:ext uri="{FF2B5EF4-FFF2-40B4-BE49-F238E27FC236}">
              <a16:creationId xmlns:a16="http://schemas.microsoft.com/office/drawing/2014/main" id="{97210F66-E052-4171-BF60-D4AAB2AA767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53" name="avatar">
          <a:extLst>
            <a:ext uri="{FF2B5EF4-FFF2-40B4-BE49-F238E27FC236}">
              <a16:creationId xmlns:a16="http://schemas.microsoft.com/office/drawing/2014/main" id="{AF30993E-2FBE-4C33-A146-DA662C707B7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54" name="avatar">
          <a:extLst>
            <a:ext uri="{FF2B5EF4-FFF2-40B4-BE49-F238E27FC236}">
              <a16:creationId xmlns:a16="http://schemas.microsoft.com/office/drawing/2014/main" id="{35D68308-93BE-44C6-9054-C38879ABC4E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55" name="avatar">
          <a:extLst>
            <a:ext uri="{FF2B5EF4-FFF2-40B4-BE49-F238E27FC236}">
              <a16:creationId xmlns:a16="http://schemas.microsoft.com/office/drawing/2014/main" id="{4B08427B-BCDE-4334-976D-8B6ACF4EEA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56" name="avatar">
          <a:extLst>
            <a:ext uri="{FF2B5EF4-FFF2-40B4-BE49-F238E27FC236}">
              <a16:creationId xmlns:a16="http://schemas.microsoft.com/office/drawing/2014/main" id="{95BB0386-C8D9-440C-B73E-A9983A66726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57" name="avatar">
          <a:extLst>
            <a:ext uri="{FF2B5EF4-FFF2-40B4-BE49-F238E27FC236}">
              <a16:creationId xmlns:a16="http://schemas.microsoft.com/office/drawing/2014/main" id="{B39621D4-A895-4731-A251-0C5326777F7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58" name="avatar">
          <a:extLst>
            <a:ext uri="{FF2B5EF4-FFF2-40B4-BE49-F238E27FC236}">
              <a16:creationId xmlns:a16="http://schemas.microsoft.com/office/drawing/2014/main" id="{18F34363-675C-4231-9601-B0DBCA643A8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59" name="avatar">
          <a:extLst>
            <a:ext uri="{FF2B5EF4-FFF2-40B4-BE49-F238E27FC236}">
              <a16:creationId xmlns:a16="http://schemas.microsoft.com/office/drawing/2014/main" id="{95095D8B-9AD6-41A3-92AB-EF411ECF864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60" name="avatar">
          <a:extLst>
            <a:ext uri="{FF2B5EF4-FFF2-40B4-BE49-F238E27FC236}">
              <a16:creationId xmlns:a16="http://schemas.microsoft.com/office/drawing/2014/main" id="{85836FC7-EB6A-4155-BA77-1F53BA8E59A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61" name="avatar">
          <a:extLst>
            <a:ext uri="{FF2B5EF4-FFF2-40B4-BE49-F238E27FC236}">
              <a16:creationId xmlns:a16="http://schemas.microsoft.com/office/drawing/2014/main" id="{A18978EA-4E07-42F5-A062-788B4BC538F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62" name="avatar">
          <a:extLst>
            <a:ext uri="{FF2B5EF4-FFF2-40B4-BE49-F238E27FC236}">
              <a16:creationId xmlns:a16="http://schemas.microsoft.com/office/drawing/2014/main" id="{CC58D84C-377E-4AD9-9D3E-BE29A7DFC9C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63" name="avatar">
          <a:extLst>
            <a:ext uri="{FF2B5EF4-FFF2-40B4-BE49-F238E27FC236}">
              <a16:creationId xmlns:a16="http://schemas.microsoft.com/office/drawing/2014/main" id="{4DDE88D5-F1E4-48AC-8B86-DAAAE9BD6B8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64" name="avatar">
          <a:extLst>
            <a:ext uri="{FF2B5EF4-FFF2-40B4-BE49-F238E27FC236}">
              <a16:creationId xmlns:a16="http://schemas.microsoft.com/office/drawing/2014/main" id="{B867B30C-D0B7-4D86-B752-0447647EA04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65" name="avatar">
          <a:extLst>
            <a:ext uri="{FF2B5EF4-FFF2-40B4-BE49-F238E27FC236}">
              <a16:creationId xmlns:a16="http://schemas.microsoft.com/office/drawing/2014/main" id="{BCCC4B5A-9E3A-427F-B736-AC0BE4F4C57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66" name="avatar">
          <a:extLst>
            <a:ext uri="{FF2B5EF4-FFF2-40B4-BE49-F238E27FC236}">
              <a16:creationId xmlns:a16="http://schemas.microsoft.com/office/drawing/2014/main" id="{512BBB55-56E7-46DE-9F98-081DF138085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67" name="avatar">
          <a:extLst>
            <a:ext uri="{FF2B5EF4-FFF2-40B4-BE49-F238E27FC236}">
              <a16:creationId xmlns:a16="http://schemas.microsoft.com/office/drawing/2014/main" id="{071B83DF-7A0C-49D9-89F1-6E4A2D98456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68" name="avatar">
          <a:extLst>
            <a:ext uri="{FF2B5EF4-FFF2-40B4-BE49-F238E27FC236}">
              <a16:creationId xmlns:a16="http://schemas.microsoft.com/office/drawing/2014/main" id="{53D0832F-0557-4AAE-8169-D15471D7F89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69" name="avatar">
          <a:extLst>
            <a:ext uri="{FF2B5EF4-FFF2-40B4-BE49-F238E27FC236}">
              <a16:creationId xmlns:a16="http://schemas.microsoft.com/office/drawing/2014/main" id="{3F0B0FA8-7995-41F8-8F47-20F96578C8E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70" name="avatar">
          <a:extLst>
            <a:ext uri="{FF2B5EF4-FFF2-40B4-BE49-F238E27FC236}">
              <a16:creationId xmlns:a16="http://schemas.microsoft.com/office/drawing/2014/main" id="{0A64E668-F655-496E-BA28-F9966B9D988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71" name="avatar">
          <a:extLst>
            <a:ext uri="{FF2B5EF4-FFF2-40B4-BE49-F238E27FC236}">
              <a16:creationId xmlns:a16="http://schemas.microsoft.com/office/drawing/2014/main" id="{247BD08E-0363-47CE-80E3-A05DBFD61BE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72" name="avatar">
          <a:extLst>
            <a:ext uri="{FF2B5EF4-FFF2-40B4-BE49-F238E27FC236}">
              <a16:creationId xmlns:a16="http://schemas.microsoft.com/office/drawing/2014/main" id="{F0203BE5-16FD-4485-B693-C4A45C5373A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73" name="avatar">
          <a:extLst>
            <a:ext uri="{FF2B5EF4-FFF2-40B4-BE49-F238E27FC236}">
              <a16:creationId xmlns:a16="http://schemas.microsoft.com/office/drawing/2014/main" id="{20CA93C0-3C2D-4C31-B9F2-9033D91490D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74" name="avatar">
          <a:extLst>
            <a:ext uri="{FF2B5EF4-FFF2-40B4-BE49-F238E27FC236}">
              <a16:creationId xmlns:a16="http://schemas.microsoft.com/office/drawing/2014/main" id="{994DCE99-0492-4785-AD81-5775018A983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75" name="avatar">
          <a:extLst>
            <a:ext uri="{FF2B5EF4-FFF2-40B4-BE49-F238E27FC236}">
              <a16:creationId xmlns:a16="http://schemas.microsoft.com/office/drawing/2014/main" id="{9A5EB6DB-BA33-49AA-A975-E37A5F69CB2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76" name="avatar">
          <a:extLst>
            <a:ext uri="{FF2B5EF4-FFF2-40B4-BE49-F238E27FC236}">
              <a16:creationId xmlns:a16="http://schemas.microsoft.com/office/drawing/2014/main" id="{AD78B76D-CEB5-47DD-92F8-94366D04D06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77" name="avatar">
          <a:extLst>
            <a:ext uri="{FF2B5EF4-FFF2-40B4-BE49-F238E27FC236}">
              <a16:creationId xmlns:a16="http://schemas.microsoft.com/office/drawing/2014/main" id="{0DE3688B-D2B2-4653-972D-57478D659AD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78" name="avatar">
          <a:extLst>
            <a:ext uri="{FF2B5EF4-FFF2-40B4-BE49-F238E27FC236}">
              <a16:creationId xmlns:a16="http://schemas.microsoft.com/office/drawing/2014/main" id="{81321321-149C-42EC-B576-C082A88C149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79" name="avatar">
          <a:extLst>
            <a:ext uri="{FF2B5EF4-FFF2-40B4-BE49-F238E27FC236}">
              <a16:creationId xmlns:a16="http://schemas.microsoft.com/office/drawing/2014/main" id="{36CA3743-2307-483B-9BA1-DB36C157B90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80" name="avatar">
          <a:extLst>
            <a:ext uri="{FF2B5EF4-FFF2-40B4-BE49-F238E27FC236}">
              <a16:creationId xmlns:a16="http://schemas.microsoft.com/office/drawing/2014/main" id="{1720B4D5-53F7-40C8-A29A-21CC1502AD4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81" name="avatar">
          <a:extLst>
            <a:ext uri="{FF2B5EF4-FFF2-40B4-BE49-F238E27FC236}">
              <a16:creationId xmlns:a16="http://schemas.microsoft.com/office/drawing/2014/main" id="{2778041E-1680-408E-9ADB-A3205FFA554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82" name="avatar">
          <a:extLst>
            <a:ext uri="{FF2B5EF4-FFF2-40B4-BE49-F238E27FC236}">
              <a16:creationId xmlns:a16="http://schemas.microsoft.com/office/drawing/2014/main" id="{2CB0287B-EF92-4A89-B0E8-B096D607CFD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83" name="avatar">
          <a:extLst>
            <a:ext uri="{FF2B5EF4-FFF2-40B4-BE49-F238E27FC236}">
              <a16:creationId xmlns:a16="http://schemas.microsoft.com/office/drawing/2014/main" id="{A571EFE6-401E-4208-831B-AF445751561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84" name="avatar">
          <a:extLst>
            <a:ext uri="{FF2B5EF4-FFF2-40B4-BE49-F238E27FC236}">
              <a16:creationId xmlns:a16="http://schemas.microsoft.com/office/drawing/2014/main" id="{7F41803C-A093-4CBE-AA65-CC59F75928D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85" name="avatar">
          <a:extLst>
            <a:ext uri="{FF2B5EF4-FFF2-40B4-BE49-F238E27FC236}">
              <a16:creationId xmlns:a16="http://schemas.microsoft.com/office/drawing/2014/main" id="{65A8F843-81F9-4E82-8A56-63C26DA9304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86" name="avatar">
          <a:extLst>
            <a:ext uri="{FF2B5EF4-FFF2-40B4-BE49-F238E27FC236}">
              <a16:creationId xmlns:a16="http://schemas.microsoft.com/office/drawing/2014/main" id="{143FEA30-A06E-4869-AD33-9489EEEC639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87" name="avatar">
          <a:extLst>
            <a:ext uri="{FF2B5EF4-FFF2-40B4-BE49-F238E27FC236}">
              <a16:creationId xmlns:a16="http://schemas.microsoft.com/office/drawing/2014/main" id="{68315298-2D7B-4A51-BE55-9D083C135AA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69988" name="avatar">
          <a:extLst>
            <a:ext uri="{FF2B5EF4-FFF2-40B4-BE49-F238E27FC236}">
              <a16:creationId xmlns:a16="http://schemas.microsoft.com/office/drawing/2014/main" id="{AF7F78CF-352D-44BE-804B-F84F83349BE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69989" name="avatar">
          <a:extLst>
            <a:ext uri="{FF2B5EF4-FFF2-40B4-BE49-F238E27FC236}">
              <a16:creationId xmlns:a16="http://schemas.microsoft.com/office/drawing/2014/main" id="{F256E248-80AC-484B-B704-EA0C0C883E1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69990" name="avatar">
          <a:extLst>
            <a:ext uri="{FF2B5EF4-FFF2-40B4-BE49-F238E27FC236}">
              <a16:creationId xmlns:a16="http://schemas.microsoft.com/office/drawing/2014/main" id="{CF9E8AB2-68F3-48B5-A690-5BD9289AFD2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91" name="avatar">
          <a:extLst>
            <a:ext uri="{FF2B5EF4-FFF2-40B4-BE49-F238E27FC236}">
              <a16:creationId xmlns:a16="http://schemas.microsoft.com/office/drawing/2014/main" id="{862651D5-3077-4132-B913-283CE0FD91E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69992" name="avatar">
          <a:extLst>
            <a:ext uri="{FF2B5EF4-FFF2-40B4-BE49-F238E27FC236}">
              <a16:creationId xmlns:a16="http://schemas.microsoft.com/office/drawing/2014/main" id="{B4A95185-3012-4D36-A6B4-2F645477902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93" name="avatar">
          <a:extLst>
            <a:ext uri="{FF2B5EF4-FFF2-40B4-BE49-F238E27FC236}">
              <a16:creationId xmlns:a16="http://schemas.microsoft.com/office/drawing/2014/main" id="{0576F96C-E23B-4204-9721-EE6EB6F197B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178"/>
    <xdr:sp macro="" textlink="">
      <xdr:nvSpPr>
        <xdr:cNvPr id="69994" name="avatar">
          <a:extLst>
            <a:ext uri="{FF2B5EF4-FFF2-40B4-BE49-F238E27FC236}">
              <a16:creationId xmlns:a16="http://schemas.microsoft.com/office/drawing/2014/main" id="{C6564349-1112-4DBA-A112-6E2119434BE7}"/>
            </a:ext>
          </a:extLst>
        </xdr:cNvPr>
        <xdr:cNvSpPr>
          <a:spLocks noChangeAspect="1" noChangeArrowheads="1"/>
        </xdr:cNvSpPr>
      </xdr:nvSpPr>
      <xdr:spPr bwMode="auto">
        <a:xfrm>
          <a:off x="4600575" y="21821775"/>
          <a:ext cx="304800" cy="27717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69995" name="avatar">
          <a:extLst>
            <a:ext uri="{FF2B5EF4-FFF2-40B4-BE49-F238E27FC236}">
              <a16:creationId xmlns:a16="http://schemas.microsoft.com/office/drawing/2014/main" id="{021A404B-B69F-4037-BEFF-7564A23A0114}"/>
            </a:ext>
          </a:extLst>
        </xdr:cNvPr>
        <xdr:cNvSpPr>
          <a:spLocks noChangeAspect="1" noChangeArrowheads="1"/>
        </xdr:cNvSpPr>
      </xdr:nvSpPr>
      <xdr:spPr bwMode="auto">
        <a:xfrm>
          <a:off x="0" y="21821775"/>
          <a:ext cx="304800" cy="27844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69996" name="avatar">
          <a:extLst>
            <a:ext uri="{FF2B5EF4-FFF2-40B4-BE49-F238E27FC236}">
              <a16:creationId xmlns:a16="http://schemas.microsoft.com/office/drawing/2014/main" id="{29BF1C52-88DF-4DF0-8E4D-4E28E998C7C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8447"/>
    <xdr:sp macro="" textlink="">
      <xdr:nvSpPr>
        <xdr:cNvPr id="69997" name="avatar">
          <a:extLst>
            <a:ext uri="{FF2B5EF4-FFF2-40B4-BE49-F238E27FC236}">
              <a16:creationId xmlns:a16="http://schemas.microsoft.com/office/drawing/2014/main" id="{36C4AE7E-1BBC-4F00-8005-CE00BACFE612}"/>
            </a:ext>
          </a:extLst>
        </xdr:cNvPr>
        <xdr:cNvSpPr>
          <a:spLocks noChangeAspect="1" noChangeArrowheads="1"/>
        </xdr:cNvSpPr>
      </xdr:nvSpPr>
      <xdr:spPr bwMode="auto">
        <a:xfrm>
          <a:off x="4600575" y="21821775"/>
          <a:ext cx="304800" cy="27844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69998" name="avatar">
          <a:extLst>
            <a:ext uri="{FF2B5EF4-FFF2-40B4-BE49-F238E27FC236}">
              <a16:creationId xmlns:a16="http://schemas.microsoft.com/office/drawing/2014/main" id="{875D91E6-F7F7-4D2D-A6E4-82AEF11C30A7}"/>
            </a:ext>
          </a:extLst>
        </xdr:cNvPr>
        <xdr:cNvSpPr>
          <a:spLocks noChangeAspect="1" noChangeArrowheads="1"/>
        </xdr:cNvSpPr>
      </xdr:nvSpPr>
      <xdr:spPr bwMode="auto">
        <a:xfrm>
          <a:off x="0" y="21821775"/>
          <a:ext cx="304800" cy="27844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69999" name="avatar">
          <a:extLst>
            <a:ext uri="{FF2B5EF4-FFF2-40B4-BE49-F238E27FC236}">
              <a16:creationId xmlns:a16="http://schemas.microsoft.com/office/drawing/2014/main" id="{5D36318C-A90C-4AAE-B2E8-B1E1519AD82D}"/>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00" name="avatar">
          <a:extLst>
            <a:ext uri="{FF2B5EF4-FFF2-40B4-BE49-F238E27FC236}">
              <a16:creationId xmlns:a16="http://schemas.microsoft.com/office/drawing/2014/main" id="{46D5A1F0-ABC4-4580-87FD-D4D582F1FD1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206"/>
    <xdr:sp macro="" textlink="">
      <xdr:nvSpPr>
        <xdr:cNvPr id="70001" name="avatar">
          <a:extLst>
            <a:ext uri="{FF2B5EF4-FFF2-40B4-BE49-F238E27FC236}">
              <a16:creationId xmlns:a16="http://schemas.microsoft.com/office/drawing/2014/main" id="{8A7890BF-6D59-42B6-B2C8-32C1B00B232F}"/>
            </a:ext>
          </a:extLst>
        </xdr:cNvPr>
        <xdr:cNvSpPr>
          <a:spLocks noChangeAspect="1" noChangeArrowheads="1"/>
        </xdr:cNvSpPr>
      </xdr:nvSpPr>
      <xdr:spPr bwMode="auto">
        <a:xfrm>
          <a:off x="4600575" y="21821775"/>
          <a:ext cx="304800" cy="27720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70002" name="avatar">
          <a:extLst>
            <a:ext uri="{FF2B5EF4-FFF2-40B4-BE49-F238E27FC236}">
              <a16:creationId xmlns:a16="http://schemas.microsoft.com/office/drawing/2014/main" id="{03E96026-A0C6-4790-9F96-E69A5A6558BA}"/>
            </a:ext>
          </a:extLst>
        </xdr:cNvPr>
        <xdr:cNvSpPr>
          <a:spLocks noChangeAspect="1" noChangeArrowheads="1"/>
        </xdr:cNvSpPr>
      </xdr:nvSpPr>
      <xdr:spPr bwMode="auto">
        <a:xfrm>
          <a:off x="0" y="21821775"/>
          <a:ext cx="304800" cy="27844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03" name="avatar">
          <a:extLst>
            <a:ext uri="{FF2B5EF4-FFF2-40B4-BE49-F238E27FC236}">
              <a16:creationId xmlns:a16="http://schemas.microsoft.com/office/drawing/2014/main" id="{DA89D7E6-9ED7-4E46-BF9C-A5AC27604FC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686"/>
    <xdr:sp macro="" textlink="">
      <xdr:nvSpPr>
        <xdr:cNvPr id="70004" name="avatar">
          <a:extLst>
            <a:ext uri="{FF2B5EF4-FFF2-40B4-BE49-F238E27FC236}">
              <a16:creationId xmlns:a16="http://schemas.microsoft.com/office/drawing/2014/main" id="{15C28C86-1076-4ADF-B464-EA7D0C3CB252}"/>
            </a:ext>
          </a:extLst>
        </xdr:cNvPr>
        <xdr:cNvSpPr>
          <a:spLocks noChangeAspect="1" noChangeArrowheads="1"/>
        </xdr:cNvSpPr>
      </xdr:nvSpPr>
      <xdr:spPr bwMode="auto">
        <a:xfrm>
          <a:off x="4600575" y="21821775"/>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7812"/>
    <xdr:sp macro="" textlink="">
      <xdr:nvSpPr>
        <xdr:cNvPr id="70005" name="avatar">
          <a:extLst>
            <a:ext uri="{FF2B5EF4-FFF2-40B4-BE49-F238E27FC236}">
              <a16:creationId xmlns:a16="http://schemas.microsoft.com/office/drawing/2014/main" id="{57365A84-12DD-4D93-8832-BB7E94697CAA}"/>
            </a:ext>
          </a:extLst>
        </xdr:cNvPr>
        <xdr:cNvSpPr>
          <a:spLocks noChangeAspect="1" noChangeArrowheads="1"/>
        </xdr:cNvSpPr>
      </xdr:nvSpPr>
      <xdr:spPr bwMode="auto">
        <a:xfrm>
          <a:off x="0" y="21821775"/>
          <a:ext cx="304800" cy="27781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06" name="avatar">
          <a:extLst>
            <a:ext uri="{FF2B5EF4-FFF2-40B4-BE49-F238E27FC236}">
              <a16:creationId xmlns:a16="http://schemas.microsoft.com/office/drawing/2014/main" id="{1FB094C5-7A42-468E-B9EF-CD9EB785BC1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007" name="avatar">
          <a:extLst>
            <a:ext uri="{FF2B5EF4-FFF2-40B4-BE49-F238E27FC236}">
              <a16:creationId xmlns:a16="http://schemas.microsoft.com/office/drawing/2014/main" id="{CAD3EB43-58D8-481E-876F-F8851B6FE770}"/>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008" name="avatar">
          <a:extLst>
            <a:ext uri="{FF2B5EF4-FFF2-40B4-BE49-F238E27FC236}">
              <a16:creationId xmlns:a16="http://schemas.microsoft.com/office/drawing/2014/main" id="{25DFDC9E-BCBA-47E7-98A9-BE4D5191A302}"/>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09" name="avatar">
          <a:extLst>
            <a:ext uri="{FF2B5EF4-FFF2-40B4-BE49-F238E27FC236}">
              <a16:creationId xmlns:a16="http://schemas.microsoft.com/office/drawing/2014/main" id="{802D7F51-AFD9-432D-BF0D-F2B9FDA8B2B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609"/>
    <xdr:sp macro="" textlink="">
      <xdr:nvSpPr>
        <xdr:cNvPr id="70010" name="avatar">
          <a:extLst>
            <a:ext uri="{FF2B5EF4-FFF2-40B4-BE49-F238E27FC236}">
              <a16:creationId xmlns:a16="http://schemas.microsoft.com/office/drawing/2014/main" id="{6A0625C1-D42D-43A4-9C6B-A53A970B4A74}"/>
            </a:ext>
          </a:extLst>
        </xdr:cNvPr>
        <xdr:cNvSpPr>
          <a:spLocks noChangeAspect="1" noChangeArrowheads="1"/>
        </xdr:cNvSpPr>
      </xdr:nvSpPr>
      <xdr:spPr bwMode="auto">
        <a:xfrm>
          <a:off x="4600575" y="21821775"/>
          <a:ext cx="304800" cy="3086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8609"/>
    <xdr:sp macro="" textlink="">
      <xdr:nvSpPr>
        <xdr:cNvPr id="70011" name="avatar">
          <a:extLst>
            <a:ext uri="{FF2B5EF4-FFF2-40B4-BE49-F238E27FC236}">
              <a16:creationId xmlns:a16="http://schemas.microsoft.com/office/drawing/2014/main" id="{25E46CC6-A375-4CA9-81C1-1B8E08A51559}"/>
            </a:ext>
          </a:extLst>
        </xdr:cNvPr>
        <xdr:cNvSpPr>
          <a:spLocks noChangeAspect="1" noChangeArrowheads="1"/>
        </xdr:cNvSpPr>
      </xdr:nvSpPr>
      <xdr:spPr bwMode="auto">
        <a:xfrm>
          <a:off x="0" y="21821775"/>
          <a:ext cx="304800" cy="3086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012" name="avatar">
          <a:extLst>
            <a:ext uri="{FF2B5EF4-FFF2-40B4-BE49-F238E27FC236}">
              <a16:creationId xmlns:a16="http://schemas.microsoft.com/office/drawing/2014/main" id="{2F1A82E9-E29B-45DD-99F6-41ABED7BE9CB}"/>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13" name="avatar">
          <a:extLst>
            <a:ext uri="{FF2B5EF4-FFF2-40B4-BE49-F238E27FC236}">
              <a16:creationId xmlns:a16="http://schemas.microsoft.com/office/drawing/2014/main" id="{2FA9DB09-DC58-40B5-A05F-82E44684740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70014" name="avatar">
          <a:extLst>
            <a:ext uri="{FF2B5EF4-FFF2-40B4-BE49-F238E27FC236}">
              <a16:creationId xmlns:a16="http://schemas.microsoft.com/office/drawing/2014/main" id="{C985E75C-10F6-4BEF-93CD-05D82B3612B0}"/>
            </a:ext>
          </a:extLst>
        </xdr:cNvPr>
        <xdr:cNvSpPr>
          <a:spLocks noChangeAspect="1" noChangeArrowheads="1"/>
        </xdr:cNvSpPr>
      </xdr:nvSpPr>
      <xdr:spPr bwMode="auto">
        <a:xfrm>
          <a:off x="4600575" y="21821775"/>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015" name="avatar">
          <a:extLst>
            <a:ext uri="{FF2B5EF4-FFF2-40B4-BE49-F238E27FC236}">
              <a16:creationId xmlns:a16="http://schemas.microsoft.com/office/drawing/2014/main" id="{6B1B218E-74EC-4975-9966-75D83BDB4F1A}"/>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16" name="avatar">
          <a:extLst>
            <a:ext uri="{FF2B5EF4-FFF2-40B4-BE49-F238E27FC236}">
              <a16:creationId xmlns:a16="http://schemas.microsoft.com/office/drawing/2014/main" id="{1A2200BA-B3D9-4FE8-BDA1-0D4B154A48A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017" name="avatar">
          <a:extLst>
            <a:ext uri="{FF2B5EF4-FFF2-40B4-BE49-F238E27FC236}">
              <a16:creationId xmlns:a16="http://schemas.microsoft.com/office/drawing/2014/main" id="{B684210C-4904-469C-94AF-3560DC8BD3BD}"/>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018" name="avatar">
          <a:extLst>
            <a:ext uri="{FF2B5EF4-FFF2-40B4-BE49-F238E27FC236}">
              <a16:creationId xmlns:a16="http://schemas.microsoft.com/office/drawing/2014/main" id="{93C231B0-ED0C-420F-B58E-F92992B951F2}"/>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19" name="avatar">
          <a:extLst>
            <a:ext uri="{FF2B5EF4-FFF2-40B4-BE49-F238E27FC236}">
              <a16:creationId xmlns:a16="http://schemas.microsoft.com/office/drawing/2014/main" id="{4BA7B098-941D-49F4-8C53-550575FFBAF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20" name="avatar">
          <a:extLst>
            <a:ext uri="{FF2B5EF4-FFF2-40B4-BE49-F238E27FC236}">
              <a16:creationId xmlns:a16="http://schemas.microsoft.com/office/drawing/2014/main" id="{BADC9E46-9DB6-4F19-BE66-4D64A6887DF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21" name="avatar">
          <a:extLst>
            <a:ext uri="{FF2B5EF4-FFF2-40B4-BE49-F238E27FC236}">
              <a16:creationId xmlns:a16="http://schemas.microsoft.com/office/drawing/2014/main" id="{EA8D5083-8E87-4620-A438-68D9BB4D6CC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22" name="avatar">
          <a:extLst>
            <a:ext uri="{FF2B5EF4-FFF2-40B4-BE49-F238E27FC236}">
              <a16:creationId xmlns:a16="http://schemas.microsoft.com/office/drawing/2014/main" id="{E7B9F917-35F5-4B84-8883-6CB430FF1A2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23" name="avatar">
          <a:extLst>
            <a:ext uri="{FF2B5EF4-FFF2-40B4-BE49-F238E27FC236}">
              <a16:creationId xmlns:a16="http://schemas.microsoft.com/office/drawing/2014/main" id="{FCC4358F-62C9-4510-A924-2662A2C5B5D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24" name="avatar">
          <a:extLst>
            <a:ext uri="{FF2B5EF4-FFF2-40B4-BE49-F238E27FC236}">
              <a16:creationId xmlns:a16="http://schemas.microsoft.com/office/drawing/2014/main" id="{195B2450-D33F-417B-B3A6-6FAD22CC96C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25" name="avatar">
          <a:extLst>
            <a:ext uri="{FF2B5EF4-FFF2-40B4-BE49-F238E27FC236}">
              <a16:creationId xmlns:a16="http://schemas.microsoft.com/office/drawing/2014/main" id="{1EA482D8-3624-4630-84BB-391EEE93C68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26" name="avatar">
          <a:extLst>
            <a:ext uri="{FF2B5EF4-FFF2-40B4-BE49-F238E27FC236}">
              <a16:creationId xmlns:a16="http://schemas.microsoft.com/office/drawing/2014/main" id="{08035C13-D278-4177-A252-3EDE0C0FB59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27" name="avatar">
          <a:extLst>
            <a:ext uri="{FF2B5EF4-FFF2-40B4-BE49-F238E27FC236}">
              <a16:creationId xmlns:a16="http://schemas.microsoft.com/office/drawing/2014/main" id="{2764F87C-CBB7-4897-8EDE-A06C35BA05D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28" name="avatar">
          <a:extLst>
            <a:ext uri="{FF2B5EF4-FFF2-40B4-BE49-F238E27FC236}">
              <a16:creationId xmlns:a16="http://schemas.microsoft.com/office/drawing/2014/main" id="{5F855DBC-6DF9-475A-A1FF-A7A91AADE3E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29" name="avatar">
          <a:extLst>
            <a:ext uri="{FF2B5EF4-FFF2-40B4-BE49-F238E27FC236}">
              <a16:creationId xmlns:a16="http://schemas.microsoft.com/office/drawing/2014/main" id="{AFD2AB3B-8A71-4CEA-8EBA-20ADF418DBB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30" name="avatar">
          <a:extLst>
            <a:ext uri="{FF2B5EF4-FFF2-40B4-BE49-F238E27FC236}">
              <a16:creationId xmlns:a16="http://schemas.microsoft.com/office/drawing/2014/main" id="{2E56FE71-4DA5-40CA-87B5-4AA45878030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31" name="avatar">
          <a:extLst>
            <a:ext uri="{FF2B5EF4-FFF2-40B4-BE49-F238E27FC236}">
              <a16:creationId xmlns:a16="http://schemas.microsoft.com/office/drawing/2014/main" id="{C5438C76-D0FA-4A48-A6D3-1BF332812B0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32" name="avatar">
          <a:extLst>
            <a:ext uri="{FF2B5EF4-FFF2-40B4-BE49-F238E27FC236}">
              <a16:creationId xmlns:a16="http://schemas.microsoft.com/office/drawing/2014/main" id="{A8B81D04-700C-41A4-878E-489E331BCC9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33" name="avatar">
          <a:extLst>
            <a:ext uri="{FF2B5EF4-FFF2-40B4-BE49-F238E27FC236}">
              <a16:creationId xmlns:a16="http://schemas.microsoft.com/office/drawing/2014/main" id="{D34A67A0-08C4-4DED-BFA9-F9552036DEF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34" name="avatar">
          <a:extLst>
            <a:ext uri="{FF2B5EF4-FFF2-40B4-BE49-F238E27FC236}">
              <a16:creationId xmlns:a16="http://schemas.microsoft.com/office/drawing/2014/main" id="{0DA2141E-E922-41CD-879A-F9CFADBCBCA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35" name="avatar">
          <a:extLst>
            <a:ext uri="{FF2B5EF4-FFF2-40B4-BE49-F238E27FC236}">
              <a16:creationId xmlns:a16="http://schemas.microsoft.com/office/drawing/2014/main" id="{4B0E952A-6012-4936-AD5F-664E643B300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36" name="avatar">
          <a:extLst>
            <a:ext uri="{FF2B5EF4-FFF2-40B4-BE49-F238E27FC236}">
              <a16:creationId xmlns:a16="http://schemas.microsoft.com/office/drawing/2014/main" id="{F76CE631-AEAA-420D-A569-FB93B66656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37" name="avatar">
          <a:extLst>
            <a:ext uri="{FF2B5EF4-FFF2-40B4-BE49-F238E27FC236}">
              <a16:creationId xmlns:a16="http://schemas.microsoft.com/office/drawing/2014/main" id="{E05C526C-C1FC-4507-9107-6271A05EDC9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38" name="avatar">
          <a:extLst>
            <a:ext uri="{FF2B5EF4-FFF2-40B4-BE49-F238E27FC236}">
              <a16:creationId xmlns:a16="http://schemas.microsoft.com/office/drawing/2014/main" id="{7B4327C0-10AA-4B9C-BFDC-D66B2451CA1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39" name="avatar">
          <a:extLst>
            <a:ext uri="{FF2B5EF4-FFF2-40B4-BE49-F238E27FC236}">
              <a16:creationId xmlns:a16="http://schemas.microsoft.com/office/drawing/2014/main" id="{855BFF1D-88BF-4906-9AD7-65B9A8CFBB6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40" name="avatar">
          <a:extLst>
            <a:ext uri="{FF2B5EF4-FFF2-40B4-BE49-F238E27FC236}">
              <a16:creationId xmlns:a16="http://schemas.microsoft.com/office/drawing/2014/main" id="{2A718CFE-CF55-4133-9506-678721B3DDF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41" name="avatar">
          <a:extLst>
            <a:ext uri="{FF2B5EF4-FFF2-40B4-BE49-F238E27FC236}">
              <a16:creationId xmlns:a16="http://schemas.microsoft.com/office/drawing/2014/main" id="{FFBD35BE-BC73-47B2-B465-B6B7979A997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42" name="avatar">
          <a:extLst>
            <a:ext uri="{FF2B5EF4-FFF2-40B4-BE49-F238E27FC236}">
              <a16:creationId xmlns:a16="http://schemas.microsoft.com/office/drawing/2014/main" id="{3AF2FAD6-D96A-4265-B823-AB0BC817A28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43" name="avatar">
          <a:extLst>
            <a:ext uri="{FF2B5EF4-FFF2-40B4-BE49-F238E27FC236}">
              <a16:creationId xmlns:a16="http://schemas.microsoft.com/office/drawing/2014/main" id="{1222F83D-467F-476A-AA3C-B3DB5714385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44" name="avatar">
          <a:extLst>
            <a:ext uri="{FF2B5EF4-FFF2-40B4-BE49-F238E27FC236}">
              <a16:creationId xmlns:a16="http://schemas.microsoft.com/office/drawing/2014/main" id="{A64FAC72-8B29-4317-9416-4BB7D999612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45" name="avatar">
          <a:extLst>
            <a:ext uri="{FF2B5EF4-FFF2-40B4-BE49-F238E27FC236}">
              <a16:creationId xmlns:a16="http://schemas.microsoft.com/office/drawing/2014/main" id="{B4C3EC1F-5710-4157-A842-49DA0903CFB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46" name="avatar">
          <a:extLst>
            <a:ext uri="{FF2B5EF4-FFF2-40B4-BE49-F238E27FC236}">
              <a16:creationId xmlns:a16="http://schemas.microsoft.com/office/drawing/2014/main" id="{93286BEF-FB9F-4AB1-807F-43A30F3B7FF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47" name="avatar">
          <a:extLst>
            <a:ext uri="{FF2B5EF4-FFF2-40B4-BE49-F238E27FC236}">
              <a16:creationId xmlns:a16="http://schemas.microsoft.com/office/drawing/2014/main" id="{BD0D4E75-9A24-48C6-8CED-7B3555AB0BC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48" name="avatar">
          <a:extLst>
            <a:ext uri="{FF2B5EF4-FFF2-40B4-BE49-F238E27FC236}">
              <a16:creationId xmlns:a16="http://schemas.microsoft.com/office/drawing/2014/main" id="{6BC5B077-22A6-4130-97DB-60DA2F04CB7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49" name="avatar">
          <a:extLst>
            <a:ext uri="{FF2B5EF4-FFF2-40B4-BE49-F238E27FC236}">
              <a16:creationId xmlns:a16="http://schemas.microsoft.com/office/drawing/2014/main" id="{2656C061-C661-407A-B79A-A892C037B50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50" name="avatar">
          <a:extLst>
            <a:ext uri="{FF2B5EF4-FFF2-40B4-BE49-F238E27FC236}">
              <a16:creationId xmlns:a16="http://schemas.microsoft.com/office/drawing/2014/main" id="{19D3380E-044E-4343-A15A-F46FB66C3AE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51" name="avatar">
          <a:extLst>
            <a:ext uri="{FF2B5EF4-FFF2-40B4-BE49-F238E27FC236}">
              <a16:creationId xmlns:a16="http://schemas.microsoft.com/office/drawing/2014/main" id="{F80ECF6F-9C13-4485-B09E-D2ACA2C29AF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52" name="avatar">
          <a:extLst>
            <a:ext uri="{FF2B5EF4-FFF2-40B4-BE49-F238E27FC236}">
              <a16:creationId xmlns:a16="http://schemas.microsoft.com/office/drawing/2014/main" id="{6794A9B3-F821-498C-81CA-DA933153CFB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53" name="avatar">
          <a:extLst>
            <a:ext uri="{FF2B5EF4-FFF2-40B4-BE49-F238E27FC236}">
              <a16:creationId xmlns:a16="http://schemas.microsoft.com/office/drawing/2014/main" id="{3BAFC5DE-11E1-4AC2-98DD-025F04B268F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54" name="avatar">
          <a:extLst>
            <a:ext uri="{FF2B5EF4-FFF2-40B4-BE49-F238E27FC236}">
              <a16:creationId xmlns:a16="http://schemas.microsoft.com/office/drawing/2014/main" id="{48891712-B1DA-448B-BFCD-94210DF510E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55" name="avatar">
          <a:extLst>
            <a:ext uri="{FF2B5EF4-FFF2-40B4-BE49-F238E27FC236}">
              <a16:creationId xmlns:a16="http://schemas.microsoft.com/office/drawing/2014/main" id="{4EFF540D-276F-4321-BEEA-DD654827C79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56" name="avatar">
          <a:extLst>
            <a:ext uri="{FF2B5EF4-FFF2-40B4-BE49-F238E27FC236}">
              <a16:creationId xmlns:a16="http://schemas.microsoft.com/office/drawing/2014/main" id="{601F076A-D472-4E5A-AD64-8868BA651D5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57" name="avatar">
          <a:extLst>
            <a:ext uri="{FF2B5EF4-FFF2-40B4-BE49-F238E27FC236}">
              <a16:creationId xmlns:a16="http://schemas.microsoft.com/office/drawing/2014/main" id="{98DBF8DA-BB2F-43EA-8057-CC02C198B07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58" name="avatar">
          <a:extLst>
            <a:ext uri="{FF2B5EF4-FFF2-40B4-BE49-F238E27FC236}">
              <a16:creationId xmlns:a16="http://schemas.microsoft.com/office/drawing/2014/main" id="{55FAFF03-E01F-4974-813C-279DDA4500B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59" name="avatar">
          <a:extLst>
            <a:ext uri="{FF2B5EF4-FFF2-40B4-BE49-F238E27FC236}">
              <a16:creationId xmlns:a16="http://schemas.microsoft.com/office/drawing/2014/main" id="{9E78A867-AAC9-42A4-B4F2-21540A8B294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60" name="avatar">
          <a:extLst>
            <a:ext uri="{FF2B5EF4-FFF2-40B4-BE49-F238E27FC236}">
              <a16:creationId xmlns:a16="http://schemas.microsoft.com/office/drawing/2014/main" id="{A64892D9-051D-4A20-B348-51A022F66FC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61" name="avatar">
          <a:extLst>
            <a:ext uri="{FF2B5EF4-FFF2-40B4-BE49-F238E27FC236}">
              <a16:creationId xmlns:a16="http://schemas.microsoft.com/office/drawing/2014/main" id="{980D3982-ABF4-4C29-94A3-29ACF73F3EB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62" name="avatar">
          <a:extLst>
            <a:ext uri="{FF2B5EF4-FFF2-40B4-BE49-F238E27FC236}">
              <a16:creationId xmlns:a16="http://schemas.microsoft.com/office/drawing/2014/main" id="{BE0CDC6C-DCB8-4026-ACEA-7133FA5C4B1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63" name="avatar">
          <a:extLst>
            <a:ext uri="{FF2B5EF4-FFF2-40B4-BE49-F238E27FC236}">
              <a16:creationId xmlns:a16="http://schemas.microsoft.com/office/drawing/2014/main" id="{0A1C3E41-234D-4799-9D4C-EE3CC8A8411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64" name="avatar">
          <a:extLst>
            <a:ext uri="{FF2B5EF4-FFF2-40B4-BE49-F238E27FC236}">
              <a16:creationId xmlns:a16="http://schemas.microsoft.com/office/drawing/2014/main" id="{69C09CC7-9EFC-4E23-9EAB-0E608AE0D0E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65" name="avatar">
          <a:extLst>
            <a:ext uri="{FF2B5EF4-FFF2-40B4-BE49-F238E27FC236}">
              <a16:creationId xmlns:a16="http://schemas.microsoft.com/office/drawing/2014/main" id="{C172B78D-3664-4FF6-9F70-9A00B1D9762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66" name="avatar">
          <a:extLst>
            <a:ext uri="{FF2B5EF4-FFF2-40B4-BE49-F238E27FC236}">
              <a16:creationId xmlns:a16="http://schemas.microsoft.com/office/drawing/2014/main" id="{AD791406-AFBB-4067-BBFD-E0970FDC601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67" name="avatar">
          <a:extLst>
            <a:ext uri="{FF2B5EF4-FFF2-40B4-BE49-F238E27FC236}">
              <a16:creationId xmlns:a16="http://schemas.microsoft.com/office/drawing/2014/main" id="{7EC19696-F41A-4C78-B8D1-F27FDC0FFD5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68" name="avatar">
          <a:extLst>
            <a:ext uri="{FF2B5EF4-FFF2-40B4-BE49-F238E27FC236}">
              <a16:creationId xmlns:a16="http://schemas.microsoft.com/office/drawing/2014/main" id="{6AE7D11C-02F2-4BFC-A945-9D5748BB225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69" name="avatar">
          <a:extLst>
            <a:ext uri="{FF2B5EF4-FFF2-40B4-BE49-F238E27FC236}">
              <a16:creationId xmlns:a16="http://schemas.microsoft.com/office/drawing/2014/main" id="{C1C7A93F-EEA0-414D-B4C7-3880A28E88D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70" name="avatar">
          <a:extLst>
            <a:ext uri="{FF2B5EF4-FFF2-40B4-BE49-F238E27FC236}">
              <a16:creationId xmlns:a16="http://schemas.microsoft.com/office/drawing/2014/main" id="{2DD94D19-4611-4464-B89C-2B943032585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71" name="avatar">
          <a:extLst>
            <a:ext uri="{FF2B5EF4-FFF2-40B4-BE49-F238E27FC236}">
              <a16:creationId xmlns:a16="http://schemas.microsoft.com/office/drawing/2014/main" id="{CD9EE899-E810-4DA2-8781-530AFC0831E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72" name="avatar">
          <a:extLst>
            <a:ext uri="{FF2B5EF4-FFF2-40B4-BE49-F238E27FC236}">
              <a16:creationId xmlns:a16="http://schemas.microsoft.com/office/drawing/2014/main" id="{79554FDB-1C9D-4DB4-8DA5-AA976F6A495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73" name="avatar">
          <a:extLst>
            <a:ext uri="{FF2B5EF4-FFF2-40B4-BE49-F238E27FC236}">
              <a16:creationId xmlns:a16="http://schemas.microsoft.com/office/drawing/2014/main" id="{B4C4FD51-3ADD-42EC-920D-E7A1C37838F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74" name="avatar">
          <a:extLst>
            <a:ext uri="{FF2B5EF4-FFF2-40B4-BE49-F238E27FC236}">
              <a16:creationId xmlns:a16="http://schemas.microsoft.com/office/drawing/2014/main" id="{B77F4F12-0AFB-4915-9123-697086D1608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75" name="avatar">
          <a:extLst>
            <a:ext uri="{FF2B5EF4-FFF2-40B4-BE49-F238E27FC236}">
              <a16:creationId xmlns:a16="http://schemas.microsoft.com/office/drawing/2014/main" id="{BADE610B-19C9-4D34-86B2-D85DE22047F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76" name="avatar">
          <a:extLst>
            <a:ext uri="{FF2B5EF4-FFF2-40B4-BE49-F238E27FC236}">
              <a16:creationId xmlns:a16="http://schemas.microsoft.com/office/drawing/2014/main" id="{A532E710-AEF2-4889-8D79-BAC1BBEFACC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77" name="avatar">
          <a:extLst>
            <a:ext uri="{FF2B5EF4-FFF2-40B4-BE49-F238E27FC236}">
              <a16:creationId xmlns:a16="http://schemas.microsoft.com/office/drawing/2014/main" id="{35829583-1306-4BD5-9BB7-6CE3A759F5C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78" name="avatar">
          <a:extLst>
            <a:ext uri="{FF2B5EF4-FFF2-40B4-BE49-F238E27FC236}">
              <a16:creationId xmlns:a16="http://schemas.microsoft.com/office/drawing/2014/main" id="{BB416FF0-10C2-4556-A1CB-29971140575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79" name="avatar">
          <a:extLst>
            <a:ext uri="{FF2B5EF4-FFF2-40B4-BE49-F238E27FC236}">
              <a16:creationId xmlns:a16="http://schemas.microsoft.com/office/drawing/2014/main" id="{68EA5C99-B9A3-41DC-9460-29FAE427F36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80" name="avatar">
          <a:extLst>
            <a:ext uri="{FF2B5EF4-FFF2-40B4-BE49-F238E27FC236}">
              <a16:creationId xmlns:a16="http://schemas.microsoft.com/office/drawing/2014/main" id="{8745DAFC-9849-407F-85F1-7A64B71C0FF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81" name="avatar">
          <a:extLst>
            <a:ext uri="{FF2B5EF4-FFF2-40B4-BE49-F238E27FC236}">
              <a16:creationId xmlns:a16="http://schemas.microsoft.com/office/drawing/2014/main" id="{F00520DC-D3FB-4DEE-9ADF-F58BBFEDDCC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82" name="avatar">
          <a:extLst>
            <a:ext uri="{FF2B5EF4-FFF2-40B4-BE49-F238E27FC236}">
              <a16:creationId xmlns:a16="http://schemas.microsoft.com/office/drawing/2014/main" id="{DBE6F084-8269-40B2-9A66-9C80D7EEA41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83" name="avatar">
          <a:extLst>
            <a:ext uri="{FF2B5EF4-FFF2-40B4-BE49-F238E27FC236}">
              <a16:creationId xmlns:a16="http://schemas.microsoft.com/office/drawing/2014/main" id="{FB9E0591-10B4-4691-B3F7-E7DC6E2DACC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84" name="avatar">
          <a:extLst>
            <a:ext uri="{FF2B5EF4-FFF2-40B4-BE49-F238E27FC236}">
              <a16:creationId xmlns:a16="http://schemas.microsoft.com/office/drawing/2014/main" id="{6183A33A-B07F-4C19-8FE3-6EBEF7ABDCD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85" name="avatar">
          <a:extLst>
            <a:ext uri="{FF2B5EF4-FFF2-40B4-BE49-F238E27FC236}">
              <a16:creationId xmlns:a16="http://schemas.microsoft.com/office/drawing/2014/main" id="{C74EEC63-53D7-430A-ABCE-7EFC4BEB2CA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86" name="avatar">
          <a:extLst>
            <a:ext uri="{FF2B5EF4-FFF2-40B4-BE49-F238E27FC236}">
              <a16:creationId xmlns:a16="http://schemas.microsoft.com/office/drawing/2014/main" id="{F11EE4C2-A28E-4546-B67F-3BF72E8360C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87" name="avatar">
          <a:extLst>
            <a:ext uri="{FF2B5EF4-FFF2-40B4-BE49-F238E27FC236}">
              <a16:creationId xmlns:a16="http://schemas.microsoft.com/office/drawing/2014/main" id="{C5F30B33-85A2-4B6C-8020-13926C310B9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88" name="avatar">
          <a:extLst>
            <a:ext uri="{FF2B5EF4-FFF2-40B4-BE49-F238E27FC236}">
              <a16:creationId xmlns:a16="http://schemas.microsoft.com/office/drawing/2014/main" id="{105ADB78-70E9-4AE0-A475-4602C4C1B30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89" name="avatar">
          <a:extLst>
            <a:ext uri="{FF2B5EF4-FFF2-40B4-BE49-F238E27FC236}">
              <a16:creationId xmlns:a16="http://schemas.microsoft.com/office/drawing/2014/main" id="{295E36BA-65E3-46C0-A8E4-71BDA4AD2B5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90" name="avatar">
          <a:extLst>
            <a:ext uri="{FF2B5EF4-FFF2-40B4-BE49-F238E27FC236}">
              <a16:creationId xmlns:a16="http://schemas.microsoft.com/office/drawing/2014/main" id="{6E4A1951-5350-4357-9AD8-3F5F2D238A8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91" name="avatar">
          <a:extLst>
            <a:ext uri="{FF2B5EF4-FFF2-40B4-BE49-F238E27FC236}">
              <a16:creationId xmlns:a16="http://schemas.microsoft.com/office/drawing/2014/main" id="{09696F25-A824-4232-8251-E96E0F7C4DF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92" name="avatar">
          <a:extLst>
            <a:ext uri="{FF2B5EF4-FFF2-40B4-BE49-F238E27FC236}">
              <a16:creationId xmlns:a16="http://schemas.microsoft.com/office/drawing/2014/main" id="{B90CFF3B-E77F-4446-8533-255847B78D5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93" name="avatar">
          <a:extLst>
            <a:ext uri="{FF2B5EF4-FFF2-40B4-BE49-F238E27FC236}">
              <a16:creationId xmlns:a16="http://schemas.microsoft.com/office/drawing/2014/main" id="{DF5F3F34-D19B-4C27-AFC0-6A25E84E5BD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094" name="avatar">
          <a:extLst>
            <a:ext uri="{FF2B5EF4-FFF2-40B4-BE49-F238E27FC236}">
              <a16:creationId xmlns:a16="http://schemas.microsoft.com/office/drawing/2014/main" id="{0385109C-1241-491C-9775-433463BD43D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095" name="avatar">
          <a:extLst>
            <a:ext uri="{FF2B5EF4-FFF2-40B4-BE49-F238E27FC236}">
              <a16:creationId xmlns:a16="http://schemas.microsoft.com/office/drawing/2014/main" id="{E6156F8D-2B42-4881-AF2A-8584BBAE34A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096" name="avatar">
          <a:extLst>
            <a:ext uri="{FF2B5EF4-FFF2-40B4-BE49-F238E27FC236}">
              <a16:creationId xmlns:a16="http://schemas.microsoft.com/office/drawing/2014/main" id="{40ED68CC-F11B-49C7-9E01-A5D081738E2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97" name="avatar">
          <a:extLst>
            <a:ext uri="{FF2B5EF4-FFF2-40B4-BE49-F238E27FC236}">
              <a16:creationId xmlns:a16="http://schemas.microsoft.com/office/drawing/2014/main" id="{E114C1BF-264C-451D-BDD2-33616069B8D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098" name="avatar">
          <a:extLst>
            <a:ext uri="{FF2B5EF4-FFF2-40B4-BE49-F238E27FC236}">
              <a16:creationId xmlns:a16="http://schemas.microsoft.com/office/drawing/2014/main" id="{6AA6DD0C-7ECF-4E5D-8338-BCE98B98C15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099" name="avatar">
          <a:extLst>
            <a:ext uri="{FF2B5EF4-FFF2-40B4-BE49-F238E27FC236}">
              <a16:creationId xmlns:a16="http://schemas.microsoft.com/office/drawing/2014/main" id="{0A996F2A-779E-41E7-8EE7-D5E78E1254E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00" name="avatar">
          <a:extLst>
            <a:ext uri="{FF2B5EF4-FFF2-40B4-BE49-F238E27FC236}">
              <a16:creationId xmlns:a16="http://schemas.microsoft.com/office/drawing/2014/main" id="{0AAE49D7-D00F-4FCD-9224-36782805993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01" name="avatar">
          <a:extLst>
            <a:ext uri="{FF2B5EF4-FFF2-40B4-BE49-F238E27FC236}">
              <a16:creationId xmlns:a16="http://schemas.microsoft.com/office/drawing/2014/main" id="{79435C93-93BC-489A-BC5C-BBCAA4FCD3E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02" name="avatar">
          <a:extLst>
            <a:ext uri="{FF2B5EF4-FFF2-40B4-BE49-F238E27FC236}">
              <a16:creationId xmlns:a16="http://schemas.microsoft.com/office/drawing/2014/main" id="{30150863-AB02-4AEF-A979-9340784D04C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03" name="avatar">
          <a:extLst>
            <a:ext uri="{FF2B5EF4-FFF2-40B4-BE49-F238E27FC236}">
              <a16:creationId xmlns:a16="http://schemas.microsoft.com/office/drawing/2014/main" id="{CEE4ED29-EFFB-4D45-AA8A-D053165AB55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04" name="avatar">
          <a:extLst>
            <a:ext uri="{FF2B5EF4-FFF2-40B4-BE49-F238E27FC236}">
              <a16:creationId xmlns:a16="http://schemas.microsoft.com/office/drawing/2014/main" id="{9D25471E-DDCD-43A2-9D8C-168D22361D1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05" name="avatar">
          <a:extLst>
            <a:ext uri="{FF2B5EF4-FFF2-40B4-BE49-F238E27FC236}">
              <a16:creationId xmlns:a16="http://schemas.microsoft.com/office/drawing/2014/main" id="{61E6D45D-F35D-4606-9213-B06A67D4D50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06" name="avatar">
          <a:extLst>
            <a:ext uri="{FF2B5EF4-FFF2-40B4-BE49-F238E27FC236}">
              <a16:creationId xmlns:a16="http://schemas.microsoft.com/office/drawing/2014/main" id="{2E946846-9DFB-457E-AA0D-DD02A934EF0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07" name="avatar">
          <a:extLst>
            <a:ext uri="{FF2B5EF4-FFF2-40B4-BE49-F238E27FC236}">
              <a16:creationId xmlns:a16="http://schemas.microsoft.com/office/drawing/2014/main" id="{DEA998CD-D28E-450B-8128-8EAEB0F9901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08" name="avatar">
          <a:extLst>
            <a:ext uri="{FF2B5EF4-FFF2-40B4-BE49-F238E27FC236}">
              <a16:creationId xmlns:a16="http://schemas.microsoft.com/office/drawing/2014/main" id="{CD263202-1647-4E74-8C17-66A87D1CA0C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09" name="avatar">
          <a:extLst>
            <a:ext uri="{FF2B5EF4-FFF2-40B4-BE49-F238E27FC236}">
              <a16:creationId xmlns:a16="http://schemas.microsoft.com/office/drawing/2014/main" id="{6513E9EC-97F5-4E25-BF7A-4740756DF40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10" name="avatar">
          <a:extLst>
            <a:ext uri="{FF2B5EF4-FFF2-40B4-BE49-F238E27FC236}">
              <a16:creationId xmlns:a16="http://schemas.microsoft.com/office/drawing/2014/main" id="{240ECFAD-B591-4308-AD42-9FCDA59F438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11" name="avatar">
          <a:extLst>
            <a:ext uri="{FF2B5EF4-FFF2-40B4-BE49-F238E27FC236}">
              <a16:creationId xmlns:a16="http://schemas.microsoft.com/office/drawing/2014/main" id="{47B4D0D2-CD06-42EA-A6FE-73F3A8EFF75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12" name="avatar">
          <a:extLst>
            <a:ext uri="{FF2B5EF4-FFF2-40B4-BE49-F238E27FC236}">
              <a16:creationId xmlns:a16="http://schemas.microsoft.com/office/drawing/2014/main" id="{CC4AEDF2-C390-4295-8838-09D07154C0F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13" name="avatar">
          <a:extLst>
            <a:ext uri="{FF2B5EF4-FFF2-40B4-BE49-F238E27FC236}">
              <a16:creationId xmlns:a16="http://schemas.microsoft.com/office/drawing/2014/main" id="{CF8E16AD-8959-4949-BB99-B1CA91D394D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14" name="avatar">
          <a:extLst>
            <a:ext uri="{FF2B5EF4-FFF2-40B4-BE49-F238E27FC236}">
              <a16:creationId xmlns:a16="http://schemas.microsoft.com/office/drawing/2014/main" id="{2D6B99F5-3D5C-474A-AEF7-8770A45427C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15" name="avatar">
          <a:extLst>
            <a:ext uri="{FF2B5EF4-FFF2-40B4-BE49-F238E27FC236}">
              <a16:creationId xmlns:a16="http://schemas.microsoft.com/office/drawing/2014/main" id="{C51E0A08-C26C-4661-B5D8-DA37F3DA2FA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16" name="avatar">
          <a:extLst>
            <a:ext uri="{FF2B5EF4-FFF2-40B4-BE49-F238E27FC236}">
              <a16:creationId xmlns:a16="http://schemas.microsoft.com/office/drawing/2014/main" id="{D75D5065-8DB8-4EBF-AFF6-FDF1501D064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17" name="avatar">
          <a:extLst>
            <a:ext uri="{FF2B5EF4-FFF2-40B4-BE49-F238E27FC236}">
              <a16:creationId xmlns:a16="http://schemas.microsoft.com/office/drawing/2014/main" id="{F595ADB2-47BE-47C9-B17A-5313285F22B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18" name="avatar">
          <a:extLst>
            <a:ext uri="{FF2B5EF4-FFF2-40B4-BE49-F238E27FC236}">
              <a16:creationId xmlns:a16="http://schemas.microsoft.com/office/drawing/2014/main" id="{7A087996-8ABF-47FC-BA3E-256C3C6CEE0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19" name="avatar">
          <a:extLst>
            <a:ext uri="{FF2B5EF4-FFF2-40B4-BE49-F238E27FC236}">
              <a16:creationId xmlns:a16="http://schemas.microsoft.com/office/drawing/2014/main" id="{96B6C9A5-A6E7-4C05-B059-26F25F4B87F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20" name="avatar">
          <a:extLst>
            <a:ext uri="{FF2B5EF4-FFF2-40B4-BE49-F238E27FC236}">
              <a16:creationId xmlns:a16="http://schemas.microsoft.com/office/drawing/2014/main" id="{DDD27614-FC2D-4DD1-81B9-C352C22C9FB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21" name="avatar">
          <a:extLst>
            <a:ext uri="{FF2B5EF4-FFF2-40B4-BE49-F238E27FC236}">
              <a16:creationId xmlns:a16="http://schemas.microsoft.com/office/drawing/2014/main" id="{B1ED9A50-44BA-443D-B8C4-7862547E38D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22" name="avatar">
          <a:extLst>
            <a:ext uri="{FF2B5EF4-FFF2-40B4-BE49-F238E27FC236}">
              <a16:creationId xmlns:a16="http://schemas.microsoft.com/office/drawing/2014/main" id="{8EF9EFE5-A552-49C8-B923-2EE85B2307A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23" name="avatar">
          <a:extLst>
            <a:ext uri="{FF2B5EF4-FFF2-40B4-BE49-F238E27FC236}">
              <a16:creationId xmlns:a16="http://schemas.microsoft.com/office/drawing/2014/main" id="{635E07C4-BFBD-468E-B43E-EBC235E2D45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24" name="avatar">
          <a:extLst>
            <a:ext uri="{FF2B5EF4-FFF2-40B4-BE49-F238E27FC236}">
              <a16:creationId xmlns:a16="http://schemas.microsoft.com/office/drawing/2014/main" id="{D73D97E6-951E-4CAB-BFC2-303FBA65AC7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25" name="avatar">
          <a:extLst>
            <a:ext uri="{FF2B5EF4-FFF2-40B4-BE49-F238E27FC236}">
              <a16:creationId xmlns:a16="http://schemas.microsoft.com/office/drawing/2014/main" id="{C0C6AB27-AEA4-4433-A073-0CF9BE71F4F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26" name="avatar">
          <a:extLst>
            <a:ext uri="{FF2B5EF4-FFF2-40B4-BE49-F238E27FC236}">
              <a16:creationId xmlns:a16="http://schemas.microsoft.com/office/drawing/2014/main" id="{DAB3D67A-B047-45EF-A654-E68E8E6414B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27" name="avatar">
          <a:extLst>
            <a:ext uri="{FF2B5EF4-FFF2-40B4-BE49-F238E27FC236}">
              <a16:creationId xmlns:a16="http://schemas.microsoft.com/office/drawing/2014/main" id="{50C2B861-26D2-4B55-8F1A-71DB9BBC630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28" name="avatar">
          <a:extLst>
            <a:ext uri="{FF2B5EF4-FFF2-40B4-BE49-F238E27FC236}">
              <a16:creationId xmlns:a16="http://schemas.microsoft.com/office/drawing/2014/main" id="{C84B8048-5AC2-4B7E-8490-AB7E37464D4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29" name="avatar">
          <a:extLst>
            <a:ext uri="{FF2B5EF4-FFF2-40B4-BE49-F238E27FC236}">
              <a16:creationId xmlns:a16="http://schemas.microsoft.com/office/drawing/2014/main" id="{5009C8B1-2687-4476-9145-235B8BD90DD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30" name="avatar">
          <a:extLst>
            <a:ext uri="{FF2B5EF4-FFF2-40B4-BE49-F238E27FC236}">
              <a16:creationId xmlns:a16="http://schemas.microsoft.com/office/drawing/2014/main" id="{BE51DB1C-3FCA-41EB-849D-FE304C87564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31" name="avatar">
          <a:extLst>
            <a:ext uri="{FF2B5EF4-FFF2-40B4-BE49-F238E27FC236}">
              <a16:creationId xmlns:a16="http://schemas.microsoft.com/office/drawing/2014/main" id="{33CAF9C9-3084-41C7-B988-8410907B8CA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32" name="avatar">
          <a:extLst>
            <a:ext uri="{FF2B5EF4-FFF2-40B4-BE49-F238E27FC236}">
              <a16:creationId xmlns:a16="http://schemas.microsoft.com/office/drawing/2014/main" id="{3260A6AE-EECC-49C3-AE64-AD2F823FBD6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33" name="avatar">
          <a:extLst>
            <a:ext uri="{FF2B5EF4-FFF2-40B4-BE49-F238E27FC236}">
              <a16:creationId xmlns:a16="http://schemas.microsoft.com/office/drawing/2014/main" id="{3BC505E6-D11E-4E51-96A8-3BD55C0F4E2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34" name="avatar">
          <a:extLst>
            <a:ext uri="{FF2B5EF4-FFF2-40B4-BE49-F238E27FC236}">
              <a16:creationId xmlns:a16="http://schemas.microsoft.com/office/drawing/2014/main" id="{8CAA4EEF-8589-4E27-A1D6-065705320A9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35" name="avatar">
          <a:extLst>
            <a:ext uri="{FF2B5EF4-FFF2-40B4-BE49-F238E27FC236}">
              <a16:creationId xmlns:a16="http://schemas.microsoft.com/office/drawing/2014/main" id="{E6A432D3-B9BA-46BF-AAB8-78331F93712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36" name="avatar">
          <a:extLst>
            <a:ext uri="{FF2B5EF4-FFF2-40B4-BE49-F238E27FC236}">
              <a16:creationId xmlns:a16="http://schemas.microsoft.com/office/drawing/2014/main" id="{813C7419-FC34-4E2D-B258-74C6573C91F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37" name="avatar">
          <a:extLst>
            <a:ext uri="{FF2B5EF4-FFF2-40B4-BE49-F238E27FC236}">
              <a16:creationId xmlns:a16="http://schemas.microsoft.com/office/drawing/2014/main" id="{601F8BF5-99C6-4B74-9E0F-D0304923211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38" name="avatar">
          <a:extLst>
            <a:ext uri="{FF2B5EF4-FFF2-40B4-BE49-F238E27FC236}">
              <a16:creationId xmlns:a16="http://schemas.microsoft.com/office/drawing/2014/main" id="{52D276F4-5CF6-437B-A000-D9A8CE0A08B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39" name="avatar">
          <a:extLst>
            <a:ext uri="{FF2B5EF4-FFF2-40B4-BE49-F238E27FC236}">
              <a16:creationId xmlns:a16="http://schemas.microsoft.com/office/drawing/2014/main" id="{5EBC9891-5F0C-432D-AB2A-2F788D4837F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40" name="avatar">
          <a:extLst>
            <a:ext uri="{FF2B5EF4-FFF2-40B4-BE49-F238E27FC236}">
              <a16:creationId xmlns:a16="http://schemas.microsoft.com/office/drawing/2014/main" id="{A91831B3-806E-4616-8687-893B7AB8234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41" name="avatar">
          <a:extLst>
            <a:ext uri="{FF2B5EF4-FFF2-40B4-BE49-F238E27FC236}">
              <a16:creationId xmlns:a16="http://schemas.microsoft.com/office/drawing/2014/main" id="{66CC6C1B-8C83-4A0A-AF58-24ABEE25E36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42" name="avatar">
          <a:extLst>
            <a:ext uri="{FF2B5EF4-FFF2-40B4-BE49-F238E27FC236}">
              <a16:creationId xmlns:a16="http://schemas.microsoft.com/office/drawing/2014/main" id="{062807E0-CEB6-4229-B4A1-B6BBA339442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43" name="avatar">
          <a:extLst>
            <a:ext uri="{FF2B5EF4-FFF2-40B4-BE49-F238E27FC236}">
              <a16:creationId xmlns:a16="http://schemas.microsoft.com/office/drawing/2014/main" id="{C0EBDAF4-66C6-4185-AA90-D5C78BC2957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44" name="avatar">
          <a:extLst>
            <a:ext uri="{FF2B5EF4-FFF2-40B4-BE49-F238E27FC236}">
              <a16:creationId xmlns:a16="http://schemas.microsoft.com/office/drawing/2014/main" id="{C211E2A1-72DB-4312-8C8B-56529D3851A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45" name="avatar">
          <a:extLst>
            <a:ext uri="{FF2B5EF4-FFF2-40B4-BE49-F238E27FC236}">
              <a16:creationId xmlns:a16="http://schemas.microsoft.com/office/drawing/2014/main" id="{142AC5AA-7F78-4522-8438-4DBF455A0AD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46" name="avatar">
          <a:extLst>
            <a:ext uri="{FF2B5EF4-FFF2-40B4-BE49-F238E27FC236}">
              <a16:creationId xmlns:a16="http://schemas.microsoft.com/office/drawing/2014/main" id="{8E299EC9-08A4-4CF5-A914-F613A2B7E27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47" name="avatar">
          <a:extLst>
            <a:ext uri="{FF2B5EF4-FFF2-40B4-BE49-F238E27FC236}">
              <a16:creationId xmlns:a16="http://schemas.microsoft.com/office/drawing/2014/main" id="{FE6E9FC3-433F-4D4C-9486-7CBAAB9A8B5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48" name="avatar">
          <a:extLst>
            <a:ext uri="{FF2B5EF4-FFF2-40B4-BE49-F238E27FC236}">
              <a16:creationId xmlns:a16="http://schemas.microsoft.com/office/drawing/2014/main" id="{6BCEDC85-09E2-4EA8-98ED-6ED9E9D82CD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49" name="avatar">
          <a:extLst>
            <a:ext uri="{FF2B5EF4-FFF2-40B4-BE49-F238E27FC236}">
              <a16:creationId xmlns:a16="http://schemas.microsoft.com/office/drawing/2014/main" id="{6B2C93DC-9A36-4F4A-82DA-7C5DAC4F34D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50" name="avatar">
          <a:extLst>
            <a:ext uri="{FF2B5EF4-FFF2-40B4-BE49-F238E27FC236}">
              <a16:creationId xmlns:a16="http://schemas.microsoft.com/office/drawing/2014/main" id="{F6F3F27F-3A30-45CF-B30A-7C201AC1286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51" name="avatar">
          <a:extLst>
            <a:ext uri="{FF2B5EF4-FFF2-40B4-BE49-F238E27FC236}">
              <a16:creationId xmlns:a16="http://schemas.microsoft.com/office/drawing/2014/main" id="{29115B6E-D75E-464E-B409-F185490EE0B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52" name="avatar">
          <a:extLst>
            <a:ext uri="{FF2B5EF4-FFF2-40B4-BE49-F238E27FC236}">
              <a16:creationId xmlns:a16="http://schemas.microsoft.com/office/drawing/2014/main" id="{2BB6B28D-C3AA-4103-B0E9-2BB14393498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53" name="avatar">
          <a:extLst>
            <a:ext uri="{FF2B5EF4-FFF2-40B4-BE49-F238E27FC236}">
              <a16:creationId xmlns:a16="http://schemas.microsoft.com/office/drawing/2014/main" id="{47068171-9CF8-4B83-8F7F-DE2E591685C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54" name="avatar">
          <a:extLst>
            <a:ext uri="{FF2B5EF4-FFF2-40B4-BE49-F238E27FC236}">
              <a16:creationId xmlns:a16="http://schemas.microsoft.com/office/drawing/2014/main" id="{E5BB099C-084E-405D-BF16-76BEA5F7FC1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55" name="avatar">
          <a:extLst>
            <a:ext uri="{FF2B5EF4-FFF2-40B4-BE49-F238E27FC236}">
              <a16:creationId xmlns:a16="http://schemas.microsoft.com/office/drawing/2014/main" id="{2C96DABC-7679-4F42-AFA5-DC0A969F94B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56" name="avatar">
          <a:extLst>
            <a:ext uri="{FF2B5EF4-FFF2-40B4-BE49-F238E27FC236}">
              <a16:creationId xmlns:a16="http://schemas.microsoft.com/office/drawing/2014/main" id="{0E5DC7D5-4BD4-447D-BB52-D1565077249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57" name="avatar">
          <a:extLst>
            <a:ext uri="{FF2B5EF4-FFF2-40B4-BE49-F238E27FC236}">
              <a16:creationId xmlns:a16="http://schemas.microsoft.com/office/drawing/2014/main" id="{CA3ED303-E984-43AE-95CC-4DDA1B7F472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58" name="avatar">
          <a:extLst>
            <a:ext uri="{FF2B5EF4-FFF2-40B4-BE49-F238E27FC236}">
              <a16:creationId xmlns:a16="http://schemas.microsoft.com/office/drawing/2014/main" id="{B94FB350-02E4-4C76-9C3A-1AD3EB94101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59" name="avatar">
          <a:extLst>
            <a:ext uri="{FF2B5EF4-FFF2-40B4-BE49-F238E27FC236}">
              <a16:creationId xmlns:a16="http://schemas.microsoft.com/office/drawing/2014/main" id="{CE2F08BA-CCB2-4909-BA08-A6244CF7406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60" name="avatar">
          <a:extLst>
            <a:ext uri="{FF2B5EF4-FFF2-40B4-BE49-F238E27FC236}">
              <a16:creationId xmlns:a16="http://schemas.microsoft.com/office/drawing/2014/main" id="{B6199092-CED1-4B8E-A8F7-DF0ECAC73EF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61" name="avatar">
          <a:extLst>
            <a:ext uri="{FF2B5EF4-FFF2-40B4-BE49-F238E27FC236}">
              <a16:creationId xmlns:a16="http://schemas.microsoft.com/office/drawing/2014/main" id="{2EF1061A-2464-4B8E-9674-816D0123528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62" name="avatar">
          <a:extLst>
            <a:ext uri="{FF2B5EF4-FFF2-40B4-BE49-F238E27FC236}">
              <a16:creationId xmlns:a16="http://schemas.microsoft.com/office/drawing/2014/main" id="{7A3CC218-2544-463D-92AE-31A68F45958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63" name="avatar">
          <a:extLst>
            <a:ext uri="{FF2B5EF4-FFF2-40B4-BE49-F238E27FC236}">
              <a16:creationId xmlns:a16="http://schemas.microsoft.com/office/drawing/2014/main" id="{66B82640-3AB7-4505-A95F-E13469C21A0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8448"/>
    <xdr:sp macro="" textlink="">
      <xdr:nvSpPr>
        <xdr:cNvPr id="70164" name="avatar">
          <a:extLst>
            <a:ext uri="{FF2B5EF4-FFF2-40B4-BE49-F238E27FC236}">
              <a16:creationId xmlns:a16="http://schemas.microsoft.com/office/drawing/2014/main" id="{173A1A7D-968E-41F2-B0BA-B8A0EFFA0FC9}"/>
            </a:ext>
          </a:extLst>
        </xdr:cNvPr>
        <xdr:cNvSpPr>
          <a:spLocks noChangeAspect="1" noChangeArrowheads="1"/>
        </xdr:cNvSpPr>
      </xdr:nvSpPr>
      <xdr:spPr bwMode="auto">
        <a:xfrm>
          <a:off x="4600575" y="21821775"/>
          <a:ext cx="304800" cy="27844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9082"/>
    <xdr:sp macro="" textlink="">
      <xdr:nvSpPr>
        <xdr:cNvPr id="70165" name="avatar">
          <a:extLst>
            <a:ext uri="{FF2B5EF4-FFF2-40B4-BE49-F238E27FC236}">
              <a16:creationId xmlns:a16="http://schemas.microsoft.com/office/drawing/2014/main" id="{252E71DD-268B-43E3-86F1-ECDDD7FD28FF}"/>
            </a:ext>
          </a:extLst>
        </xdr:cNvPr>
        <xdr:cNvSpPr>
          <a:spLocks noChangeAspect="1" noChangeArrowheads="1"/>
        </xdr:cNvSpPr>
      </xdr:nvSpPr>
      <xdr:spPr bwMode="auto">
        <a:xfrm>
          <a:off x="0" y="21821775"/>
          <a:ext cx="304800" cy="2790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66" name="avatar">
          <a:extLst>
            <a:ext uri="{FF2B5EF4-FFF2-40B4-BE49-F238E27FC236}">
              <a16:creationId xmlns:a16="http://schemas.microsoft.com/office/drawing/2014/main" id="{660220F1-B8F6-454F-B002-858595155C3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812"/>
    <xdr:sp macro="" textlink="">
      <xdr:nvSpPr>
        <xdr:cNvPr id="70167" name="avatar">
          <a:extLst>
            <a:ext uri="{FF2B5EF4-FFF2-40B4-BE49-F238E27FC236}">
              <a16:creationId xmlns:a16="http://schemas.microsoft.com/office/drawing/2014/main" id="{A0D077C0-DB98-41A6-98F3-FF769B88596E}"/>
            </a:ext>
          </a:extLst>
        </xdr:cNvPr>
        <xdr:cNvSpPr>
          <a:spLocks noChangeAspect="1" noChangeArrowheads="1"/>
        </xdr:cNvSpPr>
      </xdr:nvSpPr>
      <xdr:spPr bwMode="auto">
        <a:xfrm>
          <a:off x="4600575" y="21821775"/>
          <a:ext cx="304800" cy="27781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7812"/>
    <xdr:sp macro="" textlink="">
      <xdr:nvSpPr>
        <xdr:cNvPr id="70168" name="avatar">
          <a:extLst>
            <a:ext uri="{FF2B5EF4-FFF2-40B4-BE49-F238E27FC236}">
              <a16:creationId xmlns:a16="http://schemas.microsoft.com/office/drawing/2014/main" id="{D9C65D70-7309-4223-9786-28F2A1C28760}"/>
            </a:ext>
          </a:extLst>
        </xdr:cNvPr>
        <xdr:cNvSpPr>
          <a:spLocks noChangeAspect="1" noChangeArrowheads="1"/>
        </xdr:cNvSpPr>
      </xdr:nvSpPr>
      <xdr:spPr bwMode="auto">
        <a:xfrm>
          <a:off x="0" y="21821775"/>
          <a:ext cx="304800" cy="27781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169" name="avatar">
          <a:extLst>
            <a:ext uri="{FF2B5EF4-FFF2-40B4-BE49-F238E27FC236}">
              <a16:creationId xmlns:a16="http://schemas.microsoft.com/office/drawing/2014/main" id="{EA884186-0DE4-4549-9087-5A8FA3DB8747}"/>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70" name="avatar">
          <a:extLst>
            <a:ext uri="{FF2B5EF4-FFF2-40B4-BE49-F238E27FC236}">
              <a16:creationId xmlns:a16="http://schemas.microsoft.com/office/drawing/2014/main" id="{F740B6F7-0C74-465B-83F2-95CC4F470E3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206"/>
    <xdr:sp macro="" textlink="">
      <xdr:nvSpPr>
        <xdr:cNvPr id="70171" name="avatar">
          <a:extLst>
            <a:ext uri="{FF2B5EF4-FFF2-40B4-BE49-F238E27FC236}">
              <a16:creationId xmlns:a16="http://schemas.microsoft.com/office/drawing/2014/main" id="{2EC4DC62-9A83-4E3D-9182-B55D6E697DC4}"/>
            </a:ext>
          </a:extLst>
        </xdr:cNvPr>
        <xdr:cNvSpPr>
          <a:spLocks noChangeAspect="1" noChangeArrowheads="1"/>
        </xdr:cNvSpPr>
      </xdr:nvSpPr>
      <xdr:spPr bwMode="auto">
        <a:xfrm>
          <a:off x="4600575" y="21821775"/>
          <a:ext cx="304800" cy="27720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9082"/>
    <xdr:sp macro="" textlink="">
      <xdr:nvSpPr>
        <xdr:cNvPr id="70172" name="avatar">
          <a:extLst>
            <a:ext uri="{FF2B5EF4-FFF2-40B4-BE49-F238E27FC236}">
              <a16:creationId xmlns:a16="http://schemas.microsoft.com/office/drawing/2014/main" id="{F71A7C10-26F5-400D-92F8-98D5B96FB1C4}"/>
            </a:ext>
          </a:extLst>
        </xdr:cNvPr>
        <xdr:cNvSpPr>
          <a:spLocks noChangeAspect="1" noChangeArrowheads="1"/>
        </xdr:cNvSpPr>
      </xdr:nvSpPr>
      <xdr:spPr bwMode="auto">
        <a:xfrm>
          <a:off x="0" y="21821775"/>
          <a:ext cx="304800" cy="2790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73" name="avatar">
          <a:extLst>
            <a:ext uri="{FF2B5EF4-FFF2-40B4-BE49-F238E27FC236}">
              <a16:creationId xmlns:a16="http://schemas.microsoft.com/office/drawing/2014/main" id="{10E4C0C7-8B19-4685-B45D-7EDB339F95C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321"/>
    <xdr:sp macro="" textlink="">
      <xdr:nvSpPr>
        <xdr:cNvPr id="70174" name="avatar">
          <a:extLst>
            <a:ext uri="{FF2B5EF4-FFF2-40B4-BE49-F238E27FC236}">
              <a16:creationId xmlns:a16="http://schemas.microsoft.com/office/drawing/2014/main" id="{6D208A1F-7084-4FF3-93EB-9655F2B4863D}"/>
            </a:ext>
          </a:extLst>
        </xdr:cNvPr>
        <xdr:cNvSpPr>
          <a:spLocks noChangeAspect="1" noChangeArrowheads="1"/>
        </xdr:cNvSpPr>
      </xdr:nvSpPr>
      <xdr:spPr bwMode="auto">
        <a:xfrm>
          <a:off x="4600575" y="21821775"/>
          <a:ext cx="304800" cy="30832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9082"/>
    <xdr:sp macro="" textlink="">
      <xdr:nvSpPr>
        <xdr:cNvPr id="70175" name="avatar">
          <a:extLst>
            <a:ext uri="{FF2B5EF4-FFF2-40B4-BE49-F238E27FC236}">
              <a16:creationId xmlns:a16="http://schemas.microsoft.com/office/drawing/2014/main" id="{9BFEA469-4B70-487F-AF39-4EB6381B61B2}"/>
            </a:ext>
          </a:extLst>
        </xdr:cNvPr>
        <xdr:cNvSpPr>
          <a:spLocks noChangeAspect="1" noChangeArrowheads="1"/>
        </xdr:cNvSpPr>
      </xdr:nvSpPr>
      <xdr:spPr bwMode="auto">
        <a:xfrm>
          <a:off x="0" y="21821775"/>
          <a:ext cx="304800" cy="27908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76" name="avatar">
          <a:extLst>
            <a:ext uri="{FF2B5EF4-FFF2-40B4-BE49-F238E27FC236}">
              <a16:creationId xmlns:a16="http://schemas.microsoft.com/office/drawing/2014/main" id="{A0169981-CA23-4BC9-95FA-4E3EDF8F19D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177" name="avatar">
          <a:extLst>
            <a:ext uri="{FF2B5EF4-FFF2-40B4-BE49-F238E27FC236}">
              <a16:creationId xmlns:a16="http://schemas.microsoft.com/office/drawing/2014/main" id="{7211B766-C474-42F0-94D7-ABD44724CF12}"/>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178" name="avatar">
          <a:extLst>
            <a:ext uri="{FF2B5EF4-FFF2-40B4-BE49-F238E27FC236}">
              <a16:creationId xmlns:a16="http://schemas.microsoft.com/office/drawing/2014/main" id="{FA3C37DC-E94E-48B5-920C-FC489D57D7B9}"/>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79" name="avatar">
          <a:extLst>
            <a:ext uri="{FF2B5EF4-FFF2-40B4-BE49-F238E27FC236}">
              <a16:creationId xmlns:a16="http://schemas.microsoft.com/office/drawing/2014/main" id="{EDCF54DB-0396-48EF-9794-C0008662358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609"/>
    <xdr:sp macro="" textlink="">
      <xdr:nvSpPr>
        <xdr:cNvPr id="70180" name="avatar">
          <a:extLst>
            <a:ext uri="{FF2B5EF4-FFF2-40B4-BE49-F238E27FC236}">
              <a16:creationId xmlns:a16="http://schemas.microsoft.com/office/drawing/2014/main" id="{4965266F-8E59-4BAD-BC87-9C497EBE949F}"/>
            </a:ext>
          </a:extLst>
        </xdr:cNvPr>
        <xdr:cNvSpPr>
          <a:spLocks noChangeAspect="1" noChangeArrowheads="1"/>
        </xdr:cNvSpPr>
      </xdr:nvSpPr>
      <xdr:spPr bwMode="auto">
        <a:xfrm>
          <a:off x="4600575" y="21821775"/>
          <a:ext cx="304800" cy="3086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8609"/>
    <xdr:sp macro="" textlink="">
      <xdr:nvSpPr>
        <xdr:cNvPr id="70181" name="avatar">
          <a:extLst>
            <a:ext uri="{FF2B5EF4-FFF2-40B4-BE49-F238E27FC236}">
              <a16:creationId xmlns:a16="http://schemas.microsoft.com/office/drawing/2014/main" id="{EAB65F18-E585-460A-B38B-2D687A76D615}"/>
            </a:ext>
          </a:extLst>
        </xdr:cNvPr>
        <xdr:cNvSpPr>
          <a:spLocks noChangeAspect="1" noChangeArrowheads="1"/>
        </xdr:cNvSpPr>
      </xdr:nvSpPr>
      <xdr:spPr bwMode="auto">
        <a:xfrm>
          <a:off x="0" y="21821775"/>
          <a:ext cx="304800" cy="3086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182" name="avatar">
          <a:extLst>
            <a:ext uri="{FF2B5EF4-FFF2-40B4-BE49-F238E27FC236}">
              <a16:creationId xmlns:a16="http://schemas.microsoft.com/office/drawing/2014/main" id="{93ED41C1-ECB3-48C5-859F-B757728D9635}"/>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83" name="avatar">
          <a:extLst>
            <a:ext uri="{FF2B5EF4-FFF2-40B4-BE49-F238E27FC236}">
              <a16:creationId xmlns:a16="http://schemas.microsoft.com/office/drawing/2014/main" id="{C1B414E5-3F93-4580-9B84-E464AFDBD64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70184" name="avatar">
          <a:extLst>
            <a:ext uri="{FF2B5EF4-FFF2-40B4-BE49-F238E27FC236}">
              <a16:creationId xmlns:a16="http://schemas.microsoft.com/office/drawing/2014/main" id="{ADF458BE-EC98-4BAA-9A78-9153A056BAF7}"/>
            </a:ext>
          </a:extLst>
        </xdr:cNvPr>
        <xdr:cNvSpPr>
          <a:spLocks noChangeAspect="1" noChangeArrowheads="1"/>
        </xdr:cNvSpPr>
      </xdr:nvSpPr>
      <xdr:spPr bwMode="auto">
        <a:xfrm>
          <a:off x="4600575" y="21821775"/>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185" name="avatar">
          <a:extLst>
            <a:ext uri="{FF2B5EF4-FFF2-40B4-BE49-F238E27FC236}">
              <a16:creationId xmlns:a16="http://schemas.microsoft.com/office/drawing/2014/main" id="{D9EEAA98-D483-4503-99D3-3CE8E2DB040B}"/>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86" name="avatar">
          <a:extLst>
            <a:ext uri="{FF2B5EF4-FFF2-40B4-BE49-F238E27FC236}">
              <a16:creationId xmlns:a16="http://schemas.microsoft.com/office/drawing/2014/main" id="{466D9EE9-1641-48BE-B602-0FD69258874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187" name="avatar">
          <a:extLst>
            <a:ext uri="{FF2B5EF4-FFF2-40B4-BE49-F238E27FC236}">
              <a16:creationId xmlns:a16="http://schemas.microsoft.com/office/drawing/2014/main" id="{07FC069B-C2B5-4574-B84C-2D2764ACFBBE}"/>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188" name="avatar">
          <a:extLst>
            <a:ext uri="{FF2B5EF4-FFF2-40B4-BE49-F238E27FC236}">
              <a16:creationId xmlns:a16="http://schemas.microsoft.com/office/drawing/2014/main" id="{021DFDA6-5F92-4549-B923-FF5AE3F6BF4E}"/>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89" name="avatar">
          <a:extLst>
            <a:ext uri="{FF2B5EF4-FFF2-40B4-BE49-F238E27FC236}">
              <a16:creationId xmlns:a16="http://schemas.microsoft.com/office/drawing/2014/main" id="{6B53CE99-8262-4265-AC18-E3C4DC18919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90" name="avatar">
          <a:extLst>
            <a:ext uri="{FF2B5EF4-FFF2-40B4-BE49-F238E27FC236}">
              <a16:creationId xmlns:a16="http://schemas.microsoft.com/office/drawing/2014/main" id="{7E1E9422-F7F2-4E0F-BD42-B8EA6609141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91" name="avatar">
          <a:extLst>
            <a:ext uri="{FF2B5EF4-FFF2-40B4-BE49-F238E27FC236}">
              <a16:creationId xmlns:a16="http://schemas.microsoft.com/office/drawing/2014/main" id="{D2E126D9-ECF3-4DBD-9671-61D233529CE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192" name="avatar">
          <a:extLst>
            <a:ext uri="{FF2B5EF4-FFF2-40B4-BE49-F238E27FC236}">
              <a16:creationId xmlns:a16="http://schemas.microsoft.com/office/drawing/2014/main" id="{A2FD1B2B-3104-4A8C-9038-F0F6B11D108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193" name="avatar">
          <a:extLst>
            <a:ext uri="{FF2B5EF4-FFF2-40B4-BE49-F238E27FC236}">
              <a16:creationId xmlns:a16="http://schemas.microsoft.com/office/drawing/2014/main" id="{54C0795C-D318-4902-8599-F8DD5A4FCFC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94" name="avatar">
          <a:extLst>
            <a:ext uri="{FF2B5EF4-FFF2-40B4-BE49-F238E27FC236}">
              <a16:creationId xmlns:a16="http://schemas.microsoft.com/office/drawing/2014/main" id="{1F8C3EE9-B64E-421E-9153-5D343519E35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95" name="avatar">
          <a:extLst>
            <a:ext uri="{FF2B5EF4-FFF2-40B4-BE49-F238E27FC236}">
              <a16:creationId xmlns:a16="http://schemas.microsoft.com/office/drawing/2014/main" id="{874A27FB-3366-4CAA-AF90-4A4D475EE6C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196" name="avatar">
          <a:extLst>
            <a:ext uri="{FF2B5EF4-FFF2-40B4-BE49-F238E27FC236}">
              <a16:creationId xmlns:a16="http://schemas.microsoft.com/office/drawing/2014/main" id="{ACD2CA26-82F1-43DB-8F39-06BBCC40EFC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97" name="avatar">
          <a:extLst>
            <a:ext uri="{FF2B5EF4-FFF2-40B4-BE49-F238E27FC236}">
              <a16:creationId xmlns:a16="http://schemas.microsoft.com/office/drawing/2014/main" id="{B6F782CF-A4CC-4112-9388-E242D007A6E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198" name="avatar">
          <a:extLst>
            <a:ext uri="{FF2B5EF4-FFF2-40B4-BE49-F238E27FC236}">
              <a16:creationId xmlns:a16="http://schemas.microsoft.com/office/drawing/2014/main" id="{D01C8F09-0E4F-4651-84AF-412E1B7BCA1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199" name="avatar">
          <a:extLst>
            <a:ext uri="{FF2B5EF4-FFF2-40B4-BE49-F238E27FC236}">
              <a16:creationId xmlns:a16="http://schemas.microsoft.com/office/drawing/2014/main" id="{B397A6C4-3126-4338-A4D4-4D4479C717C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00" name="avatar">
          <a:extLst>
            <a:ext uri="{FF2B5EF4-FFF2-40B4-BE49-F238E27FC236}">
              <a16:creationId xmlns:a16="http://schemas.microsoft.com/office/drawing/2014/main" id="{7001CD67-F14F-48B8-A521-8E36DFB9B1C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01" name="avatar">
          <a:extLst>
            <a:ext uri="{FF2B5EF4-FFF2-40B4-BE49-F238E27FC236}">
              <a16:creationId xmlns:a16="http://schemas.microsoft.com/office/drawing/2014/main" id="{3397E5B5-29AF-4B9F-8F12-92035F19052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02" name="avatar">
          <a:extLst>
            <a:ext uri="{FF2B5EF4-FFF2-40B4-BE49-F238E27FC236}">
              <a16:creationId xmlns:a16="http://schemas.microsoft.com/office/drawing/2014/main" id="{2FAF715A-B184-4F4D-8251-8451B173441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03" name="avatar">
          <a:extLst>
            <a:ext uri="{FF2B5EF4-FFF2-40B4-BE49-F238E27FC236}">
              <a16:creationId xmlns:a16="http://schemas.microsoft.com/office/drawing/2014/main" id="{A4902BF8-CE3E-40F7-8B59-5A97236C0C4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04" name="avatar">
          <a:extLst>
            <a:ext uri="{FF2B5EF4-FFF2-40B4-BE49-F238E27FC236}">
              <a16:creationId xmlns:a16="http://schemas.microsoft.com/office/drawing/2014/main" id="{E4B9C816-2D57-4F4B-A2A0-24A3FC03BE7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05" name="avatar">
          <a:extLst>
            <a:ext uri="{FF2B5EF4-FFF2-40B4-BE49-F238E27FC236}">
              <a16:creationId xmlns:a16="http://schemas.microsoft.com/office/drawing/2014/main" id="{50FD69F9-5D9B-44F9-9CAE-147F3CB70ED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06" name="avatar">
          <a:extLst>
            <a:ext uri="{FF2B5EF4-FFF2-40B4-BE49-F238E27FC236}">
              <a16:creationId xmlns:a16="http://schemas.microsoft.com/office/drawing/2014/main" id="{8F04B687-845C-4224-A611-C5C2590355B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07" name="avatar">
          <a:extLst>
            <a:ext uri="{FF2B5EF4-FFF2-40B4-BE49-F238E27FC236}">
              <a16:creationId xmlns:a16="http://schemas.microsoft.com/office/drawing/2014/main" id="{A2FEE039-4CB6-41E2-AC66-6DD7FD953A0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08" name="avatar">
          <a:extLst>
            <a:ext uri="{FF2B5EF4-FFF2-40B4-BE49-F238E27FC236}">
              <a16:creationId xmlns:a16="http://schemas.microsoft.com/office/drawing/2014/main" id="{AF74EA80-4325-4D85-A06A-38D87711440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09" name="avatar">
          <a:extLst>
            <a:ext uri="{FF2B5EF4-FFF2-40B4-BE49-F238E27FC236}">
              <a16:creationId xmlns:a16="http://schemas.microsoft.com/office/drawing/2014/main" id="{993D316A-5090-4280-9890-68834C7429B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10" name="avatar">
          <a:extLst>
            <a:ext uri="{FF2B5EF4-FFF2-40B4-BE49-F238E27FC236}">
              <a16:creationId xmlns:a16="http://schemas.microsoft.com/office/drawing/2014/main" id="{0EF0BA83-82D2-4920-8DC1-00C7C23B8D9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11" name="avatar">
          <a:extLst>
            <a:ext uri="{FF2B5EF4-FFF2-40B4-BE49-F238E27FC236}">
              <a16:creationId xmlns:a16="http://schemas.microsoft.com/office/drawing/2014/main" id="{74E03F33-94BB-46A3-B4F8-7C5E788E401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12" name="avatar">
          <a:extLst>
            <a:ext uri="{FF2B5EF4-FFF2-40B4-BE49-F238E27FC236}">
              <a16:creationId xmlns:a16="http://schemas.microsoft.com/office/drawing/2014/main" id="{E527D17A-9893-4428-8779-E2F1F3BA246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13" name="avatar">
          <a:extLst>
            <a:ext uri="{FF2B5EF4-FFF2-40B4-BE49-F238E27FC236}">
              <a16:creationId xmlns:a16="http://schemas.microsoft.com/office/drawing/2014/main" id="{F629CF4C-3CDB-4FC3-A294-E0A0D23A035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14" name="avatar">
          <a:extLst>
            <a:ext uri="{FF2B5EF4-FFF2-40B4-BE49-F238E27FC236}">
              <a16:creationId xmlns:a16="http://schemas.microsoft.com/office/drawing/2014/main" id="{98FA84D5-B4A5-4579-9FF3-FA3CA766C13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15" name="avatar">
          <a:extLst>
            <a:ext uri="{FF2B5EF4-FFF2-40B4-BE49-F238E27FC236}">
              <a16:creationId xmlns:a16="http://schemas.microsoft.com/office/drawing/2014/main" id="{C6862F88-557C-4780-A268-22194452806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16" name="avatar">
          <a:extLst>
            <a:ext uri="{FF2B5EF4-FFF2-40B4-BE49-F238E27FC236}">
              <a16:creationId xmlns:a16="http://schemas.microsoft.com/office/drawing/2014/main" id="{A40A1104-0D9D-41B6-835D-6B92B00C78D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17" name="avatar">
          <a:extLst>
            <a:ext uri="{FF2B5EF4-FFF2-40B4-BE49-F238E27FC236}">
              <a16:creationId xmlns:a16="http://schemas.microsoft.com/office/drawing/2014/main" id="{052ADC8B-9DAA-450C-980F-3AAB4DBE425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18" name="avatar">
          <a:extLst>
            <a:ext uri="{FF2B5EF4-FFF2-40B4-BE49-F238E27FC236}">
              <a16:creationId xmlns:a16="http://schemas.microsoft.com/office/drawing/2014/main" id="{E5465E45-9AB9-4965-9440-74573932EE9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19" name="avatar">
          <a:extLst>
            <a:ext uri="{FF2B5EF4-FFF2-40B4-BE49-F238E27FC236}">
              <a16:creationId xmlns:a16="http://schemas.microsoft.com/office/drawing/2014/main" id="{60C3F09A-065B-412A-B18E-816B8854DE6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20" name="avatar">
          <a:extLst>
            <a:ext uri="{FF2B5EF4-FFF2-40B4-BE49-F238E27FC236}">
              <a16:creationId xmlns:a16="http://schemas.microsoft.com/office/drawing/2014/main" id="{1FB64EA4-D79A-47A3-A638-88B839B4FB3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21" name="avatar">
          <a:extLst>
            <a:ext uri="{FF2B5EF4-FFF2-40B4-BE49-F238E27FC236}">
              <a16:creationId xmlns:a16="http://schemas.microsoft.com/office/drawing/2014/main" id="{3CB2D932-A7BC-4975-A293-11AF95EF2A1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22" name="avatar">
          <a:extLst>
            <a:ext uri="{FF2B5EF4-FFF2-40B4-BE49-F238E27FC236}">
              <a16:creationId xmlns:a16="http://schemas.microsoft.com/office/drawing/2014/main" id="{A89624A9-84D9-4158-B7C4-519BC9C839A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23" name="avatar">
          <a:extLst>
            <a:ext uri="{FF2B5EF4-FFF2-40B4-BE49-F238E27FC236}">
              <a16:creationId xmlns:a16="http://schemas.microsoft.com/office/drawing/2014/main" id="{724A4C2B-CAE0-48DF-90A7-4F422E13B11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24" name="avatar">
          <a:extLst>
            <a:ext uri="{FF2B5EF4-FFF2-40B4-BE49-F238E27FC236}">
              <a16:creationId xmlns:a16="http://schemas.microsoft.com/office/drawing/2014/main" id="{956FCCD4-E095-440B-A927-7FA7E7E18B0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25" name="avatar">
          <a:extLst>
            <a:ext uri="{FF2B5EF4-FFF2-40B4-BE49-F238E27FC236}">
              <a16:creationId xmlns:a16="http://schemas.microsoft.com/office/drawing/2014/main" id="{28A9CC9B-11F4-4941-A1E2-63D0DF07EC8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26" name="avatar">
          <a:extLst>
            <a:ext uri="{FF2B5EF4-FFF2-40B4-BE49-F238E27FC236}">
              <a16:creationId xmlns:a16="http://schemas.microsoft.com/office/drawing/2014/main" id="{203BB72B-17F2-45EE-95B8-299CBB0B240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27" name="avatar">
          <a:extLst>
            <a:ext uri="{FF2B5EF4-FFF2-40B4-BE49-F238E27FC236}">
              <a16:creationId xmlns:a16="http://schemas.microsoft.com/office/drawing/2014/main" id="{B46AACE2-309E-4A15-8D58-4E8C6E6FE6B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28" name="avatar">
          <a:extLst>
            <a:ext uri="{FF2B5EF4-FFF2-40B4-BE49-F238E27FC236}">
              <a16:creationId xmlns:a16="http://schemas.microsoft.com/office/drawing/2014/main" id="{217F07E7-F1E5-42BB-9611-B567AED281E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29" name="avatar">
          <a:extLst>
            <a:ext uri="{FF2B5EF4-FFF2-40B4-BE49-F238E27FC236}">
              <a16:creationId xmlns:a16="http://schemas.microsoft.com/office/drawing/2014/main" id="{24659E21-4F34-49FD-875F-79B40871150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30" name="avatar">
          <a:extLst>
            <a:ext uri="{FF2B5EF4-FFF2-40B4-BE49-F238E27FC236}">
              <a16:creationId xmlns:a16="http://schemas.microsoft.com/office/drawing/2014/main" id="{8E984A96-033A-43B8-80D8-AB0DEDE979D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31" name="avatar">
          <a:extLst>
            <a:ext uri="{FF2B5EF4-FFF2-40B4-BE49-F238E27FC236}">
              <a16:creationId xmlns:a16="http://schemas.microsoft.com/office/drawing/2014/main" id="{2507110D-6065-4FE5-A1C8-9D514B1C06E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32" name="avatar">
          <a:extLst>
            <a:ext uri="{FF2B5EF4-FFF2-40B4-BE49-F238E27FC236}">
              <a16:creationId xmlns:a16="http://schemas.microsoft.com/office/drawing/2014/main" id="{B0C5E853-1A9E-4627-9C6B-C693D1ECC6E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33" name="avatar">
          <a:extLst>
            <a:ext uri="{FF2B5EF4-FFF2-40B4-BE49-F238E27FC236}">
              <a16:creationId xmlns:a16="http://schemas.microsoft.com/office/drawing/2014/main" id="{CCC5EE56-5E88-4BC3-8942-348452F6A97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34" name="avatar">
          <a:extLst>
            <a:ext uri="{FF2B5EF4-FFF2-40B4-BE49-F238E27FC236}">
              <a16:creationId xmlns:a16="http://schemas.microsoft.com/office/drawing/2014/main" id="{8056A078-6F4B-4B80-B67A-AB0DC98218C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35" name="avatar">
          <a:extLst>
            <a:ext uri="{FF2B5EF4-FFF2-40B4-BE49-F238E27FC236}">
              <a16:creationId xmlns:a16="http://schemas.microsoft.com/office/drawing/2014/main" id="{418CA9C7-FFCD-4164-B70B-E4E160A46FB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36" name="avatar">
          <a:extLst>
            <a:ext uri="{FF2B5EF4-FFF2-40B4-BE49-F238E27FC236}">
              <a16:creationId xmlns:a16="http://schemas.microsoft.com/office/drawing/2014/main" id="{4502F5D3-CDBA-4037-8614-80CA8B2478E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37" name="avatar">
          <a:extLst>
            <a:ext uri="{FF2B5EF4-FFF2-40B4-BE49-F238E27FC236}">
              <a16:creationId xmlns:a16="http://schemas.microsoft.com/office/drawing/2014/main" id="{7403AC72-B861-4801-973A-14C1C206F55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38" name="avatar">
          <a:extLst>
            <a:ext uri="{FF2B5EF4-FFF2-40B4-BE49-F238E27FC236}">
              <a16:creationId xmlns:a16="http://schemas.microsoft.com/office/drawing/2014/main" id="{95076FF9-CC08-4032-9D26-14D700899A9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39" name="avatar">
          <a:extLst>
            <a:ext uri="{FF2B5EF4-FFF2-40B4-BE49-F238E27FC236}">
              <a16:creationId xmlns:a16="http://schemas.microsoft.com/office/drawing/2014/main" id="{ECACEC55-619D-41FB-9236-3BA3D4AAC1B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40" name="avatar">
          <a:extLst>
            <a:ext uri="{FF2B5EF4-FFF2-40B4-BE49-F238E27FC236}">
              <a16:creationId xmlns:a16="http://schemas.microsoft.com/office/drawing/2014/main" id="{2D6F0E16-7815-47A2-B749-679A1490C7F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41" name="avatar">
          <a:extLst>
            <a:ext uri="{FF2B5EF4-FFF2-40B4-BE49-F238E27FC236}">
              <a16:creationId xmlns:a16="http://schemas.microsoft.com/office/drawing/2014/main" id="{2CD82364-2BAF-473D-809E-1B51E093FCA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42" name="avatar">
          <a:extLst>
            <a:ext uri="{FF2B5EF4-FFF2-40B4-BE49-F238E27FC236}">
              <a16:creationId xmlns:a16="http://schemas.microsoft.com/office/drawing/2014/main" id="{AC4A3F3F-0DE8-41E4-91E9-081DBEF50FB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43" name="avatar">
          <a:extLst>
            <a:ext uri="{FF2B5EF4-FFF2-40B4-BE49-F238E27FC236}">
              <a16:creationId xmlns:a16="http://schemas.microsoft.com/office/drawing/2014/main" id="{0830110A-55EC-4F3B-9AA1-85786FE79B5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44" name="avatar">
          <a:extLst>
            <a:ext uri="{FF2B5EF4-FFF2-40B4-BE49-F238E27FC236}">
              <a16:creationId xmlns:a16="http://schemas.microsoft.com/office/drawing/2014/main" id="{733F1615-01A2-4964-B986-15C23EDFEC9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45" name="avatar">
          <a:extLst>
            <a:ext uri="{FF2B5EF4-FFF2-40B4-BE49-F238E27FC236}">
              <a16:creationId xmlns:a16="http://schemas.microsoft.com/office/drawing/2014/main" id="{63D4051F-050F-4066-AE3F-D020C339E2C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46" name="avatar">
          <a:extLst>
            <a:ext uri="{FF2B5EF4-FFF2-40B4-BE49-F238E27FC236}">
              <a16:creationId xmlns:a16="http://schemas.microsoft.com/office/drawing/2014/main" id="{631B96E4-6F36-4D7B-8D37-33446C191D4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47" name="avatar">
          <a:extLst>
            <a:ext uri="{FF2B5EF4-FFF2-40B4-BE49-F238E27FC236}">
              <a16:creationId xmlns:a16="http://schemas.microsoft.com/office/drawing/2014/main" id="{0E7DF1C1-4F10-4BC7-9B00-B2689058EC6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48" name="avatar">
          <a:extLst>
            <a:ext uri="{FF2B5EF4-FFF2-40B4-BE49-F238E27FC236}">
              <a16:creationId xmlns:a16="http://schemas.microsoft.com/office/drawing/2014/main" id="{0BB1EAFC-ABA0-4512-951A-77DE5F8C654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49" name="avatar">
          <a:extLst>
            <a:ext uri="{FF2B5EF4-FFF2-40B4-BE49-F238E27FC236}">
              <a16:creationId xmlns:a16="http://schemas.microsoft.com/office/drawing/2014/main" id="{06801D3A-890E-410C-AA74-05E71F37D1C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50" name="avatar">
          <a:extLst>
            <a:ext uri="{FF2B5EF4-FFF2-40B4-BE49-F238E27FC236}">
              <a16:creationId xmlns:a16="http://schemas.microsoft.com/office/drawing/2014/main" id="{90B286D8-C398-4439-99BD-F15998348F6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51" name="avatar">
          <a:extLst>
            <a:ext uri="{FF2B5EF4-FFF2-40B4-BE49-F238E27FC236}">
              <a16:creationId xmlns:a16="http://schemas.microsoft.com/office/drawing/2014/main" id="{50A298BA-6053-444C-9EA1-F3B69613689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52" name="avatar">
          <a:extLst>
            <a:ext uri="{FF2B5EF4-FFF2-40B4-BE49-F238E27FC236}">
              <a16:creationId xmlns:a16="http://schemas.microsoft.com/office/drawing/2014/main" id="{D24770CF-D3F3-4454-AAF5-30696272D0F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53" name="avatar">
          <a:extLst>
            <a:ext uri="{FF2B5EF4-FFF2-40B4-BE49-F238E27FC236}">
              <a16:creationId xmlns:a16="http://schemas.microsoft.com/office/drawing/2014/main" id="{7ED110F4-4445-460E-BE57-F8D55E0886C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54" name="avatar">
          <a:extLst>
            <a:ext uri="{FF2B5EF4-FFF2-40B4-BE49-F238E27FC236}">
              <a16:creationId xmlns:a16="http://schemas.microsoft.com/office/drawing/2014/main" id="{8A3D5FBD-6EE0-4EF2-9535-CD9AB5B7DF3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55" name="avatar">
          <a:extLst>
            <a:ext uri="{FF2B5EF4-FFF2-40B4-BE49-F238E27FC236}">
              <a16:creationId xmlns:a16="http://schemas.microsoft.com/office/drawing/2014/main" id="{D9D7D1B4-AB79-4B7B-B248-7DD9E006462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56" name="avatar">
          <a:extLst>
            <a:ext uri="{FF2B5EF4-FFF2-40B4-BE49-F238E27FC236}">
              <a16:creationId xmlns:a16="http://schemas.microsoft.com/office/drawing/2014/main" id="{3A52A20C-2516-4279-9462-8C63CAC8DC6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57" name="avatar">
          <a:extLst>
            <a:ext uri="{FF2B5EF4-FFF2-40B4-BE49-F238E27FC236}">
              <a16:creationId xmlns:a16="http://schemas.microsoft.com/office/drawing/2014/main" id="{812DB7BC-6527-4CD3-B20E-2D24A1F111F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58" name="avatar">
          <a:extLst>
            <a:ext uri="{FF2B5EF4-FFF2-40B4-BE49-F238E27FC236}">
              <a16:creationId xmlns:a16="http://schemas.microsoft.com/office/drawing/2014/main" id="{B7DC483D-405C-4680-9357-3A2AF63F14E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59" name="avatar">
          <a:extLst>
            <a:ext uri="{FF2B5EF4-FFF2-40B4-BE49-F238E27FC236}">
              <a16:creationId xmlns:a16="http://schemas.microsoft.com/office/drawing/2014/main" id="{9C9DD3E9-6484-474F-98BF-0F2C1D7CCE6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60" name="avatar">
          <a:extLst>
            <a:ext uri="{FF2B5EF4-FFF2-40B4-BE49-F238E27FC236}">
              <a16:creationId xmlns:a16="http://schemas.microsoft.com/office/drawing/2014/main" id="{9C8E4E50-329F-440D-8894-B85E9474819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61" name="avatar">
          <a:extLst>
            <a:ext uri="{FF2B5EF4-FFF2-40B4-BE49-F238E27FC236}">
              <a16:creationId xmlns:a16="http://schemas.microsoft.com/office/drawing/2014/main" id="{7E2E59E1-9770-45D0-A8C2-F40EC9E2FC8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62" name="avatar">
          <a:extLst>
            <a:ext uri="{FF2B5EF4-FFF2-40B4-BE49-F238E27FC236}">
              <a16:creationId xmlns:a16="http://schemas.microsoft.com/office/drawing/2014/main" id="{FF5C8A8B-5D96-4BF4-B971-7234BB026B6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63" name="avatar">
          <a:extLst>
            <a:ext uri="{FF2B5EF4-FFF2-40B4-BE49-F238E27FC236}">
              <a16:creationId xmlns:a16="http://schemas.microsoft.com/office/drawing/2014/main" id="{003460E8-113C-48AB-96AC-B093A06FEA0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64" name="avatar">
          <a:extLst>
            <a:ext uri="{FF2B5EF4-FFF2-40B4-BE49-F238E27FC236}">
              <a16:creationId xmlns:a16="http://schemas.microsoft.com/office/drawing/2014/main" id="{D3C89374-ACBF-4A18-B503-820739388BD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65" name="avatar">
          <a:extLst>
            <a:ext uri="{FF2B5EF4-FFF2-40B4-BE49-F238E27FC236}">
              <a16:creationId xmlns:a16="http://schemas.microsoft.com/office/drawing/2014/main" id="{0E64EA98-672E-4C2C-8543-78A1DBD17A4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66" name="avatar">
          <a:extLst>
            <a:ext uri="{FF2B5EF4-FFF2-40B4-BE49-F238E27FC236}">
              <a16:creationId xmlns:a16="http://schemas.microsoft.com/office/drawing/2014/main" id="{B55CB05D-F747-4538-8BEF-CF63A16BF61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67" name="avatar">
          <a:extLst>
            <a:ext uri="{FF2B5EF4-FFF2-40B4-BE49-F238E27FC236}">
              <a16:creationId xmlns:a16="http://schemas.microsoft.com/office/drawing/2014/main" id="{F980ABED-6928-43AD-9C43-9D762538AC1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68" name="avatar">
          <a:extLst>
            <a:ext uri="{FF2B5EF4-FFF2-40B4-BE49-F238E27FC236}">
              <a16:creationId xmlns:a16="http://schemas.microsoft.com/office/drawing/2014/main" id="{258CB851-E96C-44B0-B9C2-93981764FBD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69" name="avatar">
          <a:extLst>
            <a:ext uri="{FF2B5EF4-FFF2-40B4-BE49-F238E27FC236}">
              <a16:creationId xmlns:a16="http://schemas.microsoft.com/office/drawing/2014/main" id="{254E00E0-8AEA-444B-B272-0D327D68D74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70" name="avatar">
          <a:extLst>
            <a:ext uri="{FF2B5EF4-FFF2-40B4-BE49-F238E27FC236}">
              <a16:creationId xmlns:a16="http://schemas.microsoft.com/office/drawing/2014/main" id="{B9A5A661-8F5E-4551-975D-FD666D9997C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71" name="avatar">
          <a:extLst>
            <a:ext uri="{FF2B5EF4-FFF2-40B4-BE49-F238E27FC236}">
              <a16:creationId xmlns:a16="http://schemas.microsoft.com/office/drawing/2014/main" id="{EB1CB261-F079-4A1A-930C-6B15D3DDDEB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72" name="avatar">
          <a:extLst>
            <a:ext uri="{FF2B5EF4-FFF2-40B4-BE49-F238E27FC236}">
              <a16:creationId xmlns:a16="http://schemas.microsoft.com/office/drawing/2014/main" id="{95283C86-0945-48CA-8A64-441E9F28262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73" name="avatar">
          <a:extLst>
            <a:ext uri="{FF2B5EF4-FFF2-40B4-BE49-F238E27FC236}">
              <a16:creationId xmlns:a16="http://schemas.microsoft.com/office/drawing/2014/main" id="{BD11070D-7A48-4FA5-A848-D002B0281DF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74" name="avatar">
          <a:extLst>
            <a:ext uri="{FF2B5EF4-FFF2-40B4-BE49-F238E27FC236}">
              <a16:creationId xmlns:a16="http://schemas.microsoft.com/office/drawing/2014/main" id="{52F18007-6103-40CF-9BD0-BF9F568D728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75" name="avatar">
          <a:extLst>
            <a:ext uri="{FF2B5EF4-FFF2-40B4-BE49-F238E27FC236}">
              <a16:creationId xmlns:a16="http://schemas.microsoft.com/office/drawing/2014/main" id="{EA79CAE2-E2C5-469F-8E10-8F9EB081C46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76" name="avatar">
          <a:extLst>
            <a:ext uri="{FF2B5EF4-FFF2-40B4-BE49-F238E27FC236}">
              <a16:creationId xmlns:a16="http://schemas.microsoft.com/office/drawing/2014/main" id="{4A916D0B-33D6-4B0A-86DF-AB58A40EA57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77" name="avatar">
          <a:extLst>
            <a:ext uri="{FF2B5EF4-FFF2-40B4-BE49-F238E27FC236}">
              <a16:creationId xmlns:a16="http://schemas.microsoft.com/office/drawing/2014/main" id="{B186BC62-4802-4C73-B099-1BDAC68E576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78" name="avatar">
          <a:extLst>
            <a:ext uri="{FF2B5EF4-FFF2-40B4-BE49-F238E27FC236}">
              <a16:creationId xmlns:a16="http://schemas.microsoft.com/office/drawing/2014/main" id="{86AFAA29-F549-45FF-9D6A-B977A55A42E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79" name="avatar">
          <a:extLst>
            <a:ext uri="{FF2B5EF4-FFF2-40B4-BE49-F238E27FC236}">
              <a16:creationId xmlns:a16="http://schemas.microsoft.com/office/drawing/2014/main" id="{2B27B446-A634-41C1-BB42-2E48257718B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80" name="avatar">
          <a:extLst>
            <a:ext uri="{FF2B5EF4-FFF2-40B4-BE49-F238E27FC236}">
              <a16:creationId xmlns:a16="http://schemas.microsoft.com/office/drawing/2014/main" id="{8036D333-5FD8-4A80-9FD5-DC617155C6B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81" name="avatar">
          <a:extLst>
            <a:ext uri="{FF2B5EF4-FFF2-40B4-BE49-F238E27FC236}">
              <a16:creationId xmlns:a16="http://schemas.microsoft.com/office/drawing/2014/main" id="{1549B9BB-8251-4A94-939C-D163B8C3A84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82" name="avatar">
          <a:extLst>
            <a:ext uri="{FF2B5EF4-FFF2-40B4-BE49-F238E27FC236}">
              <a16:creationId xmlns:a16="http://schemas.microsoft.com/office/drawing/2014/main" id="{77118F03-CABB-4A65-9233-BF551A6252B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83" name="avatar">
          <a:extLst>
            <a:ext uri="{FF2B5EF4-FFF2-40B4-BE49-F238E27FC236}">
              <a16:creationId xmlns:a16="http://schemas.microsoft.com/office/drawing/2014/main" id="{AE3A8381-980E-4B9D-846D-5F6BE9DC01F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84" name="avatar">
          <a:extLst>
            <a:ext uri="{FF2B5EF4-FFF2-40B4-BE49-F238E27FC236}">
              <a16:creationId xmlns:a16="http://schemas.microsoft.com/office/drawing/2014/main" id="{896E4783-D1D3-41C5-B18B-428B60DC379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85" name="avatar">
          <a:extLst>
            <a:ext uri="{FF2B5EF4-FFF2-40B4-BE49-F238E27FC236}">
              <a16:creationId xmlns:a16="http://schemas.microsoft.com/office/drawing/2014/main" id="{47F82F3B-4350-411B-A8A7-ECFCA4ECED8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86" name="avatar">
          <a:extLst>
            <a:ext uri="{FF2B5EF4-FFF2-40B4-BE49-F238E27FC236}">
              <a16:creationId xmlns:a16="http://schemas.microsoft.com/office/drawing/2014/main" id="{65F62650-EF59-41EE-AFAB-526AE334ED4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87" name="avatar">
          <a:extLst>
            <a:ext uri="{FF2B5EF4-FFF2-40B4-BE49-F238E27FC236}">
              <a16:creationId xmlns:a16="http://schemas.microsoft.com/office/drawing/2014/main" id="{3FD86371-584A-431D-A80F-70F49DE5281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88" name="avatar">
          <a:extLst>
            <a:ext uri="{FF2B5EF4-FFF2-40B4-BE49-F238E27FC236}">
              <a16:creationId xmlns:a16="http://schemas.microsoft.com/office/drawing/2014/main" id="{C97D8D26-7B30-4DC2-9D09-B005786193D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89" name="avatar">
          <a:extLst>
            <a:ext uri="{FF2B5EF4-FFF2-40B4-BE49-F238E27FC236}">
              <a16:creationId xmlns:a16="http://schemas.microsoft.com/office/drawing/2014/main" id="{DBBD65DA-7984-47C5-B580-7252B261851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90" name="avatar">
          <a:extLst>
            <a:ext uri="{FF2B5EF4-FFF2-40B4-BE49-F238E27FC236}">
              <a16:creationId xmlns:a16="http://schemas.microsoft.com/office/drawing/2014/main" id="{AFDE1889-A465-4EF0-A826-4C87F5001FB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91" name="avatar">
          <a:extLst>
            <a:ext uri="{FF2B5EF4-FFF2-40B4-BE49-F238E27FC236}">
              <a16:creationId xmlns:a16="http://schemas.microsoft.com/office/drawing/2014/main" id="{B568D113-FEBB-4E79-9646-B3FA823E6FE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292" name="avatar">
          <a:extLst>
            <a:ext uri="{FF2B5EF4-FFF2-40B4-BE49-F238E27FC236}">
              <a16:creationId xmlns:a16="http://schemas.microsoft.com/office/drawing/2014/main" id="{38FCB528-3C90-489F-B1B5-E0DCE80B622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93" name="avatar">
          <a:extLst>
            <a:ext uri="{FF2B5EF4-FFF2-40B4-BE49-F238E27FC236}">
              <a16:creationId xmlns:a16="http://schemas.microsoft.com/office/drawing/2014/main" id="{E72FD46C-AF2E-498D-919D-D0CBF1517FF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94" name="avatar">
          <a:extLst>
            <a:ext uri="{FF2B5EF4-FFF2-40B4-BE49-F238E27FC236}">
              <a16:creationId xmlns:a16="http://schemas.microsoft.com/office/drawing/2014/main" id="{5B15630F-44D6-44F6-B83F-92B009E8552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95" name="avatar">
          <a:extLst>
            <a:ext uri="{FF2B5EF4-FFF2-40B4-BE49-F238E27FC236}">
              <a16:creationId xmlns:a16="http://schemas.microsoft.com/office/drawing/2014/main" id="{22250D1F-033D-4EDB-8DD3-6D16F40A7E9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296" name="avatar">
          <a:extLst>
            <a:ext uri="{FF2B5EF4-FFF2-40B4-BE49-F238E27FC236}">
              <a16:creationId xmlns:a16="http://schemas.microsoft.com/office/drawing/2014/main" id="{0078FE71-BC19-4C17-99A9-5EF543C82B7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297" name="avatar">
          <a:extLst>
            <a:ext uri="{FF2B5EF4-FFF2-40B4-BE49-F238E27FC236}">
              <a16:creationId xmlns:a16="http://schemas.microsoft.com/office/drawing/2014/main" id="{FE77E0CF-BF1A-4101-9E26-EE8E11970E9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298" name="avatar">
          <a:extLst>
            <a:ext uri="{FF2B5EF4-FFF2-40B4-BE49-F238E27FC236}">
              <a16:creationId xmlns:a16="http://schemas.microsoft.com/office/drawing/2014/main" id="{8D81040F-F59E-485E-9CBF-0E541BF63FF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299" name="avatar">
          <a:extLst>
            <a:ext uri="{FF2B5EF4-FFF2-40B4-BE49-F238E27FC236}">
              <a16:creationId xmlns:a16="http://schemas.microsoft.com/office/drawing/2014/main" id="{3AD5B412-D440-42CA-8108-D1351856CBC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00" name="avatar">
          <a:extLst>
            <a:ext uri="{FF2B5EF4-FFF2-40B4-BE49-F238E27FC236}">
              <a16:creationId xmlns:a16="http://schemas.microsoft.com/office/drawing/2014/main" id="{AA8151C4-C71A-4EE9-9DA9-E28759DED62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01" name="avatar">
          <a:extLst>
            <a:ext uri="{FF2B5EF4-FFF2-40B4-BE49-F238E27FC236}">
              <a16:creationId xmlns:a16="http://schemas.microsoft.com/office/drawing/2014/main" id="{B1FE578B-325F-445E-8F97-AB753685BD2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02" name="avatar">
          <a:extLst>
            <a:ext uri="{FF2B5EF4-FFF2-40B4-BE49-F238E27FC236}">
              <a16:creationId xmlns:a16="http://schemas.microsoft.com/office/drawing/2014/main" id="{9356CB77-B7C3-41CA-B712-0015290257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03" name="avatar">
          <a:extLst>
            <a:ext uri="{FF2B5EF4-FFF2-40B4-BE49-F238E27FC236}">
              <a16:creationId xmlns:a16="http://schemas.microsoft.com/office/drawing/2014/main" id="{DEE4BA13-0B75-495C-A1F5-061241023EB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04" name="avatar">
          <a:extLst>
            <a:ext uri="{FF2B5EF4-FFF2-40B4-BE49-F238E27FC236}">
              <a16:creationId xmlns:a16="http://schemas.microsoft.com/office/drawing/2014/main" id="{740C736A-23E5-4128-B951-BEEC6E9E367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05" name="avatar">
          <a:extLst>
            <a:ext uri="{FF2B5EF4-FFF2-40B4-BE49-F238E27FC236}">
              <a16:creationId xmlns:a16="http://schemas.microsoft.com/office/drawing/2014/main" id="{2D7B5012-690E-4F62-A6F0-00A5D8EFA66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06" name="avatar">
          <a:extLst>
            <a:ext uri="{FF2B5EF4-FFF2-40B4-BE49-F238E27FC236}">
              <a16:creationId xmlns:a16="http://schemas.microsoft.com/office/drawing/2014/main" id="{B143E088-CD3B-4442-9DFC-7C8702FB2CC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07" name="avatar">
          <a:extLst>
            <a:ext uri="{FF2B5EF4-FFF2-40B4-BE49-F238E27FC236}">
              <a16:creationId xmlns:a16="http://schemas.microsoft.com/office/drawing/2014/main" id="{D9B8CE84-5333-48E7-923C-D2C1D393B86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08" name="avatar">
          <a:extLst>
            <a:ext uri="{FF2B5EF4-FFF2-40B4-BE49-F238E27FC236}">
              <a16:creationId xmlns:a16="http://schemas.microsoft.com/office/drawing/2014/main" id="{B268D3DB-0840-40B5-BD26-EDDE968A31F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09" name="avatar">
          <a:extLst>
            <a:ext uri="{FF2B5EF4-FFF2-40B4-BE49-F238E27FC236}">
              <a16:creationId xmlns:a16="http://schemas.microsoft.com/office/drawing/2014/main" id="{4CCE84A7-21E3-4EF5-8549-96150736873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10" name="avatar">
          <a:extLst>
            <a:ext uri="{FF2B5EF4-FFF2-40B4-BE49-F238E27FC236}">
              <a16:creationId xmlns:a16="http://schemas.microsoft.com/office/drawing/2014/main" id="{B48FA23F-6CB6-4AD8-BAA6-6E5F9792EED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11" name="avatar">
          <a:extLst>
            <a:ext uri="{FF2B5EF4-FFF2-40B4-BE49-F238E27FC236}">
              <a16:creationId xmlns:a16="http://schemas.microsoft.com/office/drawing/2014/main" id="{B28C916E-C34E-4A7E-A62A-1D743212EAC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12" name="avatar">
          <a:extLst>
            <a:ext uri="{FF2B5EF4-FFF2-40B4-BE49-F238E27FC236}">
              <a16:creationId xmlns:a16="http://schemas.microsoft.com/office/drawing/2014/main" id="{928AA574-7582-465E-A981-23546FA4AD3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13" name="avatar">
          <a:extLst>
            <a:ext uri="{FF2B5EF4-FFF2-40B4-BE49-F238E27FC236}">
              <a16:creationId xmlns:a16="http://schemas.microsoft.com/office/drawing/2014/main" id="{CEC9F43A-799F-4D5E-8780-79A5C8E6E0B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14" name="avatar">
          <a:extLst>
            <a:ext uri="{FF2B5EF4-FFF2-40B4-BE49-F238E27FC236}">
              <a16:creationId xmlns:a16="http://schemas.microsoft.com/office/drawing/2014/main" id="{68A26FCA-5D89-4175-BA62-BCD37F992FA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15" name="avatar">
          <a:extLst>
            <a:ext uri="{FF2B5EF4-FFF2-40B4-BE49-F238E27FC236}">
              <a16:creationId xmlns:a16="http://schemas.microsoft.com/office/drawing/2014/main" id="{6D30B353-2789-43E5-98D1-B8748FC255D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16" name="avatar">
          <a:extLst>
            <a:ext uri="{FF2B5EF4-FFF2-40B4-BE49-F238E27FC236}">
              <a16:creationId xmlns:a16="http://schemas.microsoft.com/office/drawing/2014/main" id="{AB9C1E13-F875-4899-A0F2-6EFC100ACDB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17" name="avatar">
          <a:extLst>
            <a:ext uri="{FF2B5EF4-FFF2-40B4-BE49-F238E27FC236}">
              <a16:creationId xmlns:a16="http://schemas.microsoft.com/office/drawing/2014/main" id="{62E416CB-4777-4519-AF44-A0CF8E0512A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18" name="avatar">
          <a:extLst>
            <a:ext uri="{FF2B5EF4-FFF2-40B4-BE49-F238E27FC236}">
              <a16:creationId xmlns:a16="http://schemas.microsoft.com/office/drawing/2014/main" id="{1B85B6CF-B28E-45E3-B2E0-32F02DBF516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19" name="avatar">
          <a:extLst>
            <a:ext uri="{FF2B5EF4-FFF2-40B4-BE49-F238E27FC236}">
              <a16:creationId xmlns:a16="http://schemas.microsoft.com/office/drawing/2014/main" id="{307584C2-C7C8-4115-AE8A-93B093592B7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20" name="avatar">
          <a:extLst>
            <a:ext uri="{FF2B5EF4-FFF2-40B4-BE49-F238E27FC236}">
              <a16:creationId xmlns:a16="http://schemas.microsoft.com/office/drawing/2014/main" id="{94E94CE3-8BD6-48C4-8D8D-19C7ED460F6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21" name="avatar">
          <a:extLst>
            <a:ext uri="{FF2B5EF4-FFF2-40B4-BE49-F238E27FC236}">
              <a16:creationId xmlns:a16="http://schemas.microsoft.com/office/drawing/2014/main" id="{BBB2ABE4-E703-452E-ACC6-337A0CDDDF6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22" name="avatar">
          <a:extLst>
            <a:ext uri="{FF2B5EF4-FFF2-40B4-BE49-F238E27FC236}">
              <a16:creationId xmlns:a16="http://schemas.microsoft.com/office/drawing/2014/main" id="{74A06AED-AB2A-44D6-8B0C-24C5287C999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23" name="avatar">
          <a:extLst>
            <a:ext uri="{FF2B5EF4-FFF2-40B4-BE49-F238E27FC236}">
              <a16:creationId xmlns:a16="http://schemas.microsoft.com/office/drawing/2014/main" id="{6D8AD959-82EA-4064-AD59-3E48B76B948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24" name="avatar">
          <a:extLst>
            <a:ext uri="{FF2B5EF4-FFF2-40B4-BE49-F238E27FC236}">
              <a16:creationId xmlns:a16="http://schemas.microsoft.com/office/drawing/2014/main" id="{C4BD4F8B-09A2-48EA-90FA-B23AF9C8E7E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25" name="avatar">
          <a:extLst>
            <a:ext uri="{FF2B5EF4-FFF2-40B4-BE49-F238E27FC236}">
              <a16:creationId xmlns:a16="http://schemas.microsoft.com/office/drawing/2014/main" id="{A6B023C7-9E7F-42C5-AC77-DB8D863923B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26" name="avatar">
          <a:extLst>
            <a:ext uri="{FF2B5EF4-FFF2-40B4-BE49-F238E27FC236}">
              <a16:creationId xmlns:a16="http://schemas.microsoft.com/office/drawing/2014/main" id="{76C01DEC-1443-45BD-BBD0-6D4D189F0CB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27" name="avatar">
          <a:extLst>
            <a:ext uri="{FF2B5EF4-FFF2-40B4-BE49-F238E27FC236}">
              <a16:creationId xmlns:a16="http://schemas.microsoft.com/office/drawing/2014/main" id="{4DD2E77C-D5C8-4F40-9697-E2BAFCD824E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28" name="avatar">
          <a:extLst>
            <a:ext uri="{FF2B5EF4-FFF2-40B4-BE49-F238E27FC236}">
              <a16:creationId xmlns:a16="http://schemas.microsoft.com/office/drawing/2014/main" id="{2ED1C5A7-9FB7-4F47-AE75-A4AE973EC9C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29" name="avatar">
          <a:extLst>
            <a:ext uri="{FF2B5EF4-FFF2-40B4-BE49-F238E27FC236}">
              <a16:creationId xmlns:a16="http://schemas.microsoft.com/office/drawing/2014/main" id="{1BC6BF8B-29CC-4630-A2B5-916F6494F77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30" name="avatar">
          <a:extLst>
            <a:ext uri="{FF2B5EF4-FFF2-40B4-BE49-F238E27FC236}">
              <a16:creationId xmlns:a16="http://schemas.microsoft.com/office/drawing/2014/main" id="{AB8DE6A0-AE8B-4318-AF59-BEDAC9392F7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31" name="avatar">
          <a:extLst>
            <a:ext uri="{FF2B5EF4-FFF2-40B4-BE49-F238E27FC236}">
              <a16:creationId xmlns:a16="http://schemas.microsoft.com/office/drawing/2014/main" id="{7A0C026D-FA0B-4590-A8E7-8BF123924F2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32" name="avatar">
          <a:extLst>
            <a:ext uri="{FF2B5EF4-FFF2-40B4-BE49-F238E27FC236}">
              <a16:creationId xmlns:a16="http://schemas.microsoft.com/office/drawing/2014/main" id="{4DB92C8B-B8C9-4390-855F-0013691683F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33" name="avatar">
          <a:extLst>
            <a:ext uri="{FF2B5EF4-FFF2-40B4-BE49-F238E27FC236}">
              <a16:creationId xmlns:a16="http://schemas.microsoft.com/office/drawing/2014/main" id="{5357DEC6-E9FF-40C0-B8ED-561094B10A5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178"/>
    <xdr:sp macro="" textlink="">
      <xdr:nvSpPr>
        <xdr:cNvPr id="70334" name="avatar">
          <a:extLst>
            <a:ext uri="{FF2B5EF4-FFF2-40B4-BE49-F238E27FC236}">
              <a16:creationId xmlns:a16="http://schemas.microsoft.com/office/drawing/2014/main" id="{1A5DD3C5-637F-4317-9D32-25D94BC4E8BA}"/>
            </a:ext>
          </a:extLst>
        </xdr:cNvPr>
        <xdr:cNvSpPr>
          <a:spLocks noChangeAspect="1" noChangeArrowheads="1"/>
        </xdr:cNvSpPr>
      </xdr:nvSpPr>
      <xdr:spPr bwMode="auto">
        <a:xfrm>
          <a:off x="4600575" y="21821775"/>
          <a:ext cx="304800" cy="27717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70335" name="avatar">
          <a:extLst>
            <a:ext uri="{FF2B5EF4-FFF2-40B4-BE49-F238E27FC236}">
              <a16:creationId xmlns:a16="http://schemas.microsoft.com/office/drawing/2014/main" id="{180D7F51-74C2-48AA-BAD1-085928089584}"/>
            </a:ext>
          </a:extLst>
        </xdr:cNvPr>
        <xdr:cNvSpPr>
          <a:spLocks noChangeAspect="1" noChangeArrowheads="1"/>
        </xdr:cNvSpPr>
      </xdr:nvSpPr>
      <xdr:spPr bwMode="auto">
        <a:xfrm>
          <a:off x="0" y="21821775"/>
          <a:ext cx="304800" cy="27844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36" name="avatar">
          <a:extLst>
            <a:ext uri="{FF2B5EF4-FFF2-40B4-BE49-F238E27FC236}">
              <a16:creationId xmlns:a16="http://schemas.microsoft.com/office/drawing/2014/main" id="{13891B51-DDE1-4076-A903-DA1FFB255B9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8447"/>
    <xdr:sp macro="" textlink="">
      <xdr:nvSpPr>
        <xdr:cNvPr id="70337" name="avatar">
          <a:extLst>
            <a:ext uri="{FF2B5EF4-FFF2-40B4-BE49-F238E27FC236}">
              <a16:creationId xmlns:a16="http://schemas.microsoft.com/office/drawing/2014/main" id="{9529E3CE-C99E-4143-BF1F-C2CD595CF276}"/>
            </a:ext>
          </a:extLst>
        </xdr:cNvPr>
        <xdr:cNvSpPr>
          <a:spLocks noChangeAspect="1" noChangeArrowheads="1"/>
        </xdr:cNvSpPr>
      </xdr:nvSpPr>
      <xdr:spPr bwMode="auto">
        <a:xfrm>
          <a:off x="4600575" y="21821775"/>
          <a:ext cx="304800" cy="27844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70338" name="avatar">
          <a:extLst>
            <a:ext uri="{FF2B5EF4-FFF2-40B4-BE49-F238E27FC236}">
              <a16:creationId xmlns:a16="http://schemas.microsoft.com/office/drawing/2014/main" id="{990C70F1-AFDD-46B3-97E5-58481C6C8C5B}"/>
            </a:ext>
          </a:extLst>
        </xdr:cNvPr>
        <xdr:cNvSpPr>
          <a:spLocks noChangeAspect="1" noChangeArrowheads="1"/>
        </xdr:cNvSpPr>
      </xdr:nvSpPr>
      <xdr:spPr bwMode="auto">
        <a:xfrm>
          <a:off x="0" y="21821775"/>
          <a:ext cx="304800" cy="27844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339" name="avatar">
          <a:extLst>
            <a:ext uri="{FF2B5EF4-FFF2-40B4-BE49-F238E27FC236}">
              <a16:creationId xmlns:a16="http://schemas.microsoft.com/office/drawing/2014/main" id="{3E68DD11-C849-4DB8-9089-078E14511486}"/>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40" name="avatar">
          <a:extLst>
            <a:ext uri="{FF2B5EF4-FFF2-40B4-BE49-F238E27FC236}">
              <a16:creationId xmlns:a16="http://schemas.microsoft.com/office/drawing/2014/main" id="{BA06655C-7775-4224-AA7C-653DD7A4726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7206"/>
    <xdr:sp macro="" textlink="">
      <xdr:nvSpPr>
        <xdr:cNvPr id="70341" name="avatar">
          <a:extLst>
            <a:ext uri="{FF2B5EF4-FFF2-40B4-BE49-F238E27FC236}">
              <a16:creationId xmlns:a16="http://schemas.microsoft.com/office/drawing/2014/main" id="{CF3FFAF0-2A26-4C3D-B69F-55DE5136C0EC}"/>
            </a:ext>
          </a:extLst>
        </xdr:cNvPr>
        <xdr:cNvSpPr>
          <a:spLocks noChangeAspect="1" noChangeArrowheads="1"/>
        </xdr:cNvSpPr>
      </xdr:nvSpPr>
      <xdr:spPr bwMode="auto">
        <a:xfrm>
          <a:off x="4600575" y="21821775"/>
          <a:ext cx="304800" cy="27720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8447"/>
    <xdr:sp macro="" textlink="">
      <xdr:nvSpPr>
        <xdr:cNvPr id="70342" name="avatar">
          <a:extLst>
            <a:ext uri="{FF2B5EF4-FFF2-40B4-BE49-F238E27FC236}">
              <a16:creationId xmlns:a16="http://schemas.microsoft.com/office/drawing/2014/main" id="{742FF06A-01C5-45D9-8630-F3603CE28E18}"/>
            </a:ext>
          </a:extLst>
        </xdr:cNvPr>
        <xdr:cNvSpPr>
          <a:spLocks noChangeAspect="1" noChangeArrowheads="1"/>
        </xdr:cNvSpPr>
      </xdr:nvSpPr>
      <xdr:spPr bwMode="auto">
        <a:xfrm>
          <a:off x="0" y="21821775"/>
          <a:ext cx="304800" cy="27844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43" name="avatar">
          <a:extLst>
            <a:ext uri="{FF2B5EF4-FFF2-40B4-BE49-F238E27FC236}">
              <a16:creationId xmlns:a16="http://schemas.microsoft.com/office/drawing/2014/main" id="{D5E22037-DCC3-4518-97E7-0DA0AB91F33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686"/>
    <xdr:sp macro="" textlink="">
      <xdr:nvSpPr>
        <xdr:cNvPr id="70344" name="avatar">
          <a:extLst>
            <a:ext uri="{FF2B5EF4-FFF2-40B4-BE49-F238E27FC236}">
              <a16:creationId xmlns:a16="http://schemas.microsoft.com/office/drawing/2014/main" id="{1BD59CC0-9405-4A17-A300-3CA8172BCDF2}"/>
            </a:ext>
          </a:extLst>
        </xdr:cNvPr>
        <xdr:cNvSpPr>
          <a:spLocks noChangeAspect="1" noChangeArrowheads="1"/>
        </xdr:cNvSpPr>
      </xdr:nvSpPr>
      <xdr:spPr bwMode="auto">
        <a:xfrm>
          <a:off x="4600575" y="21821775"/>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77812"/>
    <xdr:sp macro="" textlink="">
      <xdr:nvSpPr>
        <xdr:cNvPr id="70345" name="avatar">
          <a:extLst>
            <a:ext uri="{FF2B5EF4-FFF2-40B4-BE49-F238E27FC236}">
              <a16:creationId xmlns:a16="http://schemas.microsoft.com/office/drawing/2014/main" id="{8DFCEE92-F53B-440F-96AD-B24F799F2271}"/>
            </a:ext>
          </a:extLst>
        </xdr:cNvPr>
        <xdr:cNvSpPr>
          <a:spLocks noChangeAspect="1" noChangeArrowheads="1"/>
        </xdr:cNvSpPr>
      </xdr:nvSpPr>
      <xdr:spPr bwMode="auto">
        <a:xfrm>
          <a:off x="0" y="21821775"/>
          <a:ext cx="304800" cy="27781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46" name="avatar">
          <a:extLst>
            <a:ext uri="{FF2B5EF4-FFF2-40B4-BE49-F238E27FC236}">
              <a16:creationId xmlns:a16="http://schemas.microsoft.com/office/drawing/2014/main" id="{AA3C03D6-56D9-4B08-9BC6-CB6D951A401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347" name="avatar">
          <a:extLst>
            <a:ext uri="{FF2B5EF4-FFF2-40B4-BE49-F238E27FC236}">
              <a16:creationId xmlns:a16="http://schemas.microsoft.com/office/drawing/2014/main" id="{D618FBBA-993B-4B63-93A9-A02D3016218F}"/>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348" name="avatar">
          <a:extLst>
            <a:ext uri="{FF2B5EF4-FFF2-40B4-BE49-F238E27FC236}">
              <a16:creationId xmlns:a16="http://schemas.microsoft.com/office/drawing/2014/main" id="{5D6E6D9D-B1A6-44A5-8F0B-BFF672261EA7}"/>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49" name="avatar">
          <a:extLst>
            <a:ext uri="{FF2B5EF4-FFF2-40B4-BE49-F238E27FC236}">
              <a16:creationId xmlns:a16="http://schemas.microsoft.com/office/drawing/2014/main" id="{45FF9CCA-7614-4054-9DA7-149C61EA30F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8609"/>
    <xdr:sp macro="" textlink="">
      <xdr:nvSpPr>
        <xdr:cNvPr id="70350" name="avatar">
          <a:extLst>
            <a:ext uri="{FF2B5EF4-FFF2-40B4-BE49-F238E27FC236}">
              <a16:creationId xmlns:a16="http://schemas.microsoft.com/office/drawing/2014/main" id="{44DAB640-9196-4DD9-BBEF-35CA1DD4BB85}"/>
            </a:ext>
          </a:extLst>
        </xdr:cNvPr>
        <xdr:cNvSpPr>
          <a:spLocks noChangeAspect="1" noChangeArrowheads="1"/>
        </xdr:cNvSpPr>
      </xdr:nvSpPr>
      <xdr:spPr bwMode="auto">
        <a:xfrm>
          <a:off x="4600575" y="21821775"/>
          <a:ext cx="304800" cy="3086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8609"/>
    <xdr:sp macro="" textlink="">
      <xdr:nvSpPr>
        <xdr:cNvPr id="70351" name="avatar">
          <a:extLst>
            <a:ext uri="{FF2B5EF4-FFF2-40B4-BE49-F238E27FC236}">
              <a16:creationId xmlns:a16="http://schemas.microsoft.com/office/drawing/2014/main" id="{77FA9C96-5CD0-4E50-BA01-1BBB2D796EC0}"/>
            </a:ext>
          </a:extLst>
        </xdr:cNvPr>
        <xdr:cNvSpPr>
          <a:spLocks noChangeAspect="1" noChangeArrowheads="1"/>
        </xdr:cNvSpPr>
      </xdr:nvSpPr>
      <xdr:spPr bwMode="auto">
        <a:xfrm>
          <a:off x="0" y="21821775"/>
          <a:ext cx="304800" cy="30860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352" name="avatar">
          <a:extLst>
            <a:ext uri="{FF2B5EF4-FFF2-40B4-BE49-F238E27FC236}">
              <a16:creationId xmlns:a16="http://schemas.microsoft.com/office/drawing/2014/main" id="{FF6CB2DD-FDF5-4A55-94C3-95881164ECFA}"/>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53" name="avatar">
          <a:extLst>
            <a:ext uri="{FF2B5EF4-FFF2-40B4-BE49-F238E27FC236}">
              <a16:creationId xmlns:a16="http://schemas.microsoft.com/office/drawing/2014/main" id="{608D2AA2-E515-4B40-923F-637DAAA33C6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70354" name="avatar">
          <a:extLst>
            <a:ext uri="{FF2B5EF4-FFF2-40B4-BE49-F238E27FC236}">
              <a16:creationId xmlns:a16="http://schemas.microsoft.com/office/drawing/2014/main" id="{A8AC68C7-0F43-4856-925B-37041E098B26}"/>
            </a:ext>
          </a:extLst>
        </xdr:cNvPr>
        <xdr:cNvSpPr>
          <a:spLocks noChangeAspect="1" noChangeArrowheads="1"/>
        </xdr:cNvSpPr>
      </xdr:nvSpPr>
      <xdr:spPr bwMode="auto">
        <a:xfrm>
          <a:off x="4600575" y="21821775"/>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355" name="avatar">
          <a:extLst>
            <a:ext uri="{FF2B5EF4-FFF2-40B4-BE49-F238E27FC236}">
              <a16:creationId xmlns:a16="http://schemas.microsoft.com/office/drawing/2014/main" id="{7907A21E-4865-4427-855F-A4E4DE190C75}"/>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56" name="avatar">
          <a:extLst>
            <a:ext uri="{FF2B5EF4-FFF2-40B4-BE49-F238E27FC236}">
              <a16:creationId xmlns:a16="http://schemas.microsoft.com/office/drawing/2014/main" id="{92B34453-573F-43E5-B60D-6696AC2659E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357" name="avatar">
          <a:extLst>
            <a:ext uri="{FF2B5EF4-FFF2-40B4-BE49-F238E27FC236}">
              <a16:creationId xmlns:a16="http://schemas.microsoft.com/office/drawing/2014/main" id="{05A8FC12-CC19-45D6-9638-7D857DA73D71}"/>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9244"/>
    <xdr:sp macro="" textlink="">
      <xdr:nvSpPr>
        <xdr:cNvPr id="70358" name="avatar">
          <a:extLst>
            <a:ext uri="{FF2B5EF4-FFF2-40B4-BE49-F238E27FC236}">
              <a16:creationId xmlns:a16="http://schemas.microsoft.com/office/drawing/2014/main" id="{2B136FFD-ADDA-4C0B-BDA9-DA18A355404E}"/>
            </a:ext>
          </a:extLst>
        </xdr:cNvPr>
        <xdr:cNvSpPr>
          <a:spLocks noChangeAspect="1" noChangeArrowheads="1"/>
        </xdr:cNvSpPr>
      </xdr:nvSpPr>
      <xdr:spPr bwMode="auto">
        <a:xfrm>
          <a:off x="0" y="21821775"/>
          <a:ext cx="304800" cy="30924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59" name="avatar">
          <a:extLst>
            <a:ext uri="{FF2B5EF4-FFF2-40B4-BE49-F238E27FC236}">
              <a16:creationId xmlns:a16="http://schemas.microsoft.com/office/drawing/2014/main" id="{88AF52FF-C7BE-43B5-95AF-B097DFC100C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60" name="avatar">
          <a:extLst>
            <a:ext uri="{FF2B5EF4-FFF2-40B4-BE49-F238E27FC236}">
              <a16:creationId xmlns:a16="http://schemas.microsoft.com/office/drawing/2014/main" id="{CB56A4CF-466A-422C-BD34-BB2F9911B4A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61" name="avatar">
          <a:extLst>
            <a:ext uri="{FF2B5EF4-FFF2-40B4-BE49-F238E27FC236}">
              <a16:creationId xmlns:a16="http://schemas.microsoft.com/office/drawing/2014/main" id="{E1621549-CB2B-4BA2-9BD3-93FC8E98B59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62" name="avatar">
          <a:extLst>
            <a:ext uri="{FF2B5EF4-FFF2-40B4-BE49-F238E27FC236}">
              <a16:creationId xmlns:a16="http://schemas.microsoft.com/office/drawing/2014/main" id="{7CA126D8-9A64-40D9-97BD-8738CD395AB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63" name="avatar">
          <a:extLst>
            <a:ext uri="{FF2B5EF4-FFF2-40B4-BE49-F238E27FC236}">
              <a16:creationId xmlns:a16="http://schemas.microsoft.com/office/drawing/2014/main" id="{E0967E85-55AE-4B56-BA76-A084CE7077C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64" name="avatar">
          <a:extLst>
            <a:ext uri="{FF2B5EF4-FFF2-40B4-BE49-F238E27FC236}">
              <a16:creationId xmlns:a16="http://schemas.microsoft.com/office/drawing/2014/main" id="{79172D84-B091-492E-9B60-9C9F3341D43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65" name="avatar">
          <a:extLst>
            <a:ext uri="{FF2B5EF4-FFF2-40B4-BE49-F238E27FC236}">
              <a16:creationId xmlns:a16="http://schemas.microsoft.com/office/drawing/2014/main" id="{1BDFC842-AF46-4D66-87FC-27F2E7641C7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66" name="avatar">
          <a:extLst>
            <a:ext uri="{FF2B5EF4-FFF2-40B4-BE49-F238E27FC236}">
              <a16:creationId xmlns:a16="http://schemas.microsoft.com/office/drawing/2014/main" id="{FF53A084-11FD-481B-9260-22EA3156CDF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67" name="avatar">
          <a:extLst>
            <a:ext uri="{FF2B5EF4-FFF2-40B4-BE49-F238E27FC236}">
              <a16:creationId xmlns:a16="http://schemas.microsoft.com/office/drawing/2014/main" id="{F2D205CB-C3CD-482F-A5F5-B70CB18F7CF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68" name="avatar">
          <a:extLst>
            <a:ext uri="{FF2B5EF4-FFF2-40B4-BE49-F238E27FC236}">
              <a16:creationId xmlns:a16="http://schemas.microsoft.com/office/drawing/2014/main" id="{826B30FD-1A79-40A5-B73C-C94A289C4EE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69" name="avatar">
          <a:extLst>
            <a:ext uri="{FF2B5EF4-FFF2-40B4-BE49-F238E27FC236}">
              <a16:creationId xmlns:a16="http://schemas.microsoft.com/office/drawing/2014/main" id="{825B1D57-A33E-4209-BFDF-52B0EC4126B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70" name="avatar">
          <a:extLst>
            <a:ext uri="{FF2B5EF4-FFF2-40B4-BE49-F238E27FC236}">
              <a16:creationId xmlns:a16="http://schemas.microsoft.com/office/drawing/2014/main" id="{320FB787-690D-4DF0-B7CD-7B3705A63CB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71" name="avatar">
          <a:extLst>
            <a:ext uri="{FF2B5EF4-FFF2-40B4-BE49-F238E27FC236}">
              <a16:creationId xmlns:a16="http://schemas.microsoft.com/office/drawing/2014/main" id="{C48CDD3C-E6BC-4780-B2C7-43C6A3016EA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72" name="avatar">
          <a:extLst>
            <a:ext uri="{FF2B5EF4-FFF2-40B4-BE49-F238E27FC236}">
              <a16:creationId xmlns:a16="http://schemas.microsoft.com/office/drawing/2014/main" id="{7822EDC6-83B2-489B-B15F-764DC7896B6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73" name="avatar">
          <a:extLst>
            <a:ext uri="{FF2B5EF4-FFF2-40B4-BE49-F238E27FC236}">
              <a16:creationId xmlns:a16="http://schemas.microsoft.com/office/drawing/2014/main" id="{4C18ECC4-4495-4245-864C-206581499DD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74" name="avatar">
          <a:extLst>
            <a:ext uri="{FF2B5EF4-FFF2-40B4-BE49-F238E27FC236}">
              <a16:creationId xmlns:a16="http://schemas.microsoft.com/office/drawing/2014/main" id="{6AC44025-8D7C-4A08-A0B8-D7F08881A9E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75" name="avatar">
          <a:extLst>
            <a:ext uri="{FF2B5EF4-FFF2-40B4-BE49-F238E27FC236}">
              <a16:creationId xmlns:a16="http://schemas.microsoft.com/office/drawing/2014/main" id="{6F9DC4F6-ADAD-4AEC-9025-71260E4295D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76" name="avatar">
          <a:extLst>
            <a:ext uri="{FF2B5EF4-FFF2-40B4-BE49-F238E27FC236}">
              <a16:creationId xmlns:a16="http://schemas.microsoft.com/office/drawing/2014/main" id="{CB02D1BF-4FD3-44F4-BC53-645F8B2C4A6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77" name="avatar">
          <a:extLst>
            <a:ext uri="{FF2B5EF4-FFF2-40B4-BE49-F238E27FC236}">
              <a16:creationId xmlns:a16="http://schemas.microsoft.com/office/drawing/2014/main" id="{9AA74B4A-9D8B-459C-AE5E-50D3B8E7753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78" name="avatar">
          <a:extLst>
            <a:ext uri="{FF2B5EF4-FFF2-40B4-BE49-F238E27FC236}">
              <a16:creationId xmlns:a16="http://schemas.microsoft.com/office/drawing/2014/main" id="{BBB83770-84CB-4EC4-BBC9-09B4FB406AE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79" name="avatar">
          <a:extLst>
            <a:ext uri="{FF2B5EF4-FFF2-40B4-BE49-F238E27FC236}">
              <a16:creationId xmlns:a16="http://schemas.microsoft.com/office/drawing/2014/main" id="{96D2F46C-B571-45A7-A637-DCDFD70FC7D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80" name="avatar">
          <a:extLst>
            <a:ext uri="{FF2B5EF4-FFF2-40B4-BE49-F238E27FC236}">
              <a16:creationId xmlns:a16="http://schemas.microsoft.com/office/drawing/2014/main" id="{97C5A450-52FE-4CE3-B851-406F9313899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81" name="avatar">
          <a:extLst>
            <a:ext uri="{FF2B5EF4-FFF2-40B4-BE49-F238E27FC236}">
              <a16:creationId xmlns:a16="http://schemas.microsoft.com/office/drawing/2014/main" id="{27D43E0F-88D0-4508-BACF-422643F5FF2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82" name="avatar">
          <a:extLst>
            <a:ext uri="{FF2B5EF4-FFF2-40B4-BE49-F238E27FC236}">
              <a16:creationId xmlns:a16="http://schemas.microsoft.com/office/drawing/2014/main" id="{EFA7A608-45CD-49E6-AE98-5C54AED0FB9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83" name="avatar">
          <a:extLst>
            <a:ext uri="{FF2B5EF4-FFF2-40B4-BE49-F238E27FC236}">
              <a16:creationId xmlns:a16="http://schemas.microsoft.com/office/drawing/2014/main" id="{E7032FAF-1B7E-4DCF-B8A8-09378777448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84" name="avatar">
          <a:extLst>
            <a:ext uri="{FF2B5EF4-FFF2-40B4-BE49-F238E27FC236}">
              <a16:creationId xmlns:a16="http://schemas.microsoft.com/office/drawing/2014/main" id="{742A1B58-339D-41EE-822F-1A6C297AA45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85" name="avatar">
          <a:extLst>
            <a:ext uri="{FF2B5EF4-FFF2-40B4-BE49-F238E27FC236}">
              <a16:creationId xmlns:a16="http://schemas.microsoft.com/office/drawing/2014/main" id="{E6A787DA-D99F-4D85-B3CD-404431157B0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86" name="avatar">
          <a:extLst>
            <a:ext uri="{FF2B5EF4-FFF2-40B4-BE49-F238E27FC236}">
              <a16:creationId xmlns:a16="http://schemas.microsoft.com/office/drawing/2014/main" id="{C60A8F5D-DDEF-42F6-8708-BA77C97E4AB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87" name="avatar">
          <a:extLst>
            <a:ext uri="{FF2B5EF4-FFF2-40B4-BE49-F238E27FC236}">
              <a16:creationId xmlns:a16="http://schemas.microsoft.com/office/drawing/2014/main" id="{F16CBBBF-435B-4C5A-AD21-B7BCC4B93D6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88" name="avatar">
          <a:extLst>
            <a:ext uri="{FF2B5EF4-FFF2-40B4-BE49-F238E27FC236}">
              <a16:creationId xmlns:a16="http://schemas.microsoft.com/office/drawing/2014/main" id="{D0172316-7258-4FC0-B83A-D5DA82B8CA2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89" name="avatar">
          <a:extLst>
            <a:ext uri="{FF2B5EF4-FFF2-40B4-BE49-F238E27FC236}">
              <a16:creationId xmlns:a16="http://schemas.microsoft.com/office/drawing/2014/main" id="{1E25B8E3-DA00-4AEF-B7A6-2E8003D9F63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90" name="avatar">
          <a:extLst>
            <a:ext uri="{FF2B5EF4-FFF2-40B4-BE49-F238E27FC236}">
              <a16:creationId xmlns:a16="http://schemas.microsoft.com/office/drawing/2014/main" id="{F55E274E-7ABD-461F-A0C3-F5B0E59106C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91" name="avatar">
          <a:extLst>
            <a:ext uri="{FF2B5EF4-FFF2-40B4-BE49-F238E27FC236}">
              <a16:creationId xmlns:a16="http://schemas.microsoft.com/office/drawing/2014/main" id="{95FABFED-C0F8-4F6F-BDD7-DBC9B02FC92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92" name="avatar">
          <a:extLst>
            <a:ext uri="{FF2B5EF4-FFF2-40B4-BE49-F238E27FC236}">
              <a16:creationId xmlns:a16="http://schemas.microsoft.com/office/drawing/2014/main" id="{7BD4754A-7C8E-40D4-9B9E-54B83B417BA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93" name="avatar">
          <a:extLst>
            <a:ext uri="{FF2B5EF4-FFF2-40B4-BE49-F238E27FC236}">
              <a16:creationId xmlns:a16="http://schemas.microsoft.com/office/drawing/2014/main" id="{C941FCE1-0CF3-43B3-BCB8-8207FA1D7A9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394" name="avatar">
          <a:extLst>
            <a:ext uri="{FF2B5EF4-FFF2-40B4-BE49-F238E27FC236}">
              <a16:creationId xmlns:a16="http://schemas.microsoft.com/office/drawing/2014/main" id="{9C7315CE-A4DF-4907-8BC5-1C02E2C0AFF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395" name="avatar">
          <a:extLst>
            <a:ext uri="{FF2B5EF4-FFF2-40B4-BE49-F238E27FC236}">
              <a16:creationId xmlns:a16="http://schemas.microsoft.com/office/drawing/2014/main" id="{FD1C42BA-BF18-4C61-AB5F-4196B6257A4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396" name="avatar">
          <a:extLst>
            <a:ext uri="{FF2B5EF4-FFF2-40B4-BE49-F238E27FC236}">
              <a16:creationId xmlns:a16="http://schemas.microsoft.com/office/drawing/2014/main" id="{AA1BA9FD-16B4-412E-A5BB-D8E3A07AD56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97" name="avatar">
          <a:extLst>
            <a:ext uri="{FF2B5EF4-FFF2-40B4-BE49-F238E27FC236}">
              <a16:creationId xmlns:a16="http://schemas.microsoft.com/office/drawing/2014/main" id="{6F06E4BD-BBDE-4071-B9B7-EC907B82697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398" name="avatar">
          <a:extLst>
            <a:ext uri="{FF2B5EF4-FFF2-40B4-BE49-F238E27FC236}">
              <a16:creationId xmlns:a16="http://schemas.microsoft.com/office/drawing/2014/main" id="{603615BC-8193-45E8-90E2-6A35C62EEFA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399" name="avatar">
          <a:extLst>
            <a:ext uri="{FF2B5EF4-FFF2-40B4-BE49-F238E27FC236}">
              <a16:creationId xmlns:a16="http://schemas.microsoft.com/office/drawing/2014/main" id="{C4DDE5B1-4D08-4B5A-88C3-4F37ECE1102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00" name="avatar">
          <a:extLst>
            <a:ext uri="{FF2B5EF4-FFF2-40B4-BE49-F238E27FC236}">
              <a16:creationId xmlns:a16="http://schemas.microsoft.com/office/drawing/2014/main" id="{217A6EF7-6FDA-4A6F-942F-EA4CBDBCD6E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01" name="avatar">
          <a:extLst>
            <a:ext uri="{FF2B5EF4-FFF2-40B4-BE49-F238E27FC236}">
              <a16:creationId xmlns:a16="http://schemas.microsoft.com/office/drawing/2014/main" id="{BF1C7A4B-2D69-431D-B790-11941D5BA42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02" name="avatar">
          <a:extLst>
            <a:ext uri="{FF2B5EF4-FFF2-40B4-BE49-F238E27FC236}">
              <a16:creationId xmlns:a16="http://schemas.microsoft.com/office/drawing/2014/main" id="{EB9F9E74-00D3-4D73-8380-3A14E04B6BB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03" name="avatar">
          <a:extLst>
            <a:ext uri="{FF2B5EF4-FFF2-40B4-BE49-F238E27FC236}">
              <a16:creationId xmlns:a16="http://schemas.microsoft.com/office/drawing/2014/main" id="{94A9DDB9-D82D-47DA-AEF9-AE0DF273E0C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04" name="avatar">
          <a:extLst>
            <a:ext uri="{FF2B5EF4-FFF2-40B4-BE49-F238E27FC236}">
              <a16:creationId xmlns:a16="http://schemas.microsoft.com/office/drawing/2014/main" id="{00122350-503C-41F9-9E8A-48B80B06FCD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05" name="avatar">
          <a:extLst>
            <a:ext uri="{FF2B5EF4-FFF2-40B4-BE49-F238E27FC236}">
              <a16:creationId xmlns:a16="http://schemas.microsoft.com/office/drawing/2014/main" id="{042114BA-A1B0-481E-B183-A85E235C282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06" name="avatar">
          <a:extLst>
            <a:ext uri="{FF2B5EF4-FFF2-40B4-BE49-F238E27FC236}">
              <a16:creationId xmlns:a16="http://schemas.microsoft.com/office/drawing/2014/main" id="{988E690D-ED44-4E17-9294-276C5BD237A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07" name="avatar">
          <a:extLst>
            <a:ext uri="{FF2B5EF4-FFF2-40B4-BE49-F238E27FC236}">
              <a16:creationId xmlns:a16="http://schemas.microsoft.com/office/drawing/2014/main" id="{FBDE034E-28ED-4A99-B1F4-B005E6A64C9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08" name="avatar">
          <a:extLst>
            <a:ext uri="{FF2B5EF4-FFF2-40B4-BE49-F238E27FC236}">
              <a16:creationId xmlns:a16="http://schemas.microsoft.com/office/drawing/2014/main" id="{677CB4AD-99D1-4427-B8D2-1AB6F0DEBF3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09" name="avatar">
          <a:extLst>
            <a:ext uri="{FF2B5EF4-FFF2-40B4-BE49-F238E27FC236}">
              <a16:creationId xmlns:a16="http://schemas.microsoft.com/office/drawing/2014/main" id="{59AC4013-0D55-48E3-9864-C3A5EEA4B1D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10" name="avatar">
          <a:extLst>
            <a:ext uri="{FF2B5EF4-FFF2-40B4-BE49-F238E27FC236}">
              <a16:creationId xmlns:a16="http://schemas.microsoft.com/office/drawing/2014/main" id="{B5F90AF9-6028-46FC-BE11-6AB4EBBF04B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11" name="avatar">
          <a:extLst>
            <a:ext uri="{FF2B5EF4-FFF2-40B4-BE49-F238E27FC236}">
              <a16:creationId xmlns:a16="http://schemas.microsoft.com/office/drawing/2014/main" id="{622E3C57-E5F9-4E06-B60C-4E888F4F913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12" name="avatar">
          <a:extLst>
            <a:ext uri="{FF2B5EF4-FFF2-40B4-BE49-F238E27FC236}">
              <a16:creationId xmlns:a16="http://schemas.microsoft.com/office/drawing/2014/main" id="{8C1C1B5C-CA26-4139-B190-8F134FF0AE2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13" name="avatar">
          <a:extLst>
            <a:ext uri="{FF2B5EF4-FFF2-40B4-BE49-F238E27FC236}">
              <a16:creationId xmlns:a16="http://schemas.microsoft.com/office/drawing/2014/main" id="{9964FA93-1D35-4101-9A1D-ABB25BE0DF0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14" name="avatar">
          <a:extLst>
            <a:ext uri="{FF2B5EF4-FFF2-40B4-BE49-F238E27FC236}">
              <a16:creationId xmlns:a16="http://schemas.microsoft.com/office/drawing/2014/main" id="{CB423BC1-439C-40DB-B3A6-AAA79B9FBAE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15" name="avatar">
          <a:extLst>
            <a:ext uri="{FF2B5EF4-FFF2-40B4-BE49-F238E27FC236}">
              <a16:creationId xmlns:a16="http://schemas.microsoft.com/office/drawing/2014/main" id="{868C568C-C1BA-4E4B-B9B3-4D693AB825B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16" name="avatar">
          <a:extLst>
            <a:ext uri="{FF2B5EF4-FFF2-40B4-BE49-F238E27FC236}">
              <a16:creationId xmlns:a16="http://schemas.microsoft.com/office/drawing/2014/main" id="{9291635B-6098-4209-9807-4D39750204B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17" name="avatar">
          <a:extLst>
            <a:ext uri="{FF2B5EF4-FFF2-40B4-BE49-F238E27FC236}">
              <a16:creationId xmlns:a16="http://schemas.microsoft.com/office/drawing/2014/main" id="{B3E2815F-531A-46FD-A117-ADC9827F934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18" name="avatar">
          <a:extLst>
            <a:ext uri="{FF2B5EF4-FFF2-40B4-BE49-F238E27FC236}">
              <a16:creationId xmlns:a16="http://schemas.microsoft.com/office/drawing/2014/main" id="{59BF712C-A891-4E77-9082-1C92CBC34A5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19" name="avatar">
          <a:extLst>
            <a:ext uri="{FF2B5EF4-FFF2-40B4-BE49-F238E27FC236}">
              <a16:creationId xmlns:a16="http://schemas.microsoft.com/office/drawing/2014/main" id="{3820AA2B-D1E0-42CD-A7BA-386EFFA3389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20" name="avatar">
          <a:extLst>
            <a:ext uri="{FF2B5EF4-FFF2-40B4-BE49-F238E27FC236}">
              <a16:creationId xmlns:a16="http://schemas.microsoft.com/office/drawing/2014/main" id="{3DE4E946-46A7-477B-8784-F3F6134973F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21" name="avatar">
          <a:extLst>
            <a:ext uri="{FF2B5EF4-FFF2-40B4-BE49-F238E27FC236}">
              <a16:creationId xmlns:a16="http://schemas.microsoft.com/office/drawing/2014/main" id="{C33F5DC7-A3F7-4D75-81FE-1D8879A9368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22" name="avatar">
          <a:extLst>
            <a:ext uri="{FF2B5EF4-FFF2-40B4-BE49-F238E27FC236}">
              <a16:creationId xmlns:a16="http://schemas.microsoft.com/office/drawing/2014/main" id="{A499EAC7-2208-48E3-9BE2-86496B1A0F4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23" name="avatar">
          <a:extLst>
            <a:ext uri="{FF2B5EF4-FFF2-40B4-BE49-F238E27FC236}">
              <a16:creationId xmlns:a16="http://schemas.microsoft.com/office/drawing/2014/main" id="{9B8AB74B-F4D6-41AE-882A-B110ABDDBA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24" name="avatar">
          <a:extLst>
            <a:ext uri="{FF2B5EF4-FFF2-40B4-BE49-F238E27FC236}">
              <a16:creationId xmlns:a16="http://schemas.microsoft.com/office/drawing/2014/main" id="{67B5A03E-06E1-41C4-B69A-8C2DB522586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25" name="avatar">
          <a:extLst>
            <a:ext uri="{FF2B5EF4-FFF2-40B4-BE49-F238E27FC236}">
              <a16:creationId xmlns:a16="http://schemas.microsoft.com/office/drawing/2014/main" id="{AEFE276E-4141-40D5-9A03-C66E692032E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26" name="avatar">
          <a:extLst>
            <a:ext uri="{FF2B5EF4-FFF2-40B4-BE49-F238E27FC236}">
              <a16:creationId xmlns:a16="http://schemas.microsoft.com/office/drawing/2014/main" id="{4E4F8EDD-F35E-41C7-8057-2CB006C65BD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27" name="avatar">
          <a:extLst>
            <a:ext uri="{FF2B5EF4-FFF2-40B4-BE49-F238E27FC236}">
              <a16:creationId xmlns:a16="http://schemas.microsoft.com/office/drawing/2014/main" id="{3B800DEA-9217-4421-B7D0-FFEA14269E7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28" name="avatar">
          <a:extLst>
            <a:ext uri="{FF2B5EF4-FFF2-40B4-BE49-F238E27FC236}">
              <a16:creationId xmlns:a16="http://schemas.microsoft.com/office/drawing/2014/main" id="{2F68DDCD-8FD9-43A6-B79F-F569E5F9114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29" name="avatar">
          <a:extLst>
            <a:ext uri="{FF2B5EF4-FFF2-40B4-BE49-F238E27FC236}">
              <a16:creationId xmlns:a16="http://schemas.microsoft.com/office/drawing/2014/main" id="{4187CA67-D996-440D-87F0-A8A64E6D1AA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30" name="avatar">
          <a:extLst>
            <a:ext uri="{FF2B5EF4-FFF2-40B4-BE49-F238E27FC236}">
              <a16:creationId xmlns:a16="http://schemas.microsoft.com/office/drawing/2014/main" id="{B2121E73-D6D5-43A3-937B-B5629136FCF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31" name="avatar">
          <a:extLst>
            <a:ext uri="{FF2B5EF4-FFF2-40B4-BE49-F238E27FC236}">
              <a16:creationId xmlns:a16="http://schemas.microsoft.com/office/drawing/2014/main" id="{D9A93507-31E8-44AC-B7A1-666A906AAC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32" name="avatar">
          <a:extLst>
            <a:ext uri="{FF2B5EF4-FFF2-40B4-BE49-F238E27FC236}">
              <a16:creationId xmlns:a16="http://schemas.microsoft.com/office/drawing/2014/main" id="{216B82E8-97F1-4D3D-B284-DA6B8067D20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33" name="avatar">
          <a:extLst>
            <a:ext uri="{FF2B5EF4-FFF2-40B4-BE49-F238E27FC236}">
              <a16:creationId xmlns:a16="http://schemas.microsoft.com/office/drawing/2014/main" id="{5893FB1A-6CFB-4D9F-99B3-F2610756BBE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34" name="avatar">
          <a:extLst>
            <a:ext uri="{FF2B5EF4-FFF2-40B4-BE49-F238E27FC236}">
              <a16:creationId xmlns:a16="http://schemas.microsoft.com/office/drawing/2014/main" id="{7B1B4454-9045-43CB-8104-9E4189B6E4F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35" name="avatar">
          <a:extLst>
            <a:ext uri="{FF2B5EF4-FFF2-40B4-BE49-F238E27FC236}">
              <a16:creationId xmlns:a16="http://schemas.microsoft.com/office/drawing/2014/main" id="{8FE9FFC4-C7D1-4B4B-A755-45F8569ED49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36" name="avatar">
          <a:extLst>
            <a:ext uri="{FF2B5EF4-FFF2-40B4-BE49-F238E27FC236}">
              <a16:creationId xmlns:a16="http://schemas.microsoft.com/office/drawing/2014/main" id="{76D277DB-F4CE-4765-A0E0-8971EBB3495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37" name="avatar">
          <a:extLst>
            <a:ext uri="{FF2B5EF4-FFF2-40B4-BE49-F238E27FC236}">
              <a16:creationId xmlns:a16="http://schemas.microsoft.com/office/drawing/2014/main" id="{124B72DC-C493-4882-BFC1-82DA803732F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38" name="avatar">
          <a:extLst>
            <a:ext uri="{FF2B5EF4-FFF2-40B4-BE49-F238E27FC236}">
              <a16:creationId xmlns:a16="http://schemas.microsoft.com/office/drawing/2014/main" id="{ECCFA3A3-93D6-4148-A47D-CE69375C6DF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39" name="avatar">
          <a:extLst>
            <a:ext uri="{FF2B5EF4-FFF2-40B4-BE49-F238E27FC236}">
              <a16:creationId xmlns:a16="http://schemas.microsoft.com/office/drawing/2014/main" id="{6B5727C0-19AB-4219-8E11-145805B4F70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40" name="avatar">
          <a:extLst>
            <a:ext uri="{FF2B5EF4-FFF2-40B4-BE49-F238E27FC236}">
              <a16:creationId xmlns:a16="http://schemas.microsoft.com/office/drawing/2014/main" id="{51A720F9-E51E-4C36-9D5D-31A88B363EE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41" name="avatar">
          <a:extLst>
            <a:ext uri="{FF2B5EF4-FFF2-40B4-BE49-F238E27FC236}">
              <a16:creationId xmlns:a16="http://schemas.microsoft.com/office/drawing/2014/main" id="{82683CA5-A24C-4429-BDF6-644C96CCCF7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42" name="avatar">
          <a:extLst>
            <a:ext uri="{FF2B5EF4-FFF2-40B4-BE49-F238E27FC236}">
              <a16:creationId xmlns:a16="http://schemas.microsoft.com/office/drawing/2014/main" id="{572209CB-DAAA-4711-B4A1-52FEFD5C570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43" name="avatar">
          <a:extLst>
            <a:ext uri="{FF2B5EF4-FFF2-40B4-BE49-F238E27FC236}">
              <a16:creationId xmlns:a16="http://schemas.microsoft.com/office/drawing/2014/main" id="{551A284D-97E8-4FA6-BAA3-57D594446E5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44" name="avatar">
          <a:extLst>
            <a:ext uri="{FF2B5EF4-FFF2-40B4-BE49-F238E27FC236}">
              <a16:creationId xmlns:a16="http://schemas.microsoft.com/office/drawing/2014/main" id="{4318321A-3C11-4E66-8E35-99A3B043ED0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45" name="avatar">
          <a:extLst>
            <a:ext uri="{FF2B5EF4-FFF2-40B4-BE49-F238E27FC236}">
              <a16:creationId xmlns:a16="http://schemas.microsoft.com/office/drawing/2014/main" id="{C2CC9F71-E59F-46E3-B8DB-7518D33360C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46" name="avatar">
          <a:extLst>
            <a:ext uri="{FF2B5EF4-FFF2-40B4-BE49-F238E27FC236}">
              <a16:creationId xmlns:a16="http://schemas.microsoft.com/office/drawing/2014/main" id="{769B6F06-24EC-4CB2-889F-97A0C7710D0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47" name="avatar">
          <a:extLst>
            <a:ext uri="{FF2B5EF4-FFF2-40B4-BE49-F238E27FC236}">
              <a16:creationId xmlns:a16="http://schemas.microsoft.com/office/drawing/2014/main" id="{853C2A5B-413E-47C7-9284-6BD08790F81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48" name="avatar">
          <a:extLst>
            <a:ext uri="{FF2B5EF4-FFF2-40B4-BE49-F238E27FC236}">
              <a16:creationId xmlns:a16="http://schemas.microsoft.com/office/drawing/2014/main" id="{0ACFA1F8-188A-4187-8B76-1BBBECC74D8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49" name="avatar">
          <a:extLst>
            <a:ext uri="{FF2B5EF4-FFF2-40B4-BE49-F238E27FC236}">
              <a16:creationId xmlns:a16="http://schemas.microsoft.com/office/drawing/2014/main" id="{D06EC86C-6927-4F9C-94F2-B1C5B5A9300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50" name="avatar">
          <a:extLst>
            <a:ext uri="{FF2B5EF4-FFF2-40B4-BE49-F238E27FC236}">
              <a16:creationId xmlns:a16="http://schemas.microsoft.com/office/drawing/2014/main" id="{06D0E43F-7D7A-4AF9-BDA9-1A57F76A360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51" name="avatar">
          <a:extLst>
            <a:ext uri="{FF2B5EF4-FFF2-40B4-BE49-F238E27FC236}">
              <a16:creationId xmlns:a16="http://schemas.microsoft.com/office/drawing/2014/main" id="{AB3AE5BC-9309-4F22-BED4-4BFCE3C0085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52" name="avatar">
          <a:extLst>
            <a:ext uri="{FF2B5EF4-FFF2-40B4-BE49-F238E27FC236}">
              <a16:creationId xmlns:a16="http://schemas.microsoft.com/office/drawing/2014/main" id="{3D758CD1-C1FA-4C2E-87AD-7CC44B402CC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53" name="avatar">
          <a:extLst>
            <a:ext uri="{FF2B5EF4-FFF2-40B4-BE49-F238E27FC236}">
              <a16:creationId xmlns:a16="http://schemas.microsoft.com/office/drawing/2014/main" id="{65012CAA-CCFD-4EDC-A59A-C1EE1673943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54" name="avatar">
          <a:extLst>
            <a:ext uri="{FF2B5EF4-FFF2-40B4-BE49-F238E27FC236}">
              <a16:creationId xmlns:a16="http://schemas.microsoft.com/office/drawing/2014/main" id="{9018815C-476A-4179-AEAC-217A0F7B896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55" name="avatar">
          <a:extLst>
            <a:ext uri="{FF2B5EF4-FFF2-40B4-BE49-F238E27FC236}">
              <a16:creationId xmlns:a16="http://schemas.microsoft.com/office/drawing/2014/main" id="{F278453C-C84C-4AF8-8451-A2950A0C197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56" name="avatar">
          <a:extLst>
            <a:ext uri="{FF2B5EF4-FFF2-40B4-BE49-F238E27FC236}">
              <a16:creationId xmlns:a16="http://schemas.microsoft.com/office/drawing/2014/main" id="{46B44A71-304D-4A9D-9F19-F44E8C07A02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57" name="avatar">
          <a:extLst>
            <a:ext uri="{FF2B5EF4-FFF2-40B4-BE49-F238E27FC236}">
              <a16:creationId xmlns:a16="http://schemas.microsoft.com/office/drawing/2014/main" id="{F8D60A37-102B-4834-8111-05337E55996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58" name="avatar">
          <a:extLst>
            <a:ext uri="{FF2B5EF4-FFF2-40B4-BE49-F238E27FC236}">
              <a16:creationId xmlns:a16="http://schemas.microsoft.com/office/drawing/2014/main" id="{C51AB9AF-F0E9-441C-BC7A-2E4E465407B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59" name="avatar">
          <a:extLst>
            <a:ext uri="{FF2B5EF4-FFF2-40B4-BE49-F238E27FC236}">
              <a16:creationId xmlns:a16="http://schemas.microsoft.com/office/drawing/2014/main" id="{789AABF3-2114-4CA2-AA76-EA35F52B10C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60" name="avatar">
          <a:extLst>
            <a:ext uri="{FF2B5EF4-FFF2-40B4-BE49-F238E27FC236}">
              <a16:creationId xmlns:a16="http://schemas.microsoft.com/office/drawing/2014/main" id="{D4FCFD38-3482-413C-AA0A-6FD3FEC6FE1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61" name="avatar">
          <a:extLst>
            <a:ext uri="{FF2B5EF4-FFF2-40B4-BE49-F238E27FC236}">
              <a16:creationId xmlns:a16="http://schemas.microsoft.com/office/drawing/2014/main" id="{9A9B4895-62D9-4830-81C1-259983DC119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62" name="avatar">
          <a:extLst>
            <a:ext uri="{FF2B5EF4-FFF2-40B4-BE49-F238E27FC236}">
              <a16:creationId xmlns:a16="http://schemas.microsoft.com/office/drawing/2014/main" id="{E2E1ABE2-0B03-45E5-8ADA-74285FD0F63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63" name="avatar">
          <a:extLst>
            <a:ext uri="{FF2B5EF4-FFF2-40B4-BE49-F238E27FC236}">
              <a16:creationId xmlns:a16="http://schemas.microsoft.com/office/drawing/2014/main" id="{816F84CF-15CF-4978-BA15-7B8AA65A89C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64" name="avatar">
          <a:extLst>
            <a:ext uri="{FF2B5EF4-FFF2-40B4-BE49-F238E27FC236}">
              <a16:creationId xmlns:a16="http://schemas.microsoft.com/office/drawing/2014/main" id="{BCADBC6F-6DDA-4D98-9455-7B0A19B2B55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65" name="avatar">
          <a:extLst>
            <a:ext uri="{FF2B5EF4-FFF2-40B4-BE49-F238E27FC236}">
              <a16:creationId xmlns:a16="http://schemas.microsoft.com/office/drawing/2014/main" id="{234900C7-CC1E-43D2-9E83-9CAB3D76FED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66" name="avatar">
          <a:extLst>
            <a:ext uri="{FF2B5EF4-FFF2-40B4-BE49-F238E27FC236}">
              <a16:creationId xmlns:a16="http://schemas.microsoft.com/office/drawing/2014/main" id="{C102CF06-90C3-47D5-86E1-7BC0F31C5F9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67" name="avatar">
          <a:extLst>
            <a:ext uri="{FF2B5EF4-FFF2-40B4-BE49-F238E27FC236}">
              <a16:creationId xmlns:a16="http://schemas.microsoft.com/office/drawing/2014/main" id="{FD5A5900-CCBA-4DD7-9D92-CD040E4D6BF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68" name="avatar">
          <a:extLst>
            <a:ext uri="{FF2B5EF4-FFF2-40B4-BE49-F238E27FC236}">
              <a16:creationId xmlns:a16="http://schemas.microsoft.com/office/drawing/2014/main" id="{87039DA3-47F3-47B4-9763-4222E7B1448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69" name="avatar">
          <a:extLst>
            <a:ext uri="{FF2B5EF4-FFF2-40B4-BE49-F238E27FC236}">
              <a16:creationId xmlns:a16="http://schemas.microsoft.com/office/drawing/2014/main" id="{03062949-53BD-41C1-BA86-774F10F3F24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70" name="avatar">
          <a:extLst>
            <a:ext uri="{FF2B5EF4-FFF2-40B4-BE49-F238E27FC236}">
              <a16:creationId xmlns:a16="http://schemas.microsoft.com/office/drawing/2014/main" id="{B4805F59-C2B6-46CD-A09B-0C49D720A2A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71" name="avatar">
          <a:extLst>
            <a:ext uri="{FF2B5EF4-FFF2-40B4-BE49-F238E27FC236}">
              <a16:creationId xmlns:a16="http://schemas.microsoft.com/office/drawing/2014/main" id="{3F6C96BC-6C46-4965-A472-5D881BF1E39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72" name="avatar">
          <a:extLst>
            <a:ext uri="{FF2B5EF4-FFF2-40B4-BE49-F238E27FC236}">
              <a16:creationId xmlns:a16="http://schemas.microsoft.com/office/drawing/2014/main" id="{506BA6CA-BDBC-42D4-AA42-B0EF109B504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73" name="avatar">
          <a:extLst>
            <a:ext uri="{FF2B5EF4-FFF2-40B4-BE49-F238E27FC236}">
              <a16:creationId xmlns:a16="http://schemas.microsoft.com/office/drawing/2014/main" id="{BEDDDF36-8DEE-46AC-A631-BEC6AE317DE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74" name="avatar">
          <a:extLst>
            <a:ext uri="{FF2B5EF4-FFF2-40B4-BE49-F238E27FC236}">
              <a16:creationId xmlns:a16="http://schemas.microsoft.com/office/drawing/2014/main" id="{12031362-EF3C-4A69-AA4D-8EA46B22848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75" name="avatar">
          <a:extLst>
            <a:ext uri="{FF2B5EF4-FFF2-40B4-BE49-F238E27FC236}">
              <a16:creationId xmlns:a16="http://schemas.microsoft.com/office/drawing/2014/main" id="{A4F5C82B-B6E3-4EA6-80F0-30F766F2EB9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76" name="avatar">
          <a:extLst>
            <a:ext uri="{FF2B5EF4-FFF2-40B4-BE49-F238E27FC236}">
              <a16:creationId xmlns:a16="http://schemas.microsoft.com/office/drawing/2014/main" id="{093BC687-A649-49A2-8132-8E0E8506628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77" name="avatar">
          <a:extLst>
            <a:ext uri="{FF2B5EF4-FFF2-40B4-BE49-F238E27FC236}">
              <a16:creationId xmlns:a16="http://schemas.microsoft.com/office/drawing/2014/main" id="{BF5F1307-3A84-4894-AB32-76B72BD06FD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78" name="avatar">
          <a:extLst>
            <a:ext uri="{FF2B5EF4-FFF2-40B4-BE49-F238E27FC236}">
              <a16:creationId xmlns:a16="http://schemas.microsoft.com/office/drawing/2014/main" id="{C9D3A37A-D036-4A1E-92AF-B77CF097FCF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79" name="avatar">
          <a:extLst>
            <a:ext uri="{FF2B5EF4-FFF2-40B4-BE49-F238E27FC236}">
              <a16:creationId xmlns:a16="http://schemas.microsoft.com/office/drawing/2014/main" id="{BA6685E2-9194-4C91-8243-38C96D55F44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80" name="avatar">
          <a:extLst>
            <a:ext uri="{FF2B5EF4-FFF2-40B4-BE49-F238E27FC236}">
              <a16:creationId xmlns:a16="http://schemas.microsoft.com/office/drawing/2014/main" id="{300B8CB4-AE4C-4F34-9AF6-E1EAD6949D0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81" name="avatar">
          <a:extLst>
            <a:ext uri="{FF2B5EF4-FFF2-40B4-BE49-F238E27FC236}">
              <a16:creationId xmlns:a16="http://schemas.microsoft.com/office/drawing/2014/main" id="{52ED1891-D41A-431E-8EEE-67AEF429FCF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82" name="avatar">
          <a:extLst>
            <a:ext uri="{FF2B5EF4-FFF2-40B4-BE49-F238E27FC236}">
              <a16:creationId xmlns:a16="http://schemas.microsoft.com/office/drawing/2014/main" id="{97B68F65-7743-4130-9F02-D177D2FC50E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83" name="avatar">
          <a:extLst>
            <a:ext uri="{FF2B5EF4-FFF2-40B4-BE49-F238E27FC236}">
              <a16:creationId xmlns:a16="http://schemas.microsoft.com/office/drawing/2014/main" id="{BE4424AC-E747-4A0B-AFBE-ECEC9C8F7C1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84" name="avatar">
          <a:extLst>
            <a:ext uri="{FF2B5EF4-FFF2-40B4-BE49-F238E27FC236}">
              <a16:creationId xmlns:a16="http://schemas.microsoft.com/office/drawing/2014/main" id="{28663440-EBA8-4468-B432-685E0671DA4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85" name="avatar">
          <a:extLst>
            <a:ext uri="{FF2B5EF4-FFF2-40B4-BE49-F238E27FC236}">
              <a16:creationId xmlns:a16="http://schemas.microsoft.com/office/drawing/2014/main" id="{B4C88393-B586-4547-B8B7-012FB8D2812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86" name="avatar">
          <a:extLst>
            <a:ext uri="{FF2B5EF4-FFF2-40B4-BE49-F238E27FC236}">
              <a16:creationId xmlns:a16="http://schemas.microsoft.com/office/drawing/2014/main" id="{3E1CA6F8-2193-4DC9-8DC6-10770DFFD79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87" name="avatar">
          <a:extLst>
            <a:ext uri="{FF2B5EF4-FFF2-40B4-BE49-F238E27FC236}">
              <a16:creationId xmlns:a16="http://schemas.microsoft.com/office/drawing/2014/main" id="{47247C04-E6AF-4A6E-ABE8-F3FC2A8ECD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88" name="avatar">
          <a:extLst>
            <a:ext uri="{FF2B5EF4-FFF2-40B4-BE49-F238E27FC236}">
              <a16:creationId xmlns:a16="http://schemas.microsoft.com/office/drawing/2014/main" id="{9DF53424-300E-4F44-A3B4-70AB1C9C66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89" name="avatar">
          <a:extLst>
            <a:ext uri="{FF2B5EF4-FFF2-40B4-BE49-F238E27FC236}">
              <a16:creationId xmlns:a16="http://schemas.microsoft.com/office/drawing/2014/main" id="{9543DF07-A25E-4562-87FC-EA73B5F2654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90" name="avatar">
          <a:extLst>
            <a:ext uri="{FF2B5EF4-FFF2-40B4-BE49-F238E27FC236}">
              <a16:creationId xmlns:a16="http://schemas.microsoft.com/office/drawing/2014/main" id="{D1FF285B-8645-40DA-A4FB-3A11FC944CB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91" name="avatar">
          <a:extLst>
            <a:ext uri="{FF2B5EF4-FFF2-40B4-BE49-F238E27FC236}">
              <a16:creationId xmlns:a16="http://schemas.microsoft.com/office/drawing/2014/main" id="{3AAC88C6-2AEF-4154-ADB6-9FE60E16E79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92" name="avatar">
          <a:extLst>
            <a:ext uri="{FF2B5EF4-FFF2-40B4-BE49-F238E27FC236}">
              <a16:creationId xmlns:a16="http://schemas.microsoft.com/office/drawing/2014/main" id="{4B57155F-4959-4869-BC14-6359E71072A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93" name="avatar">
          <a:extLst>
            <a:ext uri="{FF2B5EF4-FFF2-40B4-BE49-F238E27FC236}">
              <a16:creationId xmlns:a16="http://schemas.microsoft.com/office/drawing/2014/main" id="{481E157D-6544-47A0-A76A-3279B905B28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494" name="avatar">
          <a:extLst>
            <a:ext uri="{FF2B5EF4-FFF2-40B4-BE49-F238E27FC236}">
              <a16:creationId xmlns:a16="http://schemas.microsoft.com/office/drawing/2014/main" id="{A0990C4C-41F8-463D-9671-005B63A8CC6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95" name="avatar">
          <a:extLst>
            <a:ext uri="{FF2B5EF4-FFF2-40B4-BE49-F238E27FC236}">
              <a16:creationId xmlns:a16="http://schemas.microsoft.com/office/drawing/2014/main" id="{6DED20D9-35CF-4493-BB8F-AEE0053CA85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496" name="avatar">
          <a:extLst>
            <a:ext uri="{FF2B5EF4-FFF2-40B4-BE49-F238E27FC236}">
              <a16:creationId xmlns:a16="http://schemas.microsoft.com/office/drawing/2014/main" id="{6EE2664A-FFD8-4D38-A0F4-A00B5F98B5F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497" name="avatar">
          <a:extLst>
            <a:ext uri="{FF2B5EF4-FFF2-40B4-BE49-F238E27FC236}">
              <a16:creationId xmlns:a16="http://schemas.microsoft.com/office/drawing/2014/main" id="{CC05BA64-A50E-491A-96EA-84854D97A51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498" name="avatar">
          <a:extLst>
            <a:ext uri="{FF2B5EF4-FFF2-40B4-BE49-F238E27FC236}">
              <a16:creationId xmlns:a16="http://schemas.microsoft.com/office/drawing/2014/main" id="{F451B2C5-0460-4B52-85DC-1652D4BFB91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499" name="avatar">
          <a:extLst>
            <a:ext uri="{FF2B5EF4-FFF2-40B4-BE49-F238E27FC236}">
              <a16:creationId xmlns:a16="http://schemas.microsoft.com/office/drawing/2014/main" id="{214958D4-EF68-4D92-AE64-15E6DC8F2F6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00" name="avatar">
          <a:extLst>
            <a:ext uri="{FF2B5EF4-FFF2-40B4-BE49-F238E27FC236}">
              <a16:creationId xmlns:a16="http://schemas.microsoft.com/office/drawing/2014/main" id="{B19D7641-79A5-40A0-8AD9-67EF4D4C9B1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01" name="avatar">
          <a:extLst>
            <a:ext uri="{FF2B5EF4-FFF2-40B4-BE49-F238E27FC236}">
              <a16:creationId xmlns:a16="http://schemas.microsoft.com/office/drawing/2014/main" id="{540014DB-E9FF-4180-BF47-1DFD1203B9A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02" name="avatar">
          <a:extLst>
            <a:ext uri="{FF2B5EF4-FFF2-40B4-BE49-F238E27FC236}">
              <a16:creationId xmlns:a16="http://schemas.microsoft.com/office/drawing/2014/main" id="{C4425924-2797-40F8-8A3B-B8837ECA3D5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03" name="avatar">
          <a:extLst>
            <a:ext uri="{FF2B5EF4-FFF2-40B4-BE49-F238E27FC236}">
              <a16:creationId xmlns:a16="http://schemas.microsoft.com/office/drawing/2014/main" id="{38F3C323-F776-4559-9F1A-8F3DEF9E6F5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3"/>
    <xdr:sp macro="" textlink="">
      <xdr:nvSpPr>
        <xdr:cNvPr id="70504" name="avatar">
          <a:extLst>
            <a:ext uri="{FF2B5EF4-FFF2-40B4-BE49-F238E27FC236}">
              <a16:creationId xmlns:a16="http://schemas.microsoft.com/office/drawing/2014/main" id="{F24DD0F5-2650-4CCB-B6B5-651B5B384E2F}"/>
            </a:ext>
          </a:extLst>
        </xdr:cNvPr>
        <xdr:cNvSpPr>
          <a:spLocks noChangeAspect="1" noChangeArrowheads="1"/>
        </xdr:cNvSpPr>
      </xdr:nvSpPr>
      <xdr:spPr bwMode="auto">
        <a:xfrm>
          <a:off x="4600575" y="21821775"/>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70505" name="avatar">
          <a:extLst>
            <a:ext uri="{FF2B5EF4-FFF2-40B4-BE49-F238E27FC236}">
              <a16:creationId xmlns:a16="http://schemas.microsoft.com/office/drawing/2014/main" id="{131F0D0E-9D2A-471B-8E9F-2F5BE9A29BCB}"/>
            </a:ext>
          </a:extLst>
        </xdr:cNvPr>
        <xdr:cNvSpPr>
          <a:spLocks noChangeAspect="1" noChangeArrowheads="1"/>
        </xdr:cNvSpPr>
      </xdr:nvSpPr>
      <xdr:spPr bwMode="auto">
        <a:xfrm>
          <a:off x="0" y="21821775"/>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06" name="avatar">
          <a:extLst>
            <a:ext uri="{FF2B5EF4-FFF2-40B4-BE49-F238E27FC236}">
              <a16:creationId xmlns:a16="http://schemas.microsoft.com/office/drawing/2014/main" id="{50E1D666-9E29-4F28-9C67-65DD1F1B7B8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5432"/>
    <xdr:sp macro="" textlink="">
      <xdr:nvSpPr>
        <xdr:cNvPr id="70507" name="avatar">
          <a:extLst>
            <a:ext uri="{FF2B5EF4-FFF2-40B4-BE49-F238E27FC236}">
              <a16:creationId xmlns:a16="http://schemas.microsoft.com/office/drawing/2014/main" id="{78C3A1EB-C565-4C89-BD13-A304B3880C3A}"/>
            </a:ext>
          </a:extLst>
        </xdr:cNvPr>
        <xdr:cNvSpPr>
          <a:spLocks noChangeAspect="1" noChangeArrowheads="1"/>
        </xdr:cNvSpPr>
      </xdr:nvSpPr>
      <xdr:spPr bwMode="auto">
        <a:xfrm>
          <a:off x="4600575" y="21821775"/>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5432"/>
    <xdr:sp macro="" textlink="">
      <xdr:nvSpPr>
        <xdr:cNvPr id="70508" name="avatar">
          <a:extLst>
            <a:ext uri="{FF2B5EF4-FFF2-40B4-BE49-F238E27FC236}">
              <a16:creationId xmlns:a16="http://schemas.microsoft.com/office/drawing/2014/main" id="{C4A45019-8D2C-4BF7-844C-79DB06450EC2}"/>
            </a:ext>
          </a:extLst>
        </xdr:cNvPr>
        <xdr:cNvSpPr>
          <a:spLocks noChangeAspect="1" noChangeArrowheads="1"/>
        </xdr:cNvSpPr>
      </xdr:nvSpPr>
      <xdr:spPr bwMode="auto">
        <a:xfrm>
          <a:off x="0" y="21821775"/>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509" name="avatar">
          <a:extLst>
            <a:ext uri="{FF2B5EF4-FFF2-40B4-BE49-F238E27FC236}">
              <a16:creationId xmlns:a16="http://schemas.microsoft.com/office/drawing/2014/main" id="{B9F7572E-D92C-47F4-8F04-F8CB6D34A353}"/>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10" name="avatar">
          <a:extLst>
            <a:ext uri="{FF2B5EF4-FFF2-40B4-BE49-F238E27FC236}">
              <a16:creationId xmlns:a16="http://schemas.microsoft.com/office/drawing/2014/main" id="{CDE5AAF4-88CD-4965-8EEC-19415BFAC5B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8001"/>
    <xdr:sp macro="" textlink="">
      <xdr:nvSpPr>
        <xdr:cNvPr id="70511" name="avatar">
          <a:extLst>
            <a:ext uri="{FF2B5EF4-FFF2-40B4-BE49-F238E27FC236}">
              <a16:creationId xmlns:a16="http://schemas.microsoft.com/office/drawing/2014/main" id="{E8B60CC7-8BEB-4E76-90CD-0433AD5D997F}"/>
            </a:ext>
          </a:extLst>
        </xdr:cNvPr>
        <xdr:cNvSpPr>
          <a:spLocks noChangeAspect="1" noChangeArrowheads="1"/>
        </xdr:cNvSpPr>
      </xdr:nvSpPr>
      <xdr:spPr bwMode="auto">
        <a:xfrm>
          <a:off x="4600575" y="21821775"/>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70512" name="avatar">
          <a:extLst>
            <a:ext uri="{FF2B5EF4-FFF2-40B4-BE49-F238E27FC236}">
              <a16:creationId xmlns:a16="http://schemas.microsoft.com/office/drawing/2014/main" id="{B98EB321-98D2-4539-9BC6-1FD1A86A3A32}"/>
            </a:ext>
          </a:extLst>
        </xdr:cNvPr>
        <xdr:cNvSpPr>
          <a:spLocks noChangeAspect="1" noChangeArrowheads="1"/>
        </xdr:cNvSpPr>
      </xdr:nvSpPr>
      <xdr:spPr bwMode="auto">
        <a:xfrm>
          <a:off x="0" y="21821775"/>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13" name="avatar">
          <a:extLst>
            <a:ext uri="{FF2B5EF4-FFF2-40B4-BE49-F238E27FC236}">
              <a16:creationId xmlns:a16="http://schemas.microsoft.com/office/drawing/2014/main" id="{0006247A-1ADE-4C0E-A007-99361E6D70B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6416"/>
    <xdr:sp macro="" textlink="">
      <xdr:nvSpPr>
        <xdr:cNvPr id="70514" name="avatar">
          <a:extLst>
            <a:ext uri="{FF2B5EF4-FFF2-40B4-BE49-F238E27FC236}">
              <a16:creationId xmlns:a16="http://schemas.microsoft.com/office/drawing/2014/main" id="{F27A6601-41B5-4E0F-B202-0AC3BE92049A}"/>
            </a:ext>
          </a:extLst>
        </xdr:cNvPr>
        <xdr:cNvSpPr>
          <a:spLocks noChangeAspect="1" noChangeArrowheads="1"/>
        </xdr:cNvSpPr>
      </xdr:nvSpPr>
      <xdr:spPr bwMode="auto">
        <a:xfrm>
          <a:off x="4600575" y="21821775"/>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797"/>
    <xdr:sp macro="" textlink="">
      <xdr:nvSpPr>
        <xdr:cNvPr id="70515" name="avatar">
          <a:extLst>
            <a:ext uri="{FF2B5EF4-FFF2-40B4-BE49-F238E27FC236}">
              <a16:creationId xmlns:a16="http://schemas.microsoft.com/office/drawing/2014/main" id="{9EE08935-2B76-4D34-A06C-410D73196637}"/>
            </a:ext>
          </a:extLst>
        </xdr:cNvPr>
        <xdr:cNvSpPr>
          <a:spLocks noChangeAspect="1" noChangeArrowheads="1"/>
        </xdr:cNvSpPr>
      </xdr:nvSpPr>
      <xdr:spPr bwMode="auto">
        <a:xfrm>
          <a:off x="0" y="21821775"/>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16" name="avatar">
          <a:extLst>
            <a:ext uri="{FF2B5EF4-FFF2-40B4-BE49-F238E27FC236}">
              <a16:creationId xmlns:a16="http://schemas.microsoft.com/office/drawing/2014/main" id="{1B5F9DCB-20C7-48AD-82AC-85D2F5A2B3D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5"/>
    <xdr:sp macro="" textlink="">
      <xdr:nvSpPr>
        <xdr:cNvPr id="70517" name="avatar">
          <a:extLst>
            <a:ext uri="{FF2B5EF4-FFF2-40B4-BE49-F238E27FC236}">
              <a16:creationId xmlns:a16="http://schemas.microsoft.com/office/drawing/2014/main" id="{59A2E6FD-F941-4CBC-BD08-EBA82D68E454}"/>
            </a:ext>
          </a:extLst>
        </xdr:cNvPr>
        <xdr:cNvSpPr>
          <a:spLocks noChangeAspect="1" noChangeArrowheads="1"/>
        </xdr:cNvSpPr>
      </xdr:nvSpPr>
      <xdr:spPr bwMode="auto">
        <a:xfrm>
          <a:off x="4600575" y="21821775"/>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18" name="avatar">
          <a:extLst>
            <a:ext uri="{FF2B5EF4-FFF2-40B4-BE49-F238E27FC236}">
              <a16:creationId xmlns:a16="http://schemas.microsoft.com/office/drawing/2014/main" id="{7BF5D213-504E-4A23-8FC7-9755715B5E7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19" name="avatar">
          <a:extLst>
            <a:ext uri="{FF2B5EF4-FFF2-40B4-BE49-F238E27FC236}">
              <a16:creationId xmlns:a16="http://schemas.microsoft.com/office/drawing/2014/main" id="{B58EE3DE-E224-4696-8B10-0BD6FFE8331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4"/>
    <xdr:sp macro="" textlink="">
      <xdr:nvSpPr>
        <xdr:cNvPr id="70520" name="avatar">
          <a:extLst>
            <a:ext uri="{FF2B5EF4-FFF2-40B4-BE49-F238E27FC236}">
              <a16:creationId xmlns:a16="http://schemas.microsoft.com/office/drawing/2014/main" id="{A7F7F5FD-2210-43FC-AD13-B024A1D71FA7}"/>
            </a:ext>
          </a:extLst>
        </xdr:cNvPr>
        <xdr:cNvSpPr>
          <a:spLocks noChangeAspect="1" noChangeArrowheads="1"/>
        </xdr:cNvSpPr>
      </xdr:nvSpPr>
      <xdr:spPr bwMode="auto">
        <a:xfrm>
          <a:off x="4600575" y="21821775"/>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004"/>
    <xdr:sp macro="" textlink="">
      <xdr:nvSpPr>
        <xdr:cNvPr id="70521" name="avatar">
          <a:extLst>
            <a:ext uri="{FF2B5EF4-FFF2-40B4-BE49-F238E27FC236}">
              <a16:creationId xmlns:a16="http://schemas.microsoft.com/office/drawing/2014/main" id="{51B5E1E8-7FFA-4780-ACE9-B6188E8C85E9}"/>
            </a:ext>
          </a:extLst>
        </xdr:cNvPr>
        <xdr:cNvSpPr>
          <a:spLocks noChangeAspect="1" noChangeArrowheads="1"/>
        </xdr:cNvSpPr>
      </xdr:nvSpPr>
      <xdr:spPr bwMode="auto">
        <a:xfrm>
          <a:off x="0" y="21821775"/>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2828245</xdr:colOff>
      <xdr:row>128</xdr:row>
      <xdr:rowOff>0</xdr:rowOff>
    </xdr:from>
    <xdr:ext cx="1179875" cy="1143000"/>
    <xdr:sp macro="" textlink="">
      <xdr:nvSpPr>
        <xdr:cNvPr id="70522" name="avatar">
          <a:extLst>
            <a:ext uri="{FF2B5EF4-FFF2-40B4-BE49-F238E27FC236}">
              <a16:creationId xmlns:a16="http://schemas.microsoft.com/office/drawing/2014/main" id="{131CB348-635B-41E5-A191-647428DF67B0}"/>
            </a:ext>
          </a:extLst>
        </xdr:cNvPr>
        <xdr:cNvSpPr>
          <a:spLocks noChangeAspect="1" noChangeArrowheads="1"/>
        </xdr:cNvSpPr>
      </xdr:nvSpPr>
      <xdr:spPr bwMode="auto">
        <a:xfrm>
          <a:off x="2830150" y="21821775"/>
          <a:ext cx="1179875" cy="1143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23" name="avatar">
          <a:extLst>
            <a:ext uri="{FF2B5EF4-FFF2-40B4-BE49-F238E27FC236}">
              <a16:creationId xmlns:a16="http://schemas.microsoft.com/office/drawing/2014/main" id="{3DEE03BF-879A-4FED-BE81-177BEB8D616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24" name="avatar">
          <a:extLst>
            <a:ext uri="{FF2B5EF4-FFF2-40B4-BE49-F238E27FC236}">
              <a16:creationId xmlns:a16="http://schemas.microsoft.com/office/drawing/2014/main" id="{BC78056E-AE73-4F6A-8454-0BB6B7C764D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25" name="avatar">
          <a:extLst>
            <a:ext uri="{FF2B5EF4-FFF2-40B4-BE49-F238E27FC236}">
              <a16:creationId xmlns:a16="http://schemas.microsoft.com/office/drawing/2014/main" id="{C370C046-C1AE-4DC0-9E1F-0445E308322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639"/>
    <xdr:sp macro="" textlink="">
      <xdr:nvSpPr>
        <xdr:cNvPr id="70526" name="avatar">
          <a:extLst>
            <a:ext uri="{FF2B5EF4-FFF2-40B4-BE49-F238E27FC236}">
              <a16:creationId xmlns:a16="http://schemas.microsoft.com/office/drawing/2014/main" id="{F047401F-2230-4440-A670-359FF9A33301}"/>
            </a:ext>
          </a:extLst>
        </xdr:cNvPr>
        <xdr:cNvSpPr>
          <a:spLocks noChangeAspect="1" noChangeArrowheads="1"/>
        </xdr:cNvSpPr>
      </xdr:nvSpPr>
      <xdr:spPr bwMode="auto">
        <a:xfrm>
          <a:off x="0" y="21821775"/>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27" name="avatar">
          <a:extLst>
            <a:ext uri="{FF2B5EF4-FFF2-40B4-BE49-F238E27FC236}">
              <a16:creationId xmlns:a16="http://schemas.microsoft.com/office/drawing/2014/main" id="{267E8106-9457-4F3B-B650-423DB8068FF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28" name="avatar">
          <a:extLst>
            <a:ext uri="{FF2B5EF4-FFF2-40B4-BE49-F238E27FC236}">
              <a16:creationId xmlns:a16="http://schemas.microsoft.com/office/drawing/2014/main" id="{F16EFF49-262E-4B74-93CA-ED574C58507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29" name="avatar">
          <a:extLst>
            <a:ext uri="{FF2B5EF4-FFF2-40B4-BE49-F238E27FC236}">
              <a16:creationId xmlns:a16="http://schemas.microsoft.com/office/drawing/2014/main" id="{5BD1054C-AAAE-4775-A1D1-0FC9E0D8A81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30" name="avatar">
          <a:extLst>
            <a:ext uri="{FF2B5EF4-FFF2-40B4-BE49-F238E27FC236}">
              <a16:creationId xmlns:a16="http://schemas.microsoft.com/office/drawing/2014/main" id="{3431E24B-2842-4171-A0A7-105899B8741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31" name="avatar">
          <a:extLst>
            <a:ext uri="{FF2B5EF4-FFF2-40B4-BE49-F238E27FC236}">
              <a16:creationId xmlns:a16="http://schemas.microsoft.com/office/drawing/2014/main" id="{DCF98E75-446F-409C-8284-8137273650D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32" name="avatar">
          <a:extLst>
            <a:ext uri="{FF2B5EF4-FFF2-40B4-BE49-F238E27FC236}">
              <a16:creationId xmlns:a16="http://schemas.microsoft.com/office/drawing/2014/main" id="{9CB56E0D-306D-47A6-9259-9D27F8E20A8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33" name="avatar">
          <a:extLst>
            <a:ext uri="{FF2B5EF4-FFF2-40B4-BE49-F238E27FC236}">
              <a16:creationId xmlns:a16="http://schemas.microsoft.com/office/drawing/2014/main" id="{588A0C8E-48E6-4561-BD5E-8D0718A9A43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34" name="avatar">
          <a:extLst>
            <a:ext uri="{FF2B5EF4-FFF2-40B4-BE49-F238E27FC236}">
              <a16:creationId xmlns:a16="http://schemas.microsoft.com/office/drawing/2014/main" id="{5A7BEBF0-E90F-4F9B-BF49-D779AF68349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35" name="avatar">
          <a:extLst>
            <a:ext uri="{FF2B5EF4-FFF2-40B4-BE49-F238E27FC236}">
              <a16:creationId xmlns:a16="http://schemas.microsoft.com/office/drawing/2014/main" id="{29AA6B56-A56B-4586-80E1-0B05A68B8BF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36" name="avatar">
          <a:extLst>
            <a:ext uri="{FF2B5EF4-FFF2-40B4-BE49-F238E27FC236}">
              <a16:creationId xmlns:a16="http://schemas.microsoft.com/office/drawing/2014/main" id="{6E75A6AD-3AF0-476E-B1EA-43C8F356427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37" name="avatar">
          <a:extLst>
            <a:ext uri="{FF2B5EF4-FFF2-40B4-BE49-F238E27FC236}">
              <a16:creationId xmlns:a16="http://schemas.microsoft.com/office/drawing/2014/main" id="{4B3EA565-B148-4155-A725-AB174C433F8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38" name="avatar">
          <a:extLst>
            <a:ext uri="{FF2B5EF4-FFF2-40B4-BE49-F238E27FC236}">
              <a16:creationId xmlns:a16="http://schemas.microsoft.com/office/drawing/2014/main" id="{F421AB14-F514-4653-9639-C2816264531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39" name="avatar">
          <a:extLst>
            <a:ext uri="{FF2B5EF4-FFF2-40B4-BE49-F238E27FC236}">
              <a16:creationId xmlns:a16="http://schemas.microsoft.com/office/drawing/2014/main" id="{26A7C3DB-30BB-4642-837E-BF5A6CE1F9D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40" name="avatar">
          <a:extLst>
            <a:ext uri="{FF2B5EF4-FFF2-40B4-BE49-F238E27FC236}">
              <a16:creationId xmlns:a16="http://schemas.microsoft.com/office/drawing/2014/main" id="{64CDA7AD-7F9F-4FBF-B78E-6D10C81EAAA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41" name="avatar">
          <a:extLst>
            <a:ext uri="{FF2B5EF4-FFF2-40B4-BE49-F238E27FC236}">
              <a16:creationId xmlns:a16="http://schemas.microsoft.com/office/drawing/2014/main" id="{2F2ADC44-D95D-48BD-A166-4672A4E32C3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42" name="avatar">
          <a:extLst>
            <a:ext uri="{FF2B5EF4-FFF2-40B4-BE49-F238E27FC236}">
              <a16:creationId xmlns:a16="http://schemas.microsoft.com/office/drawing/2014/main" id="{FB1631F0-2E89-44D6-9820-EE50E0DB1CD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43" name="avatar">
          <a:extLst>
            <a:ext uri="{FF2B5EF4-FFF2-40B4-BE49-F238E27FC236}">
              <a16:creationId xmlns:a16="http://schemas.microsoft.com/office/drawing/2014/main" id="{41D449C5-B1C6-4091-B99B-CA8F663664D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44" name="avatar">
          <a:extLst>
            <a:ext uri="{FF2B5EF4-FFF2-40B4-BE49-F238E27FC236}">
              <a16:creationId xmlns:a16="http://schemas.microsoft.com/office/drawing/2014/main" id="{11FEF67C-26D0-49CA-BB98-E4BCE59C983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45" name="avatar">
          <a:extLst>
            <a:ext uri="{FF2B5EF4-FFF2-40B4-BE49-F238E27FC236}">
              <a16:creationId xmlns:a16="http://schemas.microsoft.com/office/drawing/2014/main" id="{4050DF01-F2E3-4322-83F1-2BB134E88B2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46" name="avatar">
          <a:extLst>
            <a:ext uri="{FF2B5EF4-FFF2-40B4-BE49-F238E27FC236}">
              <a16:creationId xmlns:a16="http://schemas.microsoft.com/office/drawing/2014/main" id="{AD5DEF97-2377-4BEA-AA0E-B2D1D46196E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47" name="avatar">
          <a:extLst>
            <a:ext uri="{FF2B5EF4-FFF2-40B4-BE49-F238E27FC236}">
              <a16:creationId xmlns:a16="http://schemas.microsoft.com/office/drawing/2014/main" id="{910CD286-4FB0-47BA-A04C-532D5186CF8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48" name="avatar">
          <a:extLst>
            <a:ext uri="{FF2B5EF4-FFF2-40B4-BE49-F238E27FC236}">
              <a16:creationId xmlns:a16="http://schemas.microsoft.com/office/drawing/2014/main" id="{A8836959-96BB-4481-BC5E-474C30822A9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49" name="avatar">
          <a:extLst>
            <a:ext uri="{FF2B5EF4-FFF2-40B4-BE49-F238E27FC236}">
              <a16:creationId xmlns:a16="http://schemas.microsoft.com/office/drawing/2014/main" id="{56CB796E-15CB-49C9-BF43-27E14D9BE34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50" name="avatar">
          <a:extLst>
            <a:ext uri="{FF2B5EF4-FFF2-40B4-BE49-F238E27FC236}">
              <a16:creationId xmlns:a16="http://schemas.microsoft.com/office/drawing/2014/main" id="{B1879DD4-0151-4736-8F8A-9042DD824EC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51" name="avatar">
          <a:extLst>
            <a:ext uri="{FF2B5EF4-FFF2-40B4-BE49-F238E27FC236}">
              <a16:creationId xmlns:a16="http://schemas.microsoft.com/office/drawing/2014/main" id="{2851FC84-1989-4662-A494-F4D35689A73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52" name="avatar">
          <a:extLst>
            <a:ext uri="{FF2B5EF4-FFF2-40B4-BE49-F238E27FC236}">
              <a16:creationId xmlns:a16="http://schemas.microsoft.com/office/drawing/2014/main" id="{F4745835-CF11-41E7-B00B-3F09BCF8B34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53" name="avatar">
          <a:extLst>
            <a:ext uri="{FF2B5EF4-FFF2-40B4-BE49-F238E27FC236}">
              <a16:creationId xmlns:a16="http://schemas.microsoft.com/office/drawing/2014/main" id="{1FE80197-C652-4487-A28B-AC2CBA84371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54" name="avatar">
          <a:extLst>
            <a:ext uri="{FF2B5EF4-FFF2-40B4-BE49-F238E27FC236}">
              <a16:creationId xmlns:a16="http://schemas.microsoft.com/office/drawing/2014/main" id="{C61B6607-A03C-46D2-8C07-B3F99E19114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55" name="avatar">
          <a:extLst>
            <a:ext uri="{FF2B5EF4-FFF2-40B4-BE49-F238E27FC236}">
              <a16:creationId xmlns:a16="http://schemas.microsoft.com/office/drawing/2014/main" id="{A131F9E9-4D3B-402C-B94C-E22B91317D4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56" name="avatar">
          <a:extLst>
            <a:ext uri="{FF2B5EF4-FFF2-40B4-BE49-F238E27FC236}">
              <a16:creationId xmlns:a16="http://schemas.microsoft.com/office/drawing/2014/main" id="{C8E3A2CE-2ED7-4EAA-A643-56E3E4C7766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57" name="avatar">
          <a:extLst>
            <a:ext uri="{FF2B5EF4-FFF2-40B4-BE49-F238E27FC236}">
              <a16:creationId xmlns:a16="http://schemas.microsoft.com/office/drawing/2014/main" id="{ED807728-00EA-4C5B-98B8-8887BD36A65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58" name="avatar">
          <a:extLst>
            <a:ext uri="{FF2B5EF4-FFF2-40B4-BE49-F238E27FC236}">
              <a16:creationId xmlns:a16="http://schemas.microsoft.com/office/drawing/2014/main" id="{C47CF2B3-1220-4372-B85C-534EEEFBD2E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59" name="avatar">
          <a:extLst>
            <a:ext uri="{FF2B5EF4-FFF2-40B4-BE49-F238E27FC236}">
              <a16:creationId xmlns:a16="http://schemas.microsoft.com/office/drawing/2014/main" id="{B8E38CE6-8BC3-4CC5-AE59-6C425F0E2D5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60" name="avatar">
          <a:extLst>
            <a:ext uri="{FF2B5EF4-FFF2-40B4-BE49-F238E27FC236}">
              <a16:creationId xmlns:a16="http://schemas.microsoft.com/office/drawing/2014/main" id="{19D6EE9E-8FEA-4002-A94B-37660722E02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61" name="avatar">
          <a:extLst>
            <a:ext uri="{FF2B5EF4-FFF2-40B4-BE49-F238E27FC236}">
              <a16:creationId xmlns:a16="http://schemas.microsoft.com/office/drawing/2014/main" id="{76B1EC23-3920-4A48-888E-6DBF4AB3B0F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62" name="avatar">
          <a:extLst>
            <a:ext uri="{FF2B5EF4-FFF2-40B4-BE49-F238E27FC236}">
              <a16:creationId xmlns:a16="http://schemas.microsoft.com/office/drawing/2014/main" id="{9D094361-DB01-4B6A-91D0-B0C92F7605C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63" name="avatar">
          <a:extLst>
            <a:ext uri="{FF2B5EF4-FFF2-40B4-BE49-F238E27FC236}">
              <a16:creationId xmlns:a16="http://schemas.microsoft.com/office/drawing/2014/main" id="{31427C8F-F1C9-4B89-ABC3-F6DDD23FFFD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64" name="avatar">
          <a:extLst>
            <a:ext uri="{FF2B5EF4-FFF2-40B4-BE49-F238E27FC236}">
              <a16:creationId xmlns:a16="http://schemas.microsoft.com/office/drawing/2014/main" id="{9CC94C24-3560-4AC5-87DD-9C97E34231D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65" name="avatar">
          <a:extLst>
            <a:ext uri="{FF2B5EF4-FFF2-40B4-BE49-F238E27FC236}">
              <a16:creationId xmlns:a16="http://schemas.microsoft.com/office/drawing/2014/main" id="{E9B952F8-1595-48FE-A8A7-0005AC96C5E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66" name="avatar">
          <a:extLst>
            <a:ext uri="{FF2B5EF4-FFF2-40B4-BE49-F238E27FC236}">
              <a16:creationId xmlns:a16="http://schemas.microsoft.com/office/drawing/2014/main" id="{8124E5BD-B6C0-47FB-A6E1-ED90AFBC4A7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67" name="avatar">
          <a:extLst>
            <a:ext uri="{FF2B5EF4-FFF2-40B4-BE49-F238E27FC236}">
              <a16:creationId xmlns:a16="http://schemas.microsoft.com/office/drawing/2014/main" id="{A578C4F6-943B-4AC0-9837-6F86EC1EDD7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68" name="avatar">
          <a:extLst>
            <a:ext uri="{FF2B5EF4-FFF2-40B4-BE49-F238E27FC236}">
              <a16:creationId xmlns:a16="http://schemas.microsoft.com/office/drawing/2014/main" id="{CD941438-9BC1-4CAB-8DD4-A79C6D3F469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69" name="avatar">
          <a:extLst>
            <a:ext uri="{FF2B5EF4-FFF2-40B4-BE49-F238E27FC236}">
              <a16:creationId xmlns:a16="http://schemas.microsoft.com/office/drawing/2014/main" id="{D6126A9A-5D59-44BE-91B6-DB481F5CFD7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70" name="avatar">
          <a:extLst>
            <a:ext uri="{FF2B5EF4-FFF2-40B4-BE49-F238E27FC236}">
              <a16:creationId xmlns:a16="http://schemas.microsoft.com/office/drawing/2014/main" id="{2D16FEC5-9B17-40F5-8955-E2C9AE5276C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71" name="avatar">
          <a:extLst>
            <a:ext uri="{FF2B5EF4-FFF2-40B4-BE49-F238E27FC236}">
              <a16:creationId xmlns:a16="http://schemas.microsoft.com/office/drawing/2014/main" id="{C374F23F-637C-41FC-AC95-C1BFFF5EFB7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72" name="avatar">
          <a:extLst>
            <a:ext uri="{FF2B5EF4-FFF2-40B4-BE49-F238E27FC236}">
              <a16:creationId xmlns:a16="http://schemas.microsoft.com/office/drawing/2014/main" id="{20BEDB3B-FFDE-4B11-8590-3C7C16460AF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73" name="avatar">
          <a:extLst>
            <a:ext uri="{FF2B5EF4-FFF2-40B4-BE49-F238E27FC236}">
              <a16:creationId xmlns:a16="http://schemas.microsoft.com/office/drawing/2014/main" id="{4ED76138-0639-4255-AA8B-E1B4AF6FB6E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74" name="avatar">
          <a:extLst>
            <a:ext uri="{FF2B5EF4-FFF2-40B4-BE49-F238E27FC236}">
              <a16:creationId xmlns:a16="http://schemas.microsoft.com/office/drawing/2014/main" id="{E2E111AE-7F99-49C6-8FC1-55301B5A905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75" name="avatar">
          <a:extLst>
            <a:ext uri="{FF2B5EF4-FFF2-40B4-BE49-F238E27FC236}">
              <a16:creationId xmlns:a16="http://schemas.microsoft.com/office/drawing/2014/main" id="{D1FD5721-6521-47EC-BAB1-A3D63B20252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76" name="avatar">
          <a:extLst>
            <a:ext uri="{FF2B5EF4-FFF2-40B4-BE49-F238E27FC236}">
              <a16:creationId xmlns:a16="http://schemas.microsoft.com/office/drawing/2014/main" id="{8311D21B-5CD4-4D46-A243-6FE47A3CE8D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77" name="avatar">
          <a:extLst>
            <a:ext uri="{FF2B5EF4-FFF2-40B4-BE49-F238E27FC236}">
              <a16:creationId xmlns:a16="http://schemas.microsoft.com/office/drawing/2014/main" id="{91A869B4-6528-44A3-A861-DF36DD2BEC8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78" name="avatar">
          <a:extLst>
            <a:ext uri="{FF2B5EF4-FFF2-40B4-BE49-F238E27FC236}">
              <a16:creationId xmlns:a16="http://schemas.microsoft.com/office/drawing/2014/main" id="{522D5994-758A-4AAC-97C9-F99221B4053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79" name="avatar">
          <a:extLst>
            <a:ext uri="{FF2B5EF4-FFF2-40B4-BE49-F238E27FC236}">
              <a16:creationId xmlns:a16="http://schemas.microsoft.com/office/drawing/2014/main" id="{D2C1B2B6-0A05-40A1-BEFA-C100BF336F1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80" name="avatar">
          <a:extLst>
            <a:ext uri="{FF2B5EF4-FFF2-40B4-BE49-F238E27FC236}">
              <a16:creationId xmlns:a16="http://schemas.microsoft.com/office/drawing/2014/main" id="{E0D595CF-7D00-42D8-81DD-1C49BE0B713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81" name="avatar">
          <a:extLst>
            <a:ext uri="{FF2B5EF4-FFF2-40B4-BE49-F238E27FC236}">
              <a16:creationId xmlns:a16="http://schemas.microsoft.com/office/drawing/2014/main" id="{49FC8C30-4B66-4051-8970-4B188925723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82" name="avatar">
          <a:extLst>
            <a:ext uri="{FF2B5EF4-FFF2-40B4-BE49-F238E27FC236}">
              <a16:creationId xmlns:a16="http://schemas.microsoft.com/office/drawing/2014/main" id="{199ABB54-7DB3-4252-AC1F-6D6B3FB954B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83" name="avatar">
          <a:extLst>
            <a:ext uri="{FF2B5EF4-FFF2-40B4-BE49-F238E27FC236}">
              <a16:creationId xmlns:a16="http://schemas.microsoft.com/office/drawing/2014/main" id="{E9D4F1F2-4EB7-45EE-8022-929CD9702B3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84" name="avatar">
          <a:extLst>
            <a:ext uri="{FF2B5EF4-FFF2-40B4-BE49-F238E27FC236}">
              <a16:creationId xmlns:a16="http://schemas.microsoft.com/office/drawing/2014/main" id="{4B1F5D03-3853-4F04-B6E7-60FA3470063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85" name="avatar">
          <a:extLst>
            <a:ext uri="{FF2B5EF4-FFF2-40B4-BE49-F238E27FC236}">
              <a16:creationId xmlns:a16="http://schemas.microsoft.com/office/drawing/2014/main" id="{5D26C600-57B4-4214-9CB9-86D6266D5A8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86" name="avatar">
          <a:extLst>
            <a:ext uri="{FF2B5EF4-FFF2-40B4-BE49-F238E27FC236}">
              <a16:creationId xmlns:a16="http://schemas.microsoft.com/office/drawing/2014/main" id="{D66B65C4-592F-44D6-8878-B1F3E711B6C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87" name="avatar">
          <a:extLst>
            <a:ext uri="{FF2B5EF4-FFF2-40B4-BE49-F238E27FC236}">
              <a16:creationId xmlns:a16="http://schemas.microsoft.com/office/drawing/2014/main" id="{CE5953E7-901C-4865-AB65-D6A3E48AD52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88" name="avatar">
          <a:extLst>
            <a:ext uri="{FF2B5EF4-FFF2-40B4-BE49-F238E27FC236}">
              <a16:creationId xmlns:a16="http://schemas.microsoft.com/office/drawing/2014/main" id="{1B1BEB1D-7C2A-4231-8E59-BE838938F48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89" name="avatar">
          <a:extLst>
            <a:ext uri="{FF2B5EF4-FFF2-40B4-BE49-F238E27FC236}">
              <a16:creationId xmlns:a16="http://schemas.microsoft.com/office/drawing/2014/main" id="{1FA86BBD-7646-4679-BAE4-E8426BBC4D1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90" name="avatar">
          <a:extLst>
            <a:ext uri="{FF2B5EF4-FFF2-40B4-BE49-F238E27FC236}">
              <a16:creationId xmlns:a16="http://schemas.microsoft.com/office/drawing/2014/main" id="{A8DD5935-CB80-4EA2-851A-19701B317DA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91" name="avatar">
          <a:extLst>
            <a:ext uri="{FF2B5EF4-FFF2-40B4-BE49-F238E27FC236}">
              <a16:creationId xmlns:a16="http://schemas.microsoft.com/office/drawing/2014/main" id="{65AEE660-D753-48F0-A463-42A731EF79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92" name="avatar">
          <a:extLst>
            <a:ext uri="{FF2B5EF4-FFF2-40B4-BE49-F238E27FC236}">
              <a16:creationId xmlns:a16="http://schemas.microsoft.com/office/drawing/2014/main" id="{0AEE8CCA-9E4B-4BF2-B153-ACC5C830678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93" name="avatar">
          <a:extLst>
            <a:ext uri="{FF2B5EF4-FFF2-40B4-BE49-F238E27FC236}">
              <a16:creationId xmlns:a16="http://schemas.microsoft.com/office/drawing/2014/main" id="{32885877-C277-47A2-8D13-442CA00E7D9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594" name="avatar">
          <a:extLst>
            <a:ext uri="{FF2B5EF4-FFF2-40B4-BE49-F238E27FC236}">
              <a16:creationId xmlns:a16="http://schemas.microsoft.com/office/drawing/2014/main" id="{891FEC1C-5D32-496C-9568-8A6D63E4A5E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595" name="avatar">
          <a:extLst>
            <a:ext uri="{FF2B5EF4-FFF2-40B4-BE49-F238E27FC236}">
              <a16:creationId xmlns:a16="http://schemas.microsoft.com/office/drawing/2014/main" id="{CE99CC25-C211-4EDF-872F-5F9A8EA45C1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596" name="avatar">
          <a:extLst>
            <a:ext uri="{FF2B5EF4-FFF2-40B4-BE49-F238E27FC236}">
              <a16:creationId xmlns:a16="http://schemas.microsoft.com/office/drawing/2014/main" id="{F3F41CCC-018D-4248-8435-DE8E52FAAEF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97" name="avatar">
          <a:extLst>
            <a:ext uri="{FF2B5EF4-FFF2-40B4-BE49-F238E27FC236}">
              <a16:creationId xmlns:a16="http://schemas.microsoft.com/office/drawing/2014/main" id="{4C1888FB-45B0-45BF-91D4-4AE0B1850FE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598" name="avatar">
          <a:extLst>
            <a:ext uri="{FF2B5EF4-FFF2-40B4-BE49-F238E27FC236}">
              <a16:creationId xmlns:a16="http://schemas.microsoft.com/office/drawing/2014/main" id="{FAB87F7B-02CD-4C60-888A-E684001B565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599" name="avatar">
          <a:extLst>
            <a:ext uri="{FF2B5EF4-FFF2-40B4-BE49-F238E27FC236}">
              <a16:creationId xmlns:a16="http://schemas.microsoft.com/office/drawing/2014/main" id="{77EA7C6D-EE38-43B8-ACE7-BA9129B9C71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00" name="avatar">
          <a:extLst>
            <a:ext uri="{FF2B5EF4-FFF2-40B4-BE49-F238E27FC236}">
              <a16:creationId xmlns:a16="http://schemas.microsoft.com/office/drawing/2014/main" id="{41E66274-3AB2-4E16-ACD9-59D30B97409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01" name="avatar">
          <a:extLst>
            <a:ext uri="{FF2B5EF4-FFF2-40B4-BE49-F238E27FC236}">
              <a16:creationId xmlns:a16="http://schemas.microsoft.com/office/drawing/2014/main" id="{5244DC53-D99D-4113-A4E2-3DC93FA202C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02" name="avatar">
          <a:extLst>
            <a:ext uri="{FF2B5EF4-FFF2-40B4-BE49-F238E27FC236}">
              <a16:creationId xmlns:a16="http://schemas.microsoft.com/office/drawing/2014/main" id="{076F3034-43BC-4F1B-815C-EE01C3FD9ED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03" name="avatar">
          <a:extLst>
            <a:ext uri="{FF2B5EF4-FFF2-40B4-BE49-F238E27FC236}">
              <a16:creationId xmlns:a16="http://schemas.microsoft.com/office/drawing/2014/main" id="{B9758477-7B89-4397-A81A-A0542F36763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04" name="avatar">
          <a:extLst>
            <a:ext uri="{FF2B5EF4-FFF2-40B4-BE49-F238E27FC236}">
              <a16:creationId xmlns:a16="http://schemas.microsoft.com/office/drawing/2014/main" id="{40B4AF25-054E-4D01-99CD-3DB0B0BB822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05" name="avatar">
          <a:extLst>
            <a:ext uri="{FF2B5EF4-FFF2-40B4-BE49-F238E27FC236}">
              <a16:creationId xmlns:a16="http://schemas.microsoft.com/office/drawing/2014/main" id="{42E4B3A7-74C9-48A1-A246-21B8E27F7B7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06" name="avatar">
          <a:extLst>
            <a:ext uri="{FF2B5EF4-FFF2-40B4-BE49-F238E27FC236}">
              <a16:creationId xmlns:a16="http://schemas.microsoft.com/office/drawing/2014/main" id="{E61D4EF4-7C54-4F14-9220-2DF6347695C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07" name="avatar">
          <a:extLst>
            <a:ext uri="{FF2B5EF4-FFF2-40B4-BE49-F238E27FC236}">
              <a16:creationId xmlns:a16="http://schemas.microsoft.com/office/drawing/2014/main" id="{3E435DB8-8A7F-40D7-B9B1-5A7FA019E01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08" name="avatar">
          <a:extLst>
            <a:ext uri="{FF2B5EF4-FFF2-40B4-BE49-F238E27FC236}">
              <a16:creationId xmlns:a16="http://schemas.microsoft.com/office/drawing/2014/main" id="{327BD90A-5D09-4971-AA64-4C909BE38A7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09" name="avatar">
          <a:extLst>
            <a:ext uri="{FF2B5EF4-FFF2-40B4-BE49-F238E27FC236}">
              <a16:creationId xmlns:a16="http://schemas.microsoft.com/office/drawing/2014/main" id="{EC60F203-3FD7-4875-8EA5-2B60F4E23B2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10" name="avatar">
          <a:extLst>
            <a:ext uri="{FF2B5EF4-FFF2-40B4-BE49-F238E27FC236}">
              <a16:creationId xmlns:a16="http://schemas.microsoft.com/office/drawing/2014/main" id="{F9D4C35D-7D07-4944-A291-36774EC8AFD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11" name="avatar">
          <a:extLst>
            <a:ext uri="{FF2B5EF4-FFF2-40B4-BE49-F238E27FC236}">
              <a16:creationId xmlns:a16="http://schemas.microsoft.com/office/drawing/2014/main" id="{D68A62C5-F1C7-431E-8246-C8DFA62B78C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12" name="avatar">
          <a:extLst>
            <a:ext uri="{FF2B5EF4-FFF2-40B4-BE49-F238E27FC236}">
              <a16:creationId xmlns:a16="http://schemas.microsoft.com/office/drawing/2014/main" id="{27F29313-F3FF-4792-A134-5834DF45BEB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13" name="avatar">
          <a:extLst>
            <a:ext uri="{FF2B5EF4-FFF2-40B4-BE49-F238E27FC236}">
              <a16:creationId xmlns:a16="http://schemas.microsoft.com/office/drawing/2014/main" id="{73464CDE-6136-4AF0-B7D7-39213683B47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14" name="avatar">
          <a:extLst>
            <a:ext uri="{FF2B5EF4-FFF2-40B4-BE49-F238E27FC236}">
              <a16:creationId xmlns:a16="http://schemas.microsoft.com/office/drawing/2014/main" id="{14836A74-FAF1-47A1-998D-675C129B5C7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15" name="avatar">
          <a:extLst>
            <a:ext uri="{FF2B5EF4-FFF2-40B4-BE49-F238E27FC236}">
              <a16:creationId xmlns:a16="http://schemas.microsoft.com/office/drawing/2014/main" id="{295212D8-5AED-4A73-91B3-EA6CFA3C95A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16" name="avatar">
          <a:extLst>
            <a:ext uri="{FF2B5EF4-FFF2-40B4-BE49-F238E27FC236}">
              <a16:creationId xmlns:a16="http://schemas.microsoft.com/office/drawing/2014/main" id="{7618C982-EC55-4A1B-ACB3-F642CC2F06B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17" name="avatar">
          <a:extLst>
            <a:ext uri="{FF2B5EF4-FFF2-40B4-BE49-F238E27FC236}">
              <a16:creationId xmlns:a16="http://schemas.microsoft.com/office/drawing/2014/main" id="{415B722A-B1FE-4EB3-84AB-4D454B5D6C0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18" name="avatar">
          <a:extLst>
            <a:ext uri="{FF2B5EF4-FFF2-40B4-BE49-F238E27FC236}">
              <a16:creationId xmlns:a16="http://schemas.microsoft.com/office/drawing/2014/main" id="{C2CC6A45-AE45-4801-9E6E-78715CEE7BC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19" name="avatar">
          <a:extLst>
            <a:ext uri="{FF2B5EF4-FFF2-40B4-BE49-F238E27FC236}">
              <a16:creationId xmlns:a16="http://schemas.microsoft.com/office/drawing/2014/main" id="{CBE215AF-0788-44FF-B3EA-590559563A4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20" name="avatar">
          <a:extLst>
            <a:ext uri="{FF2B5EF4-FFF2-40B4-BE49-F238E27FC236}">
              <a16:creationId xmlns:a16="http://schemas.microsoft.com/office/drawing/2014/main" id="{29D5638E-FB78-4756-900F-A339F2770D2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21" name="avatar">
          <a:extLst>
            <a:ext uri="{FF2B5EF4-FFF2-40B4-BE49-F238E27FC236}">
              <a16:creationId xmlns:a16="http://schemas.microsoft.com/office/drawing/2014/main" id="{AE5AF947-B4F3-4A7D-9042-5358D87EC9C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22" name="avatar">
          <a:extLst>
            <a:ext uri="{FF2B5EF4-FFF2-40B4-BE49-F238E27FC236}">
              <a16:creationId xmlns:a16="http://schemas.microsoft.com/office/drawing/2014/main" id="{6DF1ECBA-B2EA-4809-A31E-514B9C31AC5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23" name="avatar">
          <a:extLst>
            <a:ext uri="{FF2B5EF4-FFF2-40B4-BE49-F238E27FC236}">
              <a16:creationId xmlns:a16="http://schemas.microsoft.com/office/drawing/2014/main" id="{7A49C966-1A76-42FE-81D6-D3BFF01DE94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24" name="avatar">
          <a:extLst>
            <a:ext uri="{FF2B5EF4-FFF2-40B4-BE49-F238E27FC236}">
              <a16:creationId xmlns:a16="http://schemas.microsoft.com/office/drawing/2014/main" id="{9D048043-670B-4C6C-8CB4-92BC6BDBCA6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25" name="avatar">
          <a:extLst>
            <a:ext uri="{FF2B5EF4-FFF2-40B4-BE49-F238E27FC236}">
              <a16:creationId xmlns:a16="http://schemas.microsoft.com/office/drawing/2014/main" id="{35BDD0F2-C3B5-4724-8F73-071D0732C0A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26" name="avatar">
          <a:extLst>
            <a:ext uri="{FF2B5EF4-FFF2-40B4-BE49-F238E27FC236}">
              <a16:creationId xmlns:a16="http://schemas.microsoft.com/office/drawing/2014/main" id="{493F9CBA-67F6-442C-A41D-55C3F54DA0A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27" name="avatar">
          <a:extLst>
            <a:ext uri="{FF2B5EF4-FFF2-40B4-BE49-F238E27FC236}">
              <a16:creationId xmlns:a16="http://schemas.microsoft.com/office/drawing/2014/main" id="{BC1653C6-EB1D-447E-B062-41E73E9B71A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28" name="avatar">
          <a:extLst>
            <a:ext uri="{FF2B5EF4-FFF2-40B4-BE49-F238E27FC236}">
              <a16:creationId xmlns:a16="http://schemas.microsoft.com/office/drawing/2014/main" id="{4EFDC518-D301-4EC5-A6B8-3AD2946D150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29" name="avatar">
          <a:extLst>
            <a:ext uri="{FF2B5EF4-FFF2-40B4-BE49-F238E27FC236}">
              <a16:creationId xmlns:a16="http://schemas.microsoft.com/office/drawing/2014/main" id="{C45FCBE5-344A-4D46-A8B1-6B61FC55332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30" name="avatar">
          <a:extLst>
            <a:ext uri="{FF2B5EF4-FFF2-40B4-BE49-F238E27FC236}">
              <a16:creationId xmlns:a16="http://schemas.microsoft.com/office/drawing/2014/main" id="{9D4AA77B-573B-4259-AA65-7F48CFF14E8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31" name="avatar">
          <a:extLst>
            <a:ext uri="{FF2B5EF4-FFF2-40B4-BE49-F238E27FC236}">
              <a16:creationId xmlns:a16="http://schemas.microsoft.com/office/drawing/2014/main" id="{66374AA0-694C-4318-9278-E580AF9D247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32" name="avatar">
          <a:extLst>
            <a:ext uri="{FF2B5EF4-FFF2-40B4-BE49-F238E27FC236}">
              <a16:creationId xmlns:a16="http://schemas.microsoft.com/office/drawing/2014/main" id="{9F00DDE6-7B43-4E3E-8775-756673FFD6C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33" name="avatar">
          <a:extLst>
            <a:ext uri="{FF2B5EF4-FFF2-40B4-BE49-F238E27FC236}">
              <a16:creationId xmlns:a16="http://schemas.microsoft.com/office/drawing/2014/main" id="{923878B0-7537-4A5E-BE07-D23E4529534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34" name="avatar">
          <a:extLst>
            <a:ext uri="{FF2B5EF4-FFF2-40B4-BE49-F238E27FC236}">
              <a16:creationId xmlns:a16="http://schemas.microsoft.com/office/drawing/2014/main" id="{5A3724D1-06D7-4942-BD80-AC3BCE60084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35" name="avatar">
          <a:extLst>
            <a:ext uri="{FF2B5EF4-FFF2-40B4-BE49-F238E27FC236}">
              <a16:creationId xmlns:a16="http://schemas.microsoft.com/office/drawing/2014/main" id="{5EE8846B-54A8-4985-A804-5EAFC28FCD7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36" name="avatar">
          <a:extLst>
            <a:ext uri="{FF2B5EF4-FFF2-40B4-BE49-F238E27FC236}">
              <a16:creationId xmlns:a16="http://schemas.microsoft.com/office/drawing/2014/main" id="{ADFA331D-DFB7-413B-8C6B-7F6A83B43F2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37" name="avatar">
          <a:extLst>
            <a:ext uri="{FF2B5EF4-FFF2-40B4-BE49-F238E27FC236}">
              <a16:creationId xmlns:a16="http://schemas.microsoft.com/office/drawing/2014/main" id="{7BD585D7-9DA9-49CA-90E7-D8C6E1D29DE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38" name="avatar">
          <a:extLst>
            <a:ext uri="{FF2B5EF4-FFF2-40B4-BE49-F238E27FC236}">
              <a16:creationId xmlns:a16="http://schemas.microsoft.com/office/drawing/2014/main" id="{898A02E9-F87C-4FE0-BE2D-F972A18E188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39" name="avatar">
          <a:extLst>
            <a:ext uri="{FF2B5EF4-FFF2-40B4-BE49-F238E27FC236}">
              <a16:creationId xmlns:a16="http://schemas.microsoft.com/office/drawing/2014/main" id="{F8CFC495-8B9C-4945-9E1A-33302842909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40" name="avatar">
          <a:extLst>
            <a:ext uri="{FF2B5EF4-FFF2-40B4-BE49-F238E27FC236}">
              <a16:creationId xmlns:a16="http://schemas.microsoft.com/office/drawing/2014/main" id="{F4551E28-3BAC-48D7-87F5-805079B8DCD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41" name="avatar">
          <a:extLst>
            <a:ext uri="{FF2B5EF4-FFF2-40B4-BE49-F238E27FC236}">
              <a16:creationId xmlns:a16="http://schemas.microsoft.com/office/drawing/2014/main" id="{DB732859-386A-4DCD-8392-1AF94BAEB9A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42" name="avatar">
          <a:extLst>
            <a:ext uri="{FF2B5EF4-FFF2-40B4-BE49-F238E27FC236}">
              <a16:creationId xmlns:a16="http://schemas.microsoft.com/office/drawing/2014/main" id="{1C179916-6BF7-458D-AEB6-D37255D41B9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43" name="avatar">
          <a:extLst>
            <a:ext uri="{FF2B5EF4-FFF2-40B4-BE49-F238E27FC236}">
              <a16:creationId xmlns:a16="http://schemas.microsoft.com/office/drawing/2014/main" id="{DA7DCF11-8836-4C5F-A10E-7625FBF593D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44" name="avatar">
          <a:extLst>
            <a:ext uri="{FF2B5EF4-FFF2-40B4-BE49-F238E27FC236}">
              <a16:creationId xmlns:a16="http://schemas.microsoft.com/office/drawing/2014/main" id="{7714B87A-2CEB-4640-9D2C-50281263B27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45" name="avatar">
          <a:extLst>
            <a:ext uri="{FF2B5EF4-FFF2-40B4-BE49-F238E27FC236}">
              <a16:creationId xmlns:a16="http://schemas.microsoft.com/office/drawing/2014/main" id="{DFD76DE2-D793-4DA4-A661-D31DFBC8AD6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46" name="avatar">
          <a:extLst>
            <a:ext uri="{FF2B5EF4-FFF2-40B4-BE49-F238E27FC236}">
              <a16:creationId xmlns:a16="http://schemas.microsoft.com/office/drawing/2014/main" id="{6ACC4427-E79F-410A-8F76-192080460D4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47" name="avatar">
          <a:extLst>
            <a:ext uri="{FF2B5EF4-FFF2-40B4-BE49-F238E27FC236}">
              <a16:creationId xmlns:a16="http://schemas.microsoft.com/office/drawing/2014/main" id="{1825EA92-CEB0-447E-9743-AB7D32B9054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48" name="avatar">
          <a:extLst>
            <a:ext uri="{FF2B5EF4-FFF2-40B4-BE49-F238E27FC236}">
              <a16:creationId xmlns:a16="http://schemas.microsoft.com/office/drawing/2014/main" id="{8C339B83-A2E9-4017-971A-D2599B342B5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49" name="avatar">
          <a:extLst>
            <a:ext uri="{FF2B5EF4-FFF2-40B4-BE49-F238E27FC236}">
              <a16:creationId xmlns:a16="http://schemas.microsoft.com/office/drawing/2014/main" id="{4F276FEB-4E7D-4589-8292-7EBD7E2A2CB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50" name="avatar">
          <a:extLst>
            <a:ext uri="{FF2B5EF4-FFF2-40B4-BE49-F238E27FC236}">
              <a16:creationId xmlns:a16="http://schemas.microsoft.com/office/drawing/2014/main" id="{333318A7-A336-4BDD-8615-D02E826AF92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51" name="avatar">
          <a:extLst>
            <a:ext uri="{FF2B5EF4-FFF2-40B4-BE49-F238E27FC236}">
              <a16:creationId xmlns:a16="http://schemas.microsoft.com/office/drawing/2014/main" id="{7920749F-A446-411D-B29B-27D46C42D99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52" name="avatar">
          <a:extLst>
            <a:ext uri="{FF2B5EF4-FFF2-40B4-BE49-F238E27FC236}">
              <a16:creationId xmlns:a16="http://schemas.microsoft.com/office/drawing/2014/main" id="{36E4A16E-9093-4C84-9679-F6644DB3456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53" name="avatar">
          <a:extLst>
            <a:ext uri="{FF2B5EF4-FFF2-40B4-BE49-F238E27FC236}">
              <a16:creationId xmlns:a16="http://schemas.microsoft.com/office/drawing/2014/main" id="{2D2AB0BA-62D7-42CC-A6A1-A087AD3FA81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54" name="avatar">
          <a:extLst>
            <a:ext uri="{FF2B5EF4-FFF2-40B4-BE49-F238E27FC236}">
              <a16:creationId xmlns:a16="http://schemas.microsoft.com/office/drawing/2014/main" id="{811801AE-F15F-476B-B5A1-76B720527DE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55" name="avatar">
          <a:extLst>
            <a:ext uri="{FF2B5EF4-FFF2-40B4-BE49-F238E27FC236}">
              <a16:creationId xmlns:a16="http://schemas.microsoft.com/office/drawing/2014/main" id="{D9AC49D8-8195-4370-BA6D-D2F91D10D97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56" name="avatar">
          <a:extLst>
            <a:ext uri="{FF2B5EF4-FFF2-40B4-BE49-F238E27FC236}">
              <a16:creationId xmlns:a16="http://schemas.microsoft.com/office/drawing/2014/main" id="{BCD264E9-A7A7-4ACC-BBB0-FA4EAAE1147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57" name="avatar">
          <a:extLst>
            <a:ext uri="{FF2B5EF4-FFF2-40B4-BE49-F238E27FC236}">
              <a16:creationId xmlns:a16="http://schemas.microsoft.com/office/drawing/2014/main" id="{5BD87295-3A55-4DA2-A810-57915D8A9DE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58" name="avatar">
          <a:extLst>
            <a:ext uri="{FF2B5EF4-FFF2-40B4-BE49-F238E27FC236}">
              <a16:creationId xmlns:a16="http://schemas.microsoft.com/office/drawing/2014/main" id="{A33B7A60-E144-4579-8BF2-CAE310B6A87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59" name="avatar">
          <a:extLst>
            <a:ext uri="{FF2B5EF4-FFF2-40B4-BE49-F238E27FC236}">
              <a16:creationId xmlns:a16="http://schemas.microsoft.com/office/drawing/2014/main" id="{C3980BD1-0BD9-4200-B087-B7070025777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60" name="avatar">
          <a:extLst>
            <a:ext uri="{FF2B5EF4-FFF2-40B4-BE49-F238E27FC236}">
              <a16:creationId xmlns:a16="http://schemas.microsoft.com/office/drawing/2014/main" id="{17D4E432-6FD0-45CB-90EC-973268E26E3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61" name="avatar">
          <a:extLst>
            <a:ext uri="{FF2B5EF4-FFF2-40B4-BE49-F238E27FC236}">
              <a16:creationId xmlns:a16="http://schemas.microsoft.com/office/drawing/2014/main" id="{C9B3005C-5F49-4B5B-A870-7B3E603B115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62" name="avatar">
          <a:extLst>
            <a:ext uri="{FF2B5EF4-FFF2-40B4-BE49-F238E27FC236}">
              <a16:creationId xmlns:a16="http://schemas.microsoft.com/office/drawing/2014/main" id="{5FFF342C-645D-4AEA-84C0-E775AC2E098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63" name="avatar">
          <a:extLst>
            <a:ext uri="{FF2B5EF4-FFF2-40B4-BE49-F238E27FC236}">
              <a16:creationId xmlns:a16="http://schemas.microsoft.com/office/drawing/2014/main" id="{ADF1DE85-3F04-4159-86A4-4965CA30798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64" name="avatar">
          <a:extLst>
            <a:ext uri="{FF2B5EF4-FFF2-40B4-BE49-F238E27FC236}">
              <a16:creationId xmlns:a16="http://schemas.microsoft.com/office/drawing/2014/main" id="{B01E0047-EE35-4EB4-9DCE-3684DE60178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65" name="avatar">
          <a:extLst>
            <a:ext uri="{FF2B5EF4-FFF2-40B4-BE49-F238E27FC236}">
              <a16:creationId xmlns:a16="http://schemas.microsoft.com/office/drawing/2014/main" id="{34FC5B7B-37CC-4E30-B006-C830BFA0B46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66" name="avatar">
          <a:extLst>
            <a:ext uri="{FF2B5EF4-FFF2-40B4-BE49-F238E27FC236}">
              <a16:creationId xmlns:a16="http://schemas.microsoft.com/office/drawing/2014/main" id="{7FE2A4FC-BB97-4756-BD8F-4B8CC63AFF4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67" name="avatar">
          <a:extLst>
            <a:ext uri="{FF2B5EF4-FFF2-40B4-BE49-F238E27FC236}">
              <a16:creationId xmlns:a16="http://schemas.microsoft.com/office/drawing/2014/main" id="{B02E1FD1-D1D8-43E3-B861-EA03C652757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68" name="avatar">
          <a:extLst>
            <a:ext uri="{FF2B5EF4-FFF2-40B4-BE49-F238E27FC236}">
              <a16:creationId xmlns:a16="http://schemas.microsoft.com/office/drawing/2014/main" id="{DD9B4A75-3A4D-4AF3-B322-5702A326A87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69" name="avatar">
          <a:extLst>
            <a:ext uri="{FF2B5EF4-FFF2-40B4-BE49-F238E27FC236}">
              <a16:creationId xmlns:a16="http://schemas.microsoft.com/office/drawing/2014/main" id="{6AF568E8-C6E7-4129-AD9E-55051DD81E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70" name="avatar">
          <a:extLst>
            <a:ext uri="{FF2B5EF4-FFF2-40B4-BE49-F238E27FC236}">
              <a16:creationId xmlns:a16="http://schemas.microsoft.com/office/drawing/2014/main" id="{3C90BC71-4A0B-41EB-9BE7-2FEEC5D5B81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71" name="avatar">
          <a:extLst>
            <a:ext uri="{FF2B5EF4-FFF2-40B4-BE49-F238E27FC236}">
              <a16:creationId xmlns:a16="http://schemas.microsoft.com/office/drawing/2014/main" id="{82D395DA-445A-4E05-9976-6F902027A8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672" name="avatar">
          <a:extLst>
            <a:ext uri="{FF2B5EF4-FFF2-40B4-BE49-F238E27FC236}">
              <a16:creationId xmlns:a16="http://schemas.microsoft.com/office/drawing/2014/main" id="{A1B84113-6C94-4079-8D4A-E0ABF6AB9DFC}"/>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673" name="avatar">
          <a:extLst>
            <a:ext uri="{FF2B5EF4-FFF2-40B4-BE49-F238E27FC236}">
              <a16:creationId xmlns:a16="http://schemas.microsoft.com/office/drawing/2014/main" id="{3FFBCF9E-621F-4301-BEE4-3C204B77FE5B}"/>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74" name="avatar">
          <a:extLst>
            <a:ext uri="{FF2B5EF4-FFF2-40B4-BE49-F238E27FC236}">
              <a16:creationId xmlns:a16="http://schemas.microsoft.com/office/drawing/2014/main" id="{2B796636-C258-4BC5-828A-345CA767DF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70675" name="avatar">
          <a:extLst>
            <a:ext uri="{FF2B5EF4-FFF2-40B4-BE49-F238E27FC236}">
              <a16:creationId xmlns:a16="http://schemas.microsoft.com/office/drawing/2014/main" id="{2A895D9A-7AB6-467D-B7E6-89D0B806700A}"/>
            </a:ext>
          </a:extLst>
        </xdr:cNvPr>
        <xdr:cNvSpPr>
          <a:spLocks noChangeAspect="1" noChangeArrowheads="1"/>
        </xdr:cNvSpPr>
      </xdr:nvSpPr>
      <xdr:spPr bwMode="auto">
        <a:xfrm>
          <a:off x="4600575"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70676" name="avatar">
          <a:extLst>
            <a:ext uri="{FF2B5EF4-FFF2-40B4-BE49-F238E27FC236}">
              <a16:creationId xmlns:a16="http://schemas.microsoft.com/office/drawing/2014/main" id="{E88F5898-8F5B-4A0A-B01C-4065E05C64A7}"/>
            </a:ext>
          </a:extLst>
        </xdr:cNvPr>
        <xdr:cNvSpPr>
          <a:spLocks noChangeAspect="1" noChangeArrowheads="1"/>
        </xdr:cNvSpPr>
      </xdr:nvSpPr>
      <xdr:spPr bwMode="auto">
        <a:xfrm>
          <a:off x="0"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677" name="avatar">
          <a:extLst>
            <a:ext uri="{FF2B5EF4-FFF2-40B4-BE49-F238E27FC236}">
              <a16:creationId xmlns:a16="http://schemas.microsoft.com/office/drawing/2014/main" id="{01927AD3-EF90-4399-A94A-4876C203734E}"/>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78" name="avatar">
          <a:extLst>
            <a:ext uri="{FF2B5EF4-FFF2-40B4-BE49-F238E27FC236}">
              <a16:creationId xmlns:a16="http://schemas.microsoft.com/office/drawing/2014/main" id="{91A5F34E-8E91-47DC-BAC3-CAC9C7FBDCB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70679" name="avatar">
          <a:extLst>
            <a:ext uri="{FF2B5EF4-FFF2-40B4-BE49-F238E27FC236}">
              <a16:creationId xmlns:a16="http://schemas.microsoft.com/office/drawing/2014/main" id="{3752D242-FE2E-4A54-B169-55951B84F8E6}"/>
            </a:ext>
          </a:extLst>
        </xdr:cNvPr>
        <xdr:cNvSpPr>
          <a:spLocks noChangeAspect="1" noChangeArrowheads="1"/>
        </xdr:cNvSpPr>
      </xdr:nvSpPr>
      <xdr:spPr bwMode="auto">
        <a:xfrm>
          <a:off x="4600575" y="21821775"/>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680" name="avatar">
          <a:extLst>
            <a:ext uri="{FF2B5EF4-FFF2-40B4-BE49-F238E27FC236}">
              <a16:creationId xmlns:a16="http://schemas.microsoft.com/office/drawing/2014/main" id="{9708BCE2-70D7-4410-9A84-78C529AA322A}"/>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81" name="avatar">
          <a:extLst>
            <a:ext uri="{FF2B5EF4-FFF2-40B4-BE49-F238E27FC236}">
              <a16:creationId xmlns:a16="http://schemas.microsoft.com/office/drawing/2014/main" id="{E70E7AA4-C682-470B-BFC3-58DCB7781B8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682" name="avatar">
          <a:extLst>
            <a:ext uri="{FF2B5EF4-FFF2-40B4-BE49-F238E27FC236}">
              <a16:creationId xmlns:a16="http://schemas.microsoft.com/office/drawing/2014/main" id="{1FFF339A-4F1D-4B3E-9019-D5A9C8B3A337}"/>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683" name="avatar">
          <a:extLst>
            <a:ext uri="{FF2B5EF4-FFF2-40B4-BE49-F238E27FC236}">
              <a16:creationId xmlns:a16="http://schemas.microsoft.com/office/drawing/2014/main" id="{40A308AD-3B0A-40EF-89F0-62B4B5D9A7E0}"/>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84" name="avatar">
          <a:extLst>
            <a:ext uri="{FF2B5EF4-FFF2-40B4-BE49-F238E27FC236}">
              <a16:creationId xmlns:a16="http://schemas.microsoft.com/office/drawing/2014/main" id="{30723140-0605-4E38-9029-DB203C85355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85" name="avatar">
          <a:extLst>
            <a:ext uri="{FF2B5EF4-FFF2-40B4-BE49-F238E27FC236}">
              <a16:creationId xmlns:a16="http://schemas.microsoft.com/office/drawing/2014/main" id="{DCA01704-7670-4F87-9B1C-01A37F95CBE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86" name="avatar">
          <a:extLst>
            <a:ext uri="{FF2B5EF4-FFF2-40B4-BE49-F238E27FC236}">
              <a16:creationId xmlns:a16="http://schemas.microsoft.com/office/drawing/2014/main" id="{9B84A8D3-DFAE-4B74-B11B-B13996EA08E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87" name="avatar">
          <a:extLst>
            <a:ext uri="{FF2B5EF4-FFF2-40B4-BE49-F238E27FC236}">
              <a16:creationId xmlns:a16="http://schemas.microsoft.com/office/drawing/2014/main" id="{04974D09-EDC0-4DAC-A001-E7B66622AD5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88" name="avatar">
          <a:extLst>
            <a:ext uri="{FF2B5EF4-FFF2-40B4-BE49-F238E27FC236}">
              <a16:creationId xmlns:a16="http://schemas.microsoft.com/office/drawing/2014/main" id="{D97DE35F-2B95-4150-BEFA-FE5A26E2E9D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89" name="avatar">
          <a:extLst>
            <a:ext uri="{FF2B5EF4-FFF2-40B4-BE49-F238E27FC236}">
              <a16:creationId xmlns:a16="http://schemas.microsoft.com/office/drawing/2014/main" id="{94AC6C19-8FE9-4848-9686-6109617AD9B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90" name="avatar">
          <a:extLst>
            <a:ext uri="{FF2B5EF4-FFF2-40B4-BE49-F238E27FC236}">
              <a16:creationId xmlns:a16="http://schemas.microsoft.com/office/drawing/2014/main" id="{B2D7C27D-B86E-4815-937F-943EFACE4A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91" name="avatar">
          <a:extLst>
            <a:ext uri="{FF2B5EF4-FFF2-40B4-BE49-F238E27FC236}">
              <a16:creationId xmlns:a16="http://schemas.microsoft.com/office/drawing/2014/main" id="{780DF8BD-549E-471A-9BBC-029CDED005A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92" name="avatar">
          <a:extLst>
            <a:ext uri="{FF2B5EF4-FFF2-40B4-BE49-F238E27FC236}">
              <a16:creationId xmlns:a16="http://schemas.microsoft.com/office/drawing/2014/main" id="{AB611575-6D8A-4F53-8B91-F49204B4DF8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93" name="avatar">
          <a:extLst>
            <a:ext uri="{FF2B5EF4-FFF2-40B4-BE49-F238E27FC236}">
              <a16:creationId xmlns:a16="http://schemas.microsoft.com/office/drawing/2014/main" id="{D4464D31-797C-45FE-95B3-BB564397BAC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94" name="avatar">
          <a:extLst>
            <a:ext uri="{FF2B5EF4-FFF2-40B4-BE49-F238E27FC236}">
              <a16:creationId xmlns:a16="http://schemas.microsoft.com/office/drawing/2014/main" id="{BE7FBFB6-D70F-4406-850E-B4AA3988A84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695" name="avatar">
          <a:extLst>
            <a:ext uri="{FF2B5EF4-FFF2-40B4-BE49-F238E27FC236}">
              <a16:creationId xmlns:a16="http://schemas.microsoft.com/office/drawing/2014/main" id="{2F08D899-6043-4D2E-B6E7-703266A976E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696" name="avatar">
          <a:extLst>
            <a:ext uri="{FF2B5EF4-FFF2-40B4-BE49-F238E27FC236}">
              <a16:creationId xmlns:a16="http://schemas.microsoft.com/office/drawing/2014/main" id="{3A06CBF1-3086-42E1-BAB5-6022D5403E8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697" name="avatar">
          <a:extLst>
            <a:ext uri="{FF2B5EF4-FFF2-40B4-BE49-F238E27FC236}">
              <a16:creationId xmlns:a16="http://schemas.microsoft.com/office/drawing/2014/main" id="{DCF35356-E0CE-4664-83D9-22AB12BE930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698" name="avatar">
          <a:extLst>
            <a:ext uri="{FF2B5EF4-FFF2-40B4-BE49-F238E27FC236}">
              <a16:creationId xmlns:a16="http://schemas.microsoft.com/office/drawing/2014/main" id="{2810C2AA-F591-46B4-83E6-89C6E7EDE8F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699" name="avatar">
          <a:extLst>
            <a:ext uri="{FF2B5EF4-FFF2-40B4-BE49-F238E27FC236}">
              <a16:creationId xmlns:a16="http://schemas.microsoft.com/office/drawing/2014/main" id="{3BD1BF45-729D-4A33-B904-32F3B5CD5F5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00" name="avatar">
          <a:extLst>
            <a:ext uri="{FF2B5EF4-FFF2-40B4-BE49-F238E27FC236}">
              <a16:creationId xmlns:a16="http://schemas.microsoft.com/office/drawing/2014/main" id="{FE462AE8-7278-4B2C-898B-D0F0AC2A85F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01" name="avatar">
          <a:extLst>
            <a:ext uri="{FF2B5EF4-FFF2-40B4-BE49-F238E27FC236}">
              <a16:creationId xmlns:a16="http://schemas.microsoft.com/office/drawing/2014/main" id="{710BDD10-C827-46F5-A826-D120CAE625F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02" name="avatar">
          <a:extLst>
            <a:ext uri="{FF2B5EF4-FFF2-40B4-BE49-F238E27FC236}">
              <a16:creationId xmlns:a16="http://schemas.microsoft.com/office/drawing/2014/main" id="{203770B5-B55B-4024-8F32-AD22C6F38CF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03" name="avatar">
          <a:extLst>
            <a:ext uri="{FF2B5EF4-FFF2-40B4-BE49-F238E27FC236}">
              <a16:creationId xmlns:a16="http://schemas.microsoft.com/office/drawing/2014/main" id="{4380121B-E1D1-4FF9-9026-B8D53D4B4C6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04" name="avatar">
          <a:extLst>
            <a:ext uri="{FF2B5EF4-FFF2-40B4-BE49-F238E27FC236}">
              <a16:creationId xmlns:a16="http://schemas.microsoft.com/office/drawing/2014/main" id="{9D01619C-E837-4484-8F84-EBC520D8ECB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05" name="avatar">
          <a:extLst>
            <a:ext uri="{FF2B5EF4-FFF2-40B4-BE49-F238E27FC236}">
              <a16:creationId xmlns:a16="http://schemas.microsoft.com/office/drawing/2014/main" id="{9D8762E2-4A11-4E01-B825-7EA4E41B38D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06" name="avatar">
          <a:extLst>
            <a:ext uri="{FF2B5EF4-FFF2-40B4-BE49-F238E27FC236}">
              <a16:creationId xmlns:a16="http://schemas.microsoft.com/office/drawing/2014/main" id="{D44EA8B0-2AF6-4ABB-B571-C08C8C2D394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07" name="avatar">
          <a:extLst>
            <a:ext uri="{FF2B5EF4-FFF2-40B4-BE49-F238E27FC236}">
              <a16:creationId xmlns:a16="http://schemas.microsoft.com/office/drawing/2014/main" id="{CED03F46-F9BD-4896-A3DC-4B475C9EF78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08" name="avatar">
          <a:extLst>
            <a:ext uri="{FF2B5EF4-FFF2-40B4-BE49-F238E27FC236}">
              <a16:creationId xmlns:a16="http://schemas.microsoft.com/office/drawing/2014/main" id="{80560AA0-A867-4A41-92AE-7B4E6860005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09" name="avatar">
          <a:extLst>
            <a:ext uri="{FF2B5EF4-FFF2-40B4-BE49-F238E27FC236}">
              <a16:creationId xmlns:a16="http://schemas.microsoft.com/office/drawing/2014/main" id="{DB323186-764D-4C89-94E5-3638675DF16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10" name="avatar">
          <a:extLst>
            <a:ext uri="{FF2B5EF4-FFF2-40B4-BE49-F238E27FC236}">
              <a16:creationId xmlns:a16="http://schemas.microsoft.com/office/drawing/2014/main" id="{A6D55E11-6FE4-4DAA-82EF-DAFADD991CF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11" name="avatar">
          <a:extLst>
            <a:ext uri="{FF2B5EF4-FFF2-40B4-BE49-F238E27FC236}">
              <a16:creationId xmlns:a16="http://schemas.microsoft.com/office/drawing/2014/main" id="{F39203D9-0880-4C88-B578-309EC2BDFDC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12" name="avatar">
          <a:extLst>
            <a:ext uri="{FF2B5EF4-FFF2-40B4-BE49-F238E27FC236}">
              <a16:creationId xmlns:a16="http://schemas.microsoft.com/office/drawing/2014/main" id="{2B5115E0-AE4E-465D-A95B-2D7B629A71D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13" name="avatar">
          <a:extLst>
            <a:ext uri="{FF2B5EF4-FFF2-40B4-BE49-F238E27FC236}">
              <a16:creationId xmlns:a16="http://schemas.microsoft.com/office/drawing/2014/main" id="{323DD193-EC73-4A20-B220-ECE233DF5F8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14" name="avatar">
          <a:extLst>
            <a:ext uri="{FF2B5EF4-FFF2-40B4-BE49-F238E27FC236}">
              <a16:creationId xmlns:a16="http://schemas.microsoft.com/office/drawing/2014/main" id="{364A1FDF-020B-429B-9C32-BB69CF973B4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15" name="avatar">
          <a:extLst>
            <a:ext uri="{FF2B5EF4-FFF2-40B4-BE49-F238E27FC236}">
              <a16:creationId xmlns:a16="http://schemas.microsoft.com/office/drawing/2014/main" id="{094E4896-A0D5-4378-9C0C-FEFEA8663BA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16" name="avatar">
          <a:extLst>
            <a:ext uri="{FF2B5EF4-FFF2-40B4-BE49-F238E27FC236}">
              <a16:creationId xmlns:a16="http://schemas.microsoft.com/office/drawing/2014/main" id="{0162CCB9-DF9F-4797-82F6-C75BE99E2D0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17" name="avatar">
          <a:extLst>
            <a:ext uri="{FF2B5EF4-FFF2-40B4-BE49-F238E27FC236}">
              <a16:creationId xmlns:a16="http://schemas.microsoft.com/office/drawing/2014/main" id="{5EBBBD83-0D56-45FC-953F-F2772F471B2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18" name="avatar">
          <a:extLst>
            <a:ext uri="{FF2B5EF4-FFF2-40B4-BE49-F238E27FC236}">
              <a16:creationId xmlns:a16="http://schemas.microsoft.com/office/drawing/2014/main" id="{38C05422-A5AF-46BD-8CF7-F73C38D0CA1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19" name="avatar">
          <a:extLst>
            <a:ext uri="{FF2B5EF4-FFF2-40B4-BE49-F238E27FC236}">
              <a16:creationId xmlns:a16="http://schemas.microsoft.com/office/drawing/2014/main" id="{3BEBFE8E-8339-441F-9B8F-54616D8C0FE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20" name="avatar">
          <a:extLst>
            <a:ext uri="{FF2B5EF4-FFF2-40B4-BE49-F238E27FC236}">
              <a16:creationId xmlns:a16="http://schemas.microsoft.com/office/drawing/2014/main" id="{11295EDE-E5F3-413A-B4FF-1876414F577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21" name="avatar">
          <a:extLst>
            <a:ext uri="{FF2B5EF4-FFF2-40B4-BE49-F238E27FC236}">
              <a16:creationId xmlns:a16="http://schemas.microsoft.com/office/drawing/2014/main" id="{142CB81F-D6C8-4B41-929F-F39C3A2527D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22" name="avatar">
          <a:extLst>
            <a:ext uri="{FF2B5EF4-FFF2-40B4-BE49-F238E27FC236}">
              <a16:creationId xmlns:a16="http://schemas.microsoft.com/office/drawing/2014/main" id="{661CD84E-24C6-450D-A60A-71BAD3DD3FD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23" name="avatar">
          <a:extLst>
            <a:ext uri="{FF2B5EF4-FFF2-40B4-BE49-F238E27FC236}">
              <a16:creationId xmlns:a16="http://schemas.microsoft.com/office/drawing/2014/main" id="{A2032E58-3AA8-4CE8-A16D-DDCD08A00FB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24" name="avatar">
          <a:extLst>
            <a:ext uri="{FF2B5EF4-FFF2-40B4-BE49-F238E27FC236}">
              <a16:creationId xmlns:a16="http://schemas.microsoft.com/office/drawing/2014/main" id="{673B4550-09E1-47B2-8A3B-1DA0F3D9712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25" name="avatar">
          <a:extLst>
            <a:ext uri="{FF2B5EF4-FFF2-40B4-BE49-F238E27FC236}">
              <a16:creationId xmlns:a16="http://schemas.microsoft.com/office/drawing/2014/main" id="{A42FA163-4B81-4B03-803A-F76D767A739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26" name="avatar">
          <a:extLst>
            <a:ext uri="{FF2B5EF4-FFF2-40B4-BE49-F238E27FC236}">
              <a16:creationId xmlns:a16="http://schemas.microsoft.com/office/drawing/2014/main" id="{EDB581FB-92D0-4742-AA08-7C1B1F0073C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27" name="avatar">
          <a:extLst>
            <a:ext uri="{FF2B5EF4-FFF2-40B4-BE49-F238E27FC236}">
              <a16:creationId xmlns:a16="http://schemas.microsoft.com/office/drawing/2014/main" id="{F356F975-035C-4531-864B-2ED69FEEDD8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28" name="avatar">
          <a:extLst>
            <a:ext uri="{FF2B5EF4-FFF2-40B4-BE49-F238E27FC236}">
              <a16:creationId xmlns:a16="http://schemas.microsoft.com/office/drawing/2014/main" id="{19250B64-2571-4D85-BE0B-877DB620B43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29" name="avatar">
          <a:extLst>
            <a:ext uri="{FF2B5EF4-FFF2-40B4-BE49-F238E27FC236}">
              <a16:creationId xmlns:a16="http://schemas.microsoft.com/office/drawing/2014/main" id="{A6CB622F-DE59-4672-9344-7F660A3605F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30" name="avatar">
          <a:extLst>
            <a:ext uri="{FF2B5EF4-FFF2-40B4-BE49-F238E27FC236}">
              <a16:creationId xmlns:a16="http://schemas.microsoft.com/office/drawing/2014/main" id="{BC0E3008-A172-4806-B9B6-B5F21204098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31" name="avatar">
          <a:extLst>
            <a:ext uri="{FF2B5EF4-FFF2-40B4-BE49-F238E27FC236}">
              <a16:creationId xmlns:a16="http://schemas.microsoft.com/office/drawing/2014/main" id="{920EEE47-2BE1-45B7-80C5-961086AF953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32" name="avatar">
          <a:extLst>
            <a:ext uri="{FF2B5EF4-FFF2-40B4-BE49-F238E27FC236}">
              <a16:creationId xmlns:a16="http://schemas.microsoft.com/office/drawing/2014/main" id="{845ABC44-54D9-4ACA-9BAB-1DF2A87D2B9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33" name="avatar">
          <a:extLst>
            <a:ext uri="{FF2B5EF4-FFF2-40B4-BE49-F238E27FC236}">
              <a16:creationId xmlns:a16="http://schemas.microsoft.com/office/drawing/2014/main" id="{C4A037FE-27BC-4875-88E8-8E1A6410F68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34" name="avatar">
          <a:extLst>
            <a:ext uri="{FF2B5EF4-FFF2-40B4-BE49-F238E27FC236}">
              <a16:creationId xmlns:a16="http://schemas.microsoft.com/office/drawing/2014/main" id="{115C8B21-011F-4F9C-A3B5-DB7F504DE8C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35" name="avatar">
          <a:extLst>
            <a:ext uri="{FF2B5EF4-FFF2-40B4-BE49-F238E27FC236}">
              <a16:creationId xmlns:a16="http://schemas.microsoft.com/office/drawing/2014/main" id="{E9F5278D-3BB7-48F4-8657-8BF45373D7B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36" name="avatar">
          <a:extLst>
            <a:ext uri="{FF2B5EF4-FFF2-40B4-BE49-F238E27FC236}">
              <a16:creationId xmlns:a16="http://schemas.microsoft.com/office/drawing/2014/main" id="{F573A184-320F-4C4D-B269-0DCE2D3EF6E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37" name="avatar">
          <a:extLst>
            <a:ext uri="{FF2B5EF4-FFF2-40B4-BE49-F238E27FC236}">
              <a16:creationId xmlns:a16="http://schemas.microsoft.com/office/drawing/2014/main" id="{322370EF-9A3A-4451-93B8-116C58111F8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38" name="avatar">
          <a:extLst>
            <a:ext uri="{FF2B5EF4-FFF2-40B4-BE49-F238E27FC236}">
              <a16:creationId xmlns:a16="http://schemas.microsoft.com/office/drawing/2014/main" id="{8A55ADC9-BB53-4E69-B948-53EAA8141AD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39" name="avatar">
          <a:extLst>
            <a:ext uri="{FF2B5EF4-FFF2-40B4-BE49-F238E27FC236}">
              <a16:creationId xmlns:a16="http://schemas.microsoft.com/office/drawing/2014/main" id="{592DD699-ADC2-45CB-A158-A1143E8E8AC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40" name="avatar">
          <a:extLst>
            <a:ext uri="{FF2B5EF4-FFF2-40B4-BE49-F238E27FC236}">
              <a16:creationId xmlns:a16="http://schemas.microsoft.com/office/drawing/2014/main" id="{623476F6-D7CF-4D5B-A893-9AE492B1DA6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41" name="avatar">
          <a:extLst>
            <a:ext uri="{FF2B5EF4-FFF2-40B4-BE49-F238E27FC236}">
              <a16:creationId xmlns:a16="http://schemas.microsoft.com/office/drawing/2014/main" id="{FA390C13-BF79-4038-B7E2-205346346BE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42" name="avatar">
          <a:extLst>
            <a:ext uri="{FF2B5EF4-FFF2-40B4-BE49-F238E27FC236}">
              <a16:creationId xmlns:a16="http://schemas.microsoft.com/office/drawing/2014/main" id="{69192178-9C86-4998-8D18-B7F8B250BEB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43" name="avatar">
          <a:extLst>
            <a:ext uri="{FF2B5EF4-FFF2-40B4-BE49-F238E27FC236}">
              <a16:creationId xmlns:a16="http://schemas.microsoft.com/office/drawing/2014/main" id="{37F5A50F-5798-4C9C-BBA1-8FD45EDE9A0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44" name="avatar">
          <a:extLst>
            <a:ext uri="{FF2B5EF4-FFF2-40B4-BE49-F238E27FC236}">
              <a16:creationId xmlns:a16="http://schemas.microsoft.com/office/drawing/2014/main" id="{D518A8A3-1181-4475-90F9-9A89FDEEDC4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45" name="avatar">
          <a:extLst>
            <a:ext uri="{FF2B5EF4-FFF2-40B4-BE49-F238E27FC236}">
              <a16:creationId xmlns:a16="http://schemas.microsoft.com/office/drawing/2014/main" id="{E71020CA-6E70-470B-88BE-C518E9C35BD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46" name="avatar">
          <a:extLst>
            <a:ext uri="{FF2B5EF4-FFF2-40B4-BE49-F238E27FC236}">
              <a16:creationId xmlns:a16="http://schemas.microsoft.com/office/drawing/2014/main" id="{40ED6FEE-8868-4949-854C-2BDFF0E49A9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47" name="avatar">
          <a:extLst>
            <a:ext uri="{FF2B5EF4-FFF2-40B4-BE49-F238E27FC236}">
              <a16:creationId xmlns:a16="http://schemas.microsoft.com/office/drawing/2014/main" id="{0FA8C906-B4F7-42E2-A9F8-78A96DBD69F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48" name="avatar">
          <a:extLst>
            <a:ext uri="{FF2B5EF4-FFF2-40B4-BE49-F238E27FC236}">
              <a16:creationId xmlns:a16="http://schemas.microsoft.com/office/drawing/2014/main" id="{427DDA89-5F1E-4110-B099-8ACF2B8365D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49" name="avatar">
          <a:extLst>
            <a:ext uri="{FF2B5EF4-FFF2-40B4-BE49-F238E27FC236}">
              <a16:creationId xmlns:a16="http://schemas.microsoft.com/office/drawing/2014/main" id="{A8C4F9BF-42AC-4133-903B-7BE381FFC39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50" name="avatar">
          <a:extLst>
            <a:ext uri="{FF2B5EF4-FFF2-40B4-BE49-F238E27FC236}">
              <a16:creationId xmlns:a16="http://schemas.microsoft.com/office/drawing/2014/main" id="{E61ADA00-763B-4BED-B040-DB521145B2C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51" name="avatar">
          <a:extLst>
            <a:ext uri="{FF2B5EF4-FFF2-40B4-BE49-F238E27FC236}">
              <a16:creationId xmlns:a16="http://schemas.microsoft.com/office/drawing/2014/main" id="{B484DE38-96FD-49D8-BAAF-46495744B47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52" name="avatar">
          <a:extLst>
            <a:ext uri="{FF2B5EF4-FFF2-40B4-BE49-F238E27FC236}">
              <a16:creationId xmlns:a16="http://schemas.microsoft.com/office/drawing/2014/main" id="{9323591F-1E13-46A2-9D69-6B6274434FF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53" name="avatar">
          <a:extLst>
            <a:ext uri="{FF2B5EF4-FFF2-40B4-BE49-F238E27FC236}">
              <a16:creationId xmlns:a16="http://schemas.microsoft.com/office/drawing/2014/main" id="{70F0253F-C822-4157-8109-4EDFF91369C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54" name="avatar">
          <a:extLst>
            <a:ext uri="{FF2B5EF4-FFF2-40B4-BE49-F238E27FC236}">
              <a16:creationId xmlns:a16="http://schemas.microsoft.com/office/drawing/2014/main" id="{ADA9E436-806E-4CEB-B362-ABB0C16143E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55" name="avatar">
          <a:extLst>
            <a:ext uri="{FF2B5EF4-FFF2-40B4-BE49-F238E27FC236}">
              <a16:creationId xmlns:a16="http://schemas.microsoft.com/office/drawing/2014/main" id="{767859BE-2287-4848-A690-5862968BC31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56" name="avatar">
          <a:extLst>
            <a:ext uri="{FF2B5EF4-FFF2-40B4-BE49-F238E27FC236}">
              <a16:creationId xmlns:a16="http://schemas.microsoft.com/office/drawing/2014/main" id="{560E40FD-DCEB-4CE9-9CB4-7CF6F4A3D7F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57" name="avatar">
          <a:extLst>
            <a:ext uri="{FF2B5EF4-FFF2-40B4-BE49-F238E27FC236}">
              <a16:creationId xmlns:a16="http://schemas.microsoft.com/office/drawing/2014/main" id="{6E6AB37A-7B71-4B63-9BC4-98D349CDCDD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58" name="avatar">
          <a:extLst>
            <a:ext uri="{FF2B5EF4-FFF2-40B4-BE49-F238E27FC236}">
              <a16:creationId xmlns:a16="http://schemas.microsoft.com/office/drawing/2014/main" id="{7DC2536B-9EC4-4054-A50E-7062D57A75A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59" name="avatar">
          <a:extLst>
            <a:ext uri="{FF2B5EF4-FFF2-40B4-BE49-F238E27FC236}">
              <a16:creationId xmlns:a16="http://schemas.microsoft.com/office/drawing/2014/main" id="{DF0E42B0-31C7-482B-8EC4-DA53E5EAD3A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60" name="avatar">
          <a:extLst>
            <a:ext uri="{FF2B5EF4-FFF2-40B4-BE49-F238E27FC236}">
              <a16:creationId xmlns:a16="http://schemas.microsoft.com/office/drawing/2014/main" id="{3FB57875-D328-4B0A-9E39-C93430684F9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61" name="avatar">
          <a:extLst>
            <a:ext uri="{FF2B5EF4-FFF2-40B4-BE49-F238E27FC236}">
              <a16:creationId xmlns:a16="http://schemas.microsoft.com/office/drawing/2014/main" id="{08E727F9-E0E9-42A7-A8BB-B6F48A9BE3D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62" name="avatar">
          <a:extLst>
            <a:ext uri="{FF2B5EF4-FFF2-40B4-BE49-F238E27FC236}">
              <a16:creationId xmlns:a16="http://schemas.microsoft.com/office/drawing/2014/main" id="{D269F631-1A21-4AAF-AD80-120D18D9530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63" name="avatar">
          <a:extLst>
            <a:ext uri="{FF2B5EF4-FFF2-40B4-BE49-F238E27FC236}">
              <a16:creationId xmlns:a16="http://schemas.microsoft.com/office/drawing/2014/main" id="{BE108EB9-03F6-440D-836F-EA91A0E59E1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64" name="avatar">
          <a:extLst>
            <a:ext uri="{FF2B5EF4-FFF2-40B4-BE49-F238E27FC236}">
              <a16:creationId xmlns:a16="http://schemas.microsoft.com/office/drawing/2014/main" id="{3CA502F6-4826-440E-A221-03E939ECCD9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65" name="avatar">
          <a:extLst>
            <a:ext uri="{FF2B5EF4-FFF2-40B4-BE49-F238E27FC236}">
              <a16:creationId xmlns:a16="http://schemas.microsoft.com/office/drawing/2014/main" id="{8C6AC61F-0B5C-4FAD-B424-C1BD6F95BBC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66" name="avatar">
          <a:extLst>
            <a:ext uri="{FF2B5EF4-FFF2-40B4-BE49-F238E27FC236}">
              <a16:creationId xmlns:a16="http://schemas.microsoft.com/office/drawing/2014/main" id="{B3D930A7-E111-47D2-B6F9-7E4CF8A68DC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67" name="avatar">
          <a:extLst>
            <a:ext uri="{FF2B5EF4-FFF2-40B4-BE49-F238E27FC236}">
              <a16:creationId xmlns:a16="http://schemas.microsoft.com/office/drawing/2014/main" id="{0B12EDB8-CDBF-47B7-B2F4-E6277D51A14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68" name="avatar">
          <a:extLst>
            <a:ext uri="{FF2B5EF4-FFF2-40B4-BE49-F238E27FC236}">
              <a16:creationId xmlns:a16="http://schemas.microsoft.com/office/drawing/2014/main" id="{660FE4F7-5554-4432-AA80-2C060F77B51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69" name="avatar">
          <a:extLst>
            <a:ext uri="{FF2B5EF4-FFF2-40B4-BE49-F238E27FC236}">
              <a16:creationId xmlns:a16="http://schemas.microsoft.com/office/drawing/2014/main" id="{1B6D40BC-09EE-4511-8CFB-A28B602B68E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70" name="avatar">
          <a:extLst>
            <a:ext uri="{FF2B5EF4-FFF2-40B4-BE49-F238E27FC236}">
              <a16:creationId xmlns:a16="http://schemas.microsoft.com/office/drawing/2014/main" id="{BF792A4D-28DD-4F5A-8B06-D90AFABA517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71" name="avatar">
          <a:extLst>
            <a:ext uri="{FF2B5EF4-FFF2-40B4-BE49-F238E27FC236}">
              <a16:creationId xmlns:a16="http://schemas.microsoft.com/office/drawing/2014/main" id="{173980A2-0E0A-4A44-ABA6-CD3206513A8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72" name="avatar">
          <a:extLst>
            <a:ext uri="{FF2B5EF4-FFF2-40B4-BE49-F238E27FC236}">
              <a16:creationId xmlns:a16="http://schemas.microsoft.com/office/drawing/2014/main" id="{3B0A104F-3B60-413D-9802-02452AACC18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73" name="avatar">
          <a:extLst>
            <a:ext uri="{FF2B5EF4-FFF2-40B4-BE49-F238E27FC236}">
              <a16:creationId xmlns:a16="http://schemas.microsoft.com/office/drawing/2014/main" id="{97F374E3-1EEF-4405-A077-663802F0BC5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74" name="avatar">
          <a:extLst>
            <a:ext uri="{FF2B5EF4-FFF2-40B4-BE49-F238E27FC236}">
              <a16:creationId xmlns:a16="http://schemas.microsoft.com/office/drawing/2014/main" id="{D5C70F82-6A47-4ECF-ADE9-BA2AC5F2D41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75" name="avatar">
          <a:extLst>
            <a:ext uri="{FF2B5EF4-FFF2-40B4-BE49-F238E27FC236}">
              <a16:creationId xmlns:a16="http://schemas.microsoft.com/office/drawing/2014/main" id="{09CA9505-CD9A-4627-90F7-E9CC411C2DF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76" name="avatar">
          <a:extLst>
            <a:ext uri="{FF2B5EF4-FFF2-40B4-BE49-F238E27FC236}">
              <a16:creationId xmlns:a16="http://schemas.microsoft.com/office/drawing/2014/main" id="{A239F6C9-A897-4AAB-9504-916BA148B28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77" name="avatar">
          <a:extLst>
            <a:ext uri="{FF2B5EF4-FFF2-40B4-BE49-F238E27FC236}">
              <a16:creationId xmlns:a16="http://schemas.microsoft.com/office/drawing/2014/main" id="{27EC4D39-700A-4E0A-A43C-D9B64AD7EA5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78" name="avatar">
          <a:extLst>
            <a:ext uri="{FF2B5EF4-FFF2-40B4-BE49-F238E27FC236}">
              <a16:creationId xmlns:a16="http://schemas.microsoft.com/office/drawing/2014/main" id="{FD3A726B-43CE-4DF0-B6D2-DA9320B8CC6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79" name="avatar">
          <a:extLst>
            <a:ext uri="{FF2B5EF4-FFF2-40B4-BE49-F238E27FC236}">
              <a16:creationId xmlns:a16="http://schemas.microsoft.com/office/drawing/2014/main" id="{4FCEDC58-6857-4BB1-9B27-329EDD06168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80" name="avatar">
          <a:extLst>
            <a:ext uri="{FF2B5EF4-FFF2-40B4-BE49-F238E27FC236}">
              <a16:creationId xmlns:a16="http://schemas.microsoft.com/office/drawing/2014/main" id="{F4E0730D-E5B4-44FC-AA89-8E30F626A01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81" name="avatar">
          <a:extLst>
            <a:ext uri="{FF2B5EF4-FFF2-40B4-BE49-F238E27FC236}">
              <a16:creationId xmlns:a16="http://schemas.microsoft.com/office/drawing/2014/main" id="{79507AA6-5C07-45CD-94B2-9094F14ECB2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82" name="avatar">
          <a:extLst>
            <a:ext uri="{FF2B5EF4-FFF2-40B4-BE49-F238E27FC236}">
              <a16:creationId xmlns:a16="http://schemas.microsoft.com/office/drawing/2014/main" id="{6F30EB9A-9D76-498A-9925-2A89F2DDD92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83" name="avatar">
          <a:extLst>
            <a:ext uri="{FF2B5EF4-FFF2-40B4-BE49-F238E27FC236}">
              <a16:creationId xmlns:a16="http://schemas.microsoft.com/office/drawing/2014/main" id="{8C196A72-EB34-4EF3-8D24-04BF4866C5D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84" name="avatar">
          <a:extLst>
            <a:ext uri="{FF2B5EF4-FFF2-40B4-BE49-F238E27FC236}">
              <a16:creationId xmlns:a16="http://schemas.microsoft.com/office/drawing/2014/main" id="{C0F156CD-F48C-4F7F-BD61-7B552FA6A5A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85" name="avatar">
          <a:extLst>
            <a:ext uri="{FF2B5EF4-FFF2-40B4-BE49-F238E27FC236}">
              <a16:creationId xmlns:a16="http://schemas.microsoft.com/office/drawing/2014/main" id="{3273AB50-7450-4BB6-9D3F-D20B03E083F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86" name="avatar">
          <a:extLst>
            <a:ext uri="{FF2B5EF4-FFF2-40B4-BE49-F238E27FC236}">
              <a16:creationId xmlns:a16="http://schemas.microsoft.com/office/drawing/2014/main" id="{3DABEA5A-4B6D-401C-A922-543D081EA50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87" name="avatar">
          <a:extLst>
            <a:ext uri="{FF2B5EF4-FFF2-40B4-BE49-F238E27FC236}">
              <a16:creationId xmlns:a16="http://schemas.microsoft.com/office/drawing/2014/main" id="{EC899A9B-FF76-4610-9F92-BE9BB21833A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88" name="avatar">
          <a:extLst>
            <a:ext uri="{FF2B5EF4-FFF2-40B4-BE49-F238E27FC236}">
              <a16:creationId xmlns:a16="http://schemas.microsoft.com/office/drawing/2014/main" id="{7634E163-A3FD-46E8-ABFA-FFED3659BEC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89" name="avatar">
          <a:extLst>
            <a:ext uri="{FF2B5EF4-FFF2-40B4-BE49-F238E27FC236}">
              <a16:creationId xmlns:a16="http://schemas.microsoft.com/office/drawing/2014/main" id="{F203CEE3-4CE1-4B06-AD78-BCD470CF077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90" name="avatar">
          <a:extLst>
            <a:ext uri="{FF2B5EF4-FFF2-40B4-BE49-F238E27FC236}">
              <a16:creationId xmlns:a16="http://schemas.microsoft.com/office/drawing/2014/main" id="{20CB9507-D2EC-4899-93EC-6F21DFF5D7E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91" name="avatar">
          <a:extLst>
            <a:ext uri="{FF2B5EF4-FFF2-40B4-BE49-F238E27FC236}">
              <a16:creationId xmlns:a16="http://schemas.microsoft.com/office/drawing/2014/main" id="{0DBFA941-F5DF-4B86-8FD0-B95BA6E91F9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792" name="avatar">
          <a:extLst>
            <a:ext uri="{FF2B5EF4-FFF2-40B4-BE49-F238E27FC236}">
              <a16:creationId xmlns:a16="http://schemas.microsoft.com/office/drawing/2014/main" id="{1EA6386E-FD90-48B1-AEDC-F67D1FECAC8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93" name="avatar">
          <a:extLst>
            <a:ext uri="{FF2B5EF4-FFF2-40B4-BE49-F238E27FC236}">
              <a16:creationId xmlns:a16="http://schemas.microsoft.com/office/drawing/2014/main" id="{D1284718-E6AE-438F-BC8E-B11296EAB8B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94" name="avatar">
          <a:extLst>
            <a:ext uri="{FF2B5EF4-FFF2-40B4-BE49-F238E27FC236}">
              <a16:creationId xmlns:a16="http://schemas.microsoft.com/office/drawing/2014/main" id="{5B21F8FA-057D-4B41-8108-30144E50B1F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795" name="avatar">
          <a:extLst>
            <a:ext uri="{FF2B5EF4-FFF2-40B4-BE49-F238E27FC236}">
              <a16:creationId xmlns:a16="http://schemas.microsoft.com/office/drawing/2014/main" id="{198147A7-087E-44BA-A741-A92B37A5072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96" name="avatar">
          <a:extLst>
            <a:ext uri="{FF2B5EF4-FFF2-40B4-BE49-F238E27FC236}">
              <a16:creationId xmlns:a16="http://schemas.microsoft.com/office/drawing/2014/main" id="{E8A392B7-AC26-46C6-83E0-60A389B70B4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797" name="avatar">
          <a:extLst>
            <a:ext uri="{FF2B5EF4-FFF2-40B4-BE49-F238E27FC236}">
              <a16:creationId xmlns:a16="http://schemas.microsoft.com/office/drawing/2014/main" id="{2DD7E018-AD7C-4703-AECA-85F03F62D6E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798" name="avatar">
          <a:extLst>
            <a:ext uri="{FF2B5EF4-FFF2-40B4-BE49-F238E27FC236}">
              <a16:creationId xmlns:a16="http://schemas.microsoft.com/office/drawing/2014/main" id="{752321C5-28CA-4FDE-B9FE-0AF99DCEA85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799" name="avatar">
          <a:extLst>
            <a:ext uri="{FF2B5EF4-FFF2-40B4-BE49-F238E27FC236}">
              <a16:creationId xmlns:a16="http://schemas.microsoft.com/office/drawing/2014/main" id="{0093933F-1126-4C3C-8A9F-231A3C818B5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00" name="avatar">
          <a:extLst>
            <a:ext uri="{FF2B5EF4-FFF2-40B4-BE49-F238E27FC236}">
              <a16:creationId xmlns:a16="http://schemas.microsoft.com/office/drawing/2014/main" id="{3209363D-0B8E-4B8C-BD69-44C58374423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01" name="avatar">
          <a:extLst>
            <a:ext uri="{FF2B5EF4-FFF2-40B4-BE49-F238E27FC236}">
              <a16:creationId xmlns:a16="http://schemas.microsoft.com/office/drawing/2014/main" id="{F6C383D9-2D0C-42FA-9325-A7067054202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02" name="avatar">
          <a:extLst>
            <a:ext uri="{FF2B5EF4-FFF2-40B4-BE49-F238E27FC236}">
              <a16:creationId xmlns:a16="http://schemas.microsoft.com/office/drawing/2014/main" id="{DCC6F5B0-C343-4412-B0EA-8249A9FC28D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03" name="avatar">
          <a:extLst>
            <a:ext uri="{FF2B5EF4-FFF2-40B4-BE49-F238E27FC236}">
              <a16:creationId xmlns:a16="http://schemas.microsoft.com/office/drawing/2014/main" id="{BF8456E4-4724-462A-809F-FC5475DB13B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04" name="avatar">
          <a:extLst>
            <a:ext uri="{FF2B5EF4-FFF2-40B4-BE49-F238E27FC236}">
              <a16:creationId xmlns:a16="http://schemas.microsoft.com/office/drawing/2014/main" id="{A16B0F88-DC31-4806-B076-B627CFDDC00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05" name="avatar">
          <a:extLst>
            <a:ext uri="{FF2B5EF4-FFF2-40B4-BE49-F238E27FC236}">
              <a16:creationId xmlns:a16="http://schemas.microsoft.com/office/drawing/2014/main" id="{8A181F55-CDA6-42D7-A77A-5960563CA10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06" name="avatar">
          <a:extLst>
            <a:ext uri="{FF2B5EF4-FFF2-40B4-BE49-F238E27FC236}">
              <a16:creationId xmlns:a16="http://schemas.microsoft.com/office/drawing/2014/main" id="{FBF19DA2-6456-4029-B94C-538ED4A9CD9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07" name="avatar">
          <a:extLst>
            <a:ext uri="{FF2B5EF4-FFF2-40B4-BE49-F238E27FC236}">
              <a16:creationId xmlns:a16="http://schemas.microsoft.com/office/drawing/2014/main" id="{ED60FE90-86DF-416C-9439-1A7710FE4B2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08" name="avatar">
          <a:extLst>
            <a:ext uri="{FF2B5EF4-FFF2-40B4-BE49-F238E27FC236}">
              <a16:creationId xmlns:a16="http://schemas.microsoft.com/office/drawing/2014/main" id="{F38A8364-1D0C-4D4E-A573-D5F1F9A3452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09" name="avatar">
          <a:extLst>
            <a:ext uri="{FF2B5EF4-FFF2-40B4-BE49-F238E27FC236}">
              <a16:creationId xmlns:a16="http://schemas.microsoft.com/office/drawing/2014/main" id="{17FE18DF-82C6-43CC-9DBE-B456A546F88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10" name="avatar">
          <a:extLst>
            <a:ext uri="{FF2B5EF4-FFF2-40B4-BE49-F238E27FC236}">
              <a16:creationId xmlns:a16="http://schemas.microsoft.com/office/drawing/2014/main" id="{B94BDD05-7C6B-4587-ADF5-09FD73CCC9C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11" name="avatar">
          <a:extLst>
            <a:ext uri="{FF2B5EF4-FFF2-40B4-BE49-F238E27FC236}">
              <a16:creationId xmlns:a16="http://schemas.microsoft.com/office/drawing/2014/main" id="{9CFE35BF-CB7D-4B73-B0F4-E9075C86858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12" name="avatar">
          <a:extLst>
            <a:ext uri="{FF2B5EF4-FFF2-40B4-BE49-F238E27FC236}">
              <a16:creationId xmlns:a16="http://schemas.microsoft.com/office/drawing/2014/main" id="{37AE3DE4-4EBC-44C2-84CB-359976FA461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13" name="avatar">
          <a:extLst>
            <a:ext uri="{FF2B5EF4-FFF2-40B4-BE49-F238E27FC236}">
              <a16:creationId xmlns:a16="http://schemas.microsoft.com/office/drawing/2014/main" id="{5EC8A28B-DA07-42F2-8FC8-02A0BBD89EE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14" name="avatar">
          <a:extLst>
            <a:ext uri="{FF2B5EF4-FFF2-40B4-BE49-F238E27FC236}">
              <a16:creationId xmlns:a16="http://schemas.microsoft.com/office/drawing/2014/main" id="{93F653BE-9C54-4607-9715-C6DA14B473A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15" name="avatar">
          <a:extLst>
            <a:ext uri="{FF2B5EF4-FFF2-40B4-BE49-F238E27FC236}">
              <a16:creationId xmlns:a16="http://schemas.microsoft.com/office/drawing/2014/main" id="{00BCC671-B54F-4FCA-AC26-8615488A8E5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16" name="avatar">
          <a:extLst>
            <a:ext uri="{FF2B5EF4-FFF2-40B4-BE49-F238E27FC236}">
              <a16:creationId xmlns:a16="http://schemas.microsoft.com/office/drawing/2014/main" id="{B67378C9-7C8E-45CB-B6B5-15291E3E655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17" name="avatar">
          <a:extLst>
            <a:ext uri="{FF2B5EF4-FFF2-40B4-BE49-F238E27FC236}">
              <a16:creationId xmlns:a16="http://schemas.microsoft.com/office/drawing/2014/main" id="{78ECA24D-D78C-4E95-84F6-320631732F9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18" name="avatar">
          <a:extLst>
            <a:ext uri="{FF2B5EF4-FFF2-40B4-BE49-F238E27FC236}">
              <a16:creationId xmlns:a16="http://schemas.microsoft.com/office/drawing/2014/main" id="{E81F9C7C-CB57-42B4-B718-55B0B93706C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19" name="avatar">
          <a:extLst>
            <a:ext uri="{FF2B5EF4-FFF2-40B4-BE49-F238E27FC236}">
              <a16:creationId xmlns:a16="http://schemas.microsoft.com/office/drawing/2014/main" id="{37DF7A33-9812-4CEE-ABEA-431D8A387DD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20" name="avatar">
          <a:extLst>
            <a:ext uri="{FF2B5EF4-FFF2-40B4-BE49-F238E27FC236}">
              <a16:creationId xmlns:a16="http://schemas.microsoft.com/office/drawing/2014/main" id="{F0EF491E-D82E-4478-A459-79FAC4CD019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21" name="avatar">
          <a:extLst>
            <a:ext uri="{FF2B5EF4-FFF2-40B4-BE49-F238E27FC236}">
              <a16:creationId xmlns:a16="http://schemas.microsoft.com/office/drawing/2014/main" id="{682FA48F-5BA6-4591-9CBF-FA5C49DE50A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22" name="avatar">
          <a:extLst>
            <a:ext uri="{FF2B5EF4-FFF2-40B4-BE49-F238E27FC236}">
              <a16:creationId xmlns:a16="http://schemas.microsoft.com/office/drawing/2014/main" id="{664426DC-C27A-4611-B353-DC6841E2D5E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23" name="avatar">
          <a:extLst>
            <a:ext uri="{FF2B5EF4-FFF2-40B4-BE49-F238E27FC236}">
              <a16:creationId xmlns:a16="http://schemas.microsoft.com/office/drawing/2014/main" id="{B9EB01B7-EEEB-4E55-ADB6-95E5ED8EF04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24" name="avatar">
          <a:extLst>
            <a:ext uri="{FF2B5EF4-FFF2-40B4-BE49-F238E27FC236}">
              <a16:creationId xmlns:a16="http://schemas.microsoft.com/office/drawing/2014/main" id="{293FA410-7052-4291-B5AB-D88A0726D06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25" name="avatar">
          <a:extLst>
            <a:ext uri="{FF2B5EF4-FFF2-40B4-BE49-F238E27FC236}">
              <a16:creationId xmlns:a16="http://schemas.microsoft.com/office/drawing/2014/main" id="{EC061023-A1F1-4992-99C5-AD05F75904E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26" name="avatar">
          <a:extLst>
            <a:ext uri="{FF2B5EF4-FFF2-40B4-BE49-F238E27FC236}">
              <a16:creationId xmlns:a16="http://schemas.microsoft.com/office/drawing/2014/main" id="{2985129B-16E8-4A97-B297-63F1E01499D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27" name="avatar">
          <a:extLst>
            <a:ext uri="{FF2B5EF4-FFF2-40B4-BE49-F238E27FC236}">
              <a16:creationId xmlns:a16="http://schemas.microsoft.com/office/drawing/2014/main" id="{5EF301D6-A2B7-4169-8D0A-67289670CA4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28" name="avatar">
          <a:extLst>
            <a:ext uri="{FF2B5EF4-FFF2-40B4-BE49-F238E27FC236}">
              <a16:creationId xmlns:a16="http://schemas.microsoft.com/office/drawing/2014/main" id="{77F2A57F-7035-46B9-89D1-81E5492BB96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28"/>
    <xdr:sp macro="" textlink="">
      <xdr:nvSpPr>
        <xdr:cNvPr id="70829" name="avatar">
          <a:extLst>
            <a:ext uri="{FF2B5EF4-FFF2-40B4-BE49-F238E27FC236}">
              <a16:creationId xmlns:a16="http://schemas.microsoft.com/office/drawing/2014/main" id="{2B95CD20-66C1-4184-BD6F-8421284292D1}"/>
            </a:ext>
          </a:extLst>
        </xdr:cNvPr>
        <xdr:cNvSpPr>
          <a:spLocks noChangeAspect="1" noChangeArrowheads="1"/>
        </xdr:cNvSpPr>
      </xdr:nvSpPr>
      <xdr:spPr bwMode="auto">
        <a:xfrm>
          <a:off x="4600575" y="21821775"/>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0830" name="avatar">
          <a:extLst>
            <a:ext uri="{FF2B5EF4-FFF2-40B4-BE49-F238E27FC236}">
              <a16:creationId xmlns:a16="http://schemas.microsoft.com/office/drawing/2014/main" id="{3FDCD237-62D7-423A-9049-5F433341389B}"/>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31" name="avatar">
          <a:extLst>
            <a:ext uri="{FF2B5EF4-FFF2-40B4-BE49-F238E27FC236}">
              <a16:creationId xmlns:a16="http://schemas.microsoft.com/office/drawing/2014/main" id="{7D057644-57F6-4E95-BACB-06C6BC9E1FB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2"/>
    <xdr:sp macro="" textlink="">
      <xdr:nvSpPr>
        <xdr:cNvPr id="70832" name="avatar">
          <a:extLst>
            <a:ext uri="{FF2B5EF4-FFF2-40B4-BE49-F238E27FC236}">
              <a16:creationId xmlns:a16="http://schemas.microsoft.com/office/drawing/2014/main" id="{062C6946-2183-40A5-9C09-5FFDF63F00CA}"/>
            </a:ext>
          </a:extLst>
        </xdr:cNvPr>
        <xdr:cNvSpPr>
          <a:spLocks noChangeAspect="1" noChangeArrowheads="1"/>
        </xdr:cNvSpPr>
      </xdr:nvSpPr>
      <xdr:spPr bwMode="auto">
        <a:xfrm>
          <a:off x="4600575"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0833" name="avatar">
          <a:extLst>
            <a:ext uri="{FF2B5EF4-FFF2-40B4-BE49-F238E27FC236}">
              <a16:creationId xmlns:a16="http://schemas.microsoft.com/office/drawing/2014/main" id="{9D560B3B-0EED-4491-8802-45409D60E942}"/>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834" name="avatar">
          <a:extLst>
            <a:ext uri="{FF2B5EF4-FFF2-40B4-BE49-F238E27FC236}">
              <a16:creationId xmlns:a16="http://schemas.microsoft.com/office/drawing/2014/main" id="{A0A9CD0A-2465-42BD-BE0B-0C4CD90446E9}"/>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35" name="avatar">
          <a:extLst>
            <a:ext uri="{FF2B5EF4-FFF2-40B4-BE49-F238E27FC236}">
              <a16:creationId xmlns:a16="http://schemas.microsoft.com/office/drawing/2014/main" id="{1430EF53-EF57-4CC5-B7A9-C9039C1A627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56"/>
    <xdr:sp macro="" textlink="">
      <xdr:nvSpPr>
        <xdr:cNvPr id="70836" name="avatar">
          <a:extLst>
            <a:ext uri="{FF2B5EF4-FFF2-40B4-BE49-F238E27FC236}">
              <a16:creationId xmlns:a16="http://schemas.microsoft.com/office/drawing/2014/main" id="{1ABF1E78-4BDC-47E7-B63F-D1BCEF03A69A}"/>
            </a:ext>
          </a:extLst>
        </xdr:cNvPr>
        <xdr:cNvSpPr>
          <a:spLocks noChangeAspect="1" noChangeArrowheads="1"/>
        </xdr:cNvSpPr>
      </xdr:nvSpPr>
      <xdr:spPr bwMode="auto">
        <a:xfrm>
          <a:off x="4600575" y="21821775"/>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0837" name="avatar">
          <a:extLst>
            <a:ext uri="{FF2B5EF4-FFF2-40B4-BE49-F238E27FC236}">
              <a16:creationId xmlns:a16="http://schemas.microsoft.com/office/drawing/2014/main" id="{CD0A5C33-A16B-4714-82B6-551E995298E5}"/>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38" name="avatar">
          <a:extLst>
            <a:ext uri="{FF2B5EF4-FFF2-40B4-BE49-F238E27FC236}">
              <a16:creationId xmlns:a16="http://schemas.microsoft.com/office/drawing/2014/main" id="{19CA5898-C079-4070-8D12-3BB102A7FA9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051"/>
    <xdr:sp macro="" textlink="">
      <xdr:nvSpPr>
        <xdr:cNvPr id="70839" name="avatar">
          <a:extLst>
            <a:ext uri="{FF2B5EF4-FFF2-40B4-BE49-F238E27FC236}">
              <a16:creationId xmlns:a16="http://schemas.microsoft.com/office/drawing/2014/main" id="{D3B42EEC-5115-4130-B0B4-F7F13A89F2E8}"/>
            </a:ext>
          </a:extLst>
        </xdr:cNvPr>
        <xdr:cNvSpPr>
          <a:spLocks noChangeAspect="1" noChangeArrowheads="1"/>
        </xdr:cNvSpPr>
      </xdr:nvSpPr>
      <xdr:spPr bwMode="auto">
        <a:xfrm>
          <a:off x="4600575" y="21821775"/>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70840" name="avatar">
          <a:extLst>
            <a:ext uri="{FF2B5EF4-FFF2-40B4-BE49-F238E27FC236}">
              <a16:creationId xmlns:a16="http://schemas.microsoft.com/office/drawing/2014/main" id="{E9FB7CA2-DBE5-4107-8055-97876945A01E}"/>
            </a:ext>
          </a:extLst>
        </xdr:cNvPr>
        <xdr:cNvSpPr>
          <a:spLocks noChangeAspect="1" noChangeArrowheads="1"/>
        </xdr:cNvSpPr>
      </xdr:nvSpPr>
      <xdr:spPr bwMode="auto">
        <a:xfrm>
          <a:off x="0" y="2182177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41" name="avatar">
          <a:extLst>
            <a:ext uri="{FF2B5EF4-FFF2-40B4-BE49-F238E27FC236}">
              <a16:creationId xmlns:a16="http://schemas.microsoft.com/office/drawing/2014/main" id="{8BE8F8B9-6090-4B92-914B-D499C7B73B4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0842" name="avatar">
          <a:extLst>
            <a:ext uri="{FF2B5EF4-FFF2-40B4-BE49-F238E27FC236}">
              <a16:creationId xmlns:a16="http://schemas.microsoft.com/office/drawing/2014/main" id="{912DCD7F-EA02-49A5-ADFA-9A3DBBD4B16F}"/>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843" name="avatar">
          <a:extLst>
            <a:ext uri="{FF2B5EF4-FFF2-40B4-BE49-F238E27FC236}">
              <a16:creationId xmlns:a16="http://schemas.microsoft.com/office/drawing/2014/main" id="{7980DDA7-DD4B-4071-9A58-AF00AE34BB91}"/>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44" name="avatar">
          <a:extLst>
            <a:ext uri="{FF2B5EF4-FFF2-40B4-BE49-F238E27FC236}">
              <a16:creationId xmlns:a16="http://schemas.microsoft.com/office/drawing/2014/main" id="{88DDE5D2-21F7-4B75-8191-D759D299EED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70845" name="avatar">
          <a:extLst>
            <a:ext uri="{FF2B5EF4-FFF2-40B4-BE49-F238E27FC236}">
              <a16:creationId xmlns:a16="http://schemas.microsoft.com/office/drawing/2014/main" id="{D775F745-EA7D-4302-B6F7-F41AEB898282}"/>
            </a:ext>
          </a:extLst>
        </xdr:cNvPr>
        <xdr:cNvSpPr>
          <a:spLocks noChangeAspect="1" noChangeArrowheads="1"/>
        </xdr:cNvSpPr>
      </xdr:nvSpPr>
      <xdr:spPr bwMode="auto">
        <a:xfrm>
          <a:off x="4600575"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70846" name="avatar">
          <a:extLst>
            <a:ext uri="{FF2B5EF4-FFF2-40B4-BE49-F238E27FC236}">
              <a16:creationId xmlns:a16="http://schemas.microsoft.com/office/drawing/2014/main" id="{D9568082-4D63-4CD8-B31F-389DC4430780}"/>
            </a:ext>
          </a:extLst>
        </xdr:cNvPr>
        <xdr:cNvSpPr>
          <a:spLocks noChangeAspect="1" noChangeArrowheads="1"/>
        </xdr:cNvSpPr>
      </xdr:nvSpPr>
      <xdr:spPr bwMode="auto">
        <a:xfrm>
          <a:off x="0"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0847" name="avatar">
          <a:extLst>
            <a:ext uri="{FF2B5EF4-FFF2-40B4-BE49-F238E27FC236}">
              <a16:creationId xmlns:a16="http://schemas.microsoft.com/office/drawing/2014/main" id="{F7E0D671-3B6C-4D71-91A2-06743A9E372E}"/>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48" name="avatar">
          <a:extLst>
            <a:ext uri="{FF2B5EF4-FFF2-40B4-BE49-F238E27FC236}">
              <a16:creationId xmlns:a16="http://schemas.microsoft.com/office/drawing/2014/main" id="{2056764E-E967-4912-9314-F90412F3788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3718"/>
    <xdr:sp macro="" textlink="">
      <xdr:nvSpPr>
        <xdr:cNvPr id="70849" name="avatar">
          <a:extLst>
            <a:ext uri="{FF2B5EF4-FFF2-40B4-BE49-F238E27FC236}">
              <a16:creationId xmlns:a16="http://schemas.microsoft.com/office/drawing/2014/main" id="{167AC0DA-D76B-4F0F-AD55-654FA59563BE}"/>
            </a:ext>
          </a:extLst>
        </xdr:cNvPr>
        <xdr:cNvSpPr>
          <a:spLocks noChangeAspect="1" noChangeArrowheads="1"/>
        </xdr:cNvSpPr>
      </xdr:nvSpPr>
      <xdr:spPr bwMode="auto">
        <a:xfrm>
          <a:off x="4600575" y="21821775"/>
          <a:ext cx="304800" cy="31371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850" name="avatar">
          <a:extLst>
            <a:ext uri="{FF2B5EF4-FFF2-40B4-BE49-F238E27FC236}">
              <a16:creationId xmlns:a16="http://schemas.microsoft.com/office/drawing/2014/main" id="{4D32B284-D99B-479B-867D-53420BAAB793}"/>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51" name="avatar">
          <a:extLst>
            <a:ext uri="{FF2B5EF4-FFF2-40B4-BE49-F238E27FC236}">
              <a16:creationId xmlns:a16="http://schemas.microsoft.com/office/drawing/2014/main" id="{3852FCA4-9DE8-46AC-87B4-A4027FCC2CD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0852" name="avatar">
          <a:extLst>
            <a:ext uri="{FF2B5EF4-FFF2-40B4-BE49-F238E27FC236}">
              <a16:creationId xmlns:a16="http://schemas.microsoft.com/office/drawing/2014/main" id="{74C9DD5E-1B84-4151-A33E-89F357D1C165}"/>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0853" name="avatar">
          <a:extLst>
            <a:ext uri="{FF2B5EF4-FFF2-40B4-BE49-F238E27FC236}">
              <a16:creationId xmlns:a16="http://schemas.microsoft.com/office/drawing/2014/main" id="{2532B7DB-5A64-4A47-BB98-5E105808B001}"/>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54" name="avatar">
          <a:extLst>
            <a:ext uri="{FF2B5EF4-FFF2-40B4-BE49-F238E27FC236}">
              <a16:creationId xmlns:a16="http://schemas.microsoft.com/office/drawing/2014/main" id="{BE943771-C13E-4FFD-AF04-E01DC02020D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55" name="avatar">
          <a:extLst>
            <a:ext uri="{FF2B5EF4-FFF2-40B4-BE49-F238E27FC236}">
              <a16:creationId xmlns:a16="http://schemas.microsoft.com/office/drawing/2014/main" id="{079ED1B5-8B17-4370-A696-4F1687FC038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56" name="avatar">
          <a:extLst>
            <a:ext uri="{FF2B5EF4-FFF2-40B4-BE49-F238E27FC236}">
              <a16:creationId xmlns:a16="http://schemas.microsoft.com/office/drawing/2014/main" id="{E26BC4F0-202F-4D07-9A78-4934E573AEC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57" name="avatar">
          <a:extLst>
            <a:ext uri="{FF2B5EF4-FFF2-40B4-BE49-F238E27FC236}">
              <a16:creationId xmlns:a16="http://schemas.microsoft.com/office/drawing/2014/main" id="{9B89B72E-EC1D-4233-B3F7-9B42C7CF7D6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58" name="avatar">
          <a:extLst>
            <a:ext uri="{FF2B5EF4-FFF2-40B4-BE49-F238E27FC236}">
              <a16:creationId xmlns:a16="http://schemas.microsoft.com/office/drawing/2014/main" id="{B1B3DA1D-1D3A-4956-A40A-D4B7A11444A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59" name="avatar">
          <a:extLst>
            <a:ext uri="{FF2B5EF4-FFF2-40B4-BE49-F238E27FC236}">
              <a16:creationId xmlns:a16="http://schemas.microsoft.com/office/drawing/2014/main" id="{81BE4FA7-2B71-4CE3-8C66-AB07BBCBE87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60" name="avatar">
          <a:extLst>
            <a:ext uri="{FF2B5EF4-FFF2-40B4-BE49-F238E27FC236}">
              <a16:creationId xmlns:a16="http://schemas.microsoft.com/office/drawing/2014/main" id="{2C0C7ABA-937A-412D-A229-3C24707970E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61" name="avatar">
          <a:extLst>
            <a:ext uri="{FF2B5EF4-FFF2-40B4-BE49-F238E27FC236}">
              <a16:creationId xmlns:a16="http://schemas.microsoft.com/office/drawing/2014/main" id="{2D69A01B-F0C9-46A0-9995-7617B61E7B4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62" name="avatar">
          <a:extLst>
            <a:ext uri="{FF2B5EF4-FFF2-40B4-BE49-F238E27FC236}">
              <a16:creationId xmlns:a16="http://schemas.microsoft.com/office/drawing/2014/main" id="{10889F07-3CBE-4C14-AE27-7172502D573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63" name="avatar">
          <a:extLst>
            <a:ext uri="{FF2B5EF4-FFF2-40B4-BE49-F238E27FC236}">
              <a16:creationId xmlns:a16="http://schemas.microsoft.com/office/drawing/2014/main" id="{138F0C83-C8C2-4A3D-9BE8-8758FC9CF8C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64" name="avatar">
          <a:extLst>
            <a:ext uri="{FF2B5EF4-FFF2-40B4-BE49-F238E27FC236}">
              <a16:creationId xmlns:a16="http://schemas.microsoft.com/office/drawing/2014/main" id="{35C75DF2-EF20-4EA0-955F-B7D0D8ABFFE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65" name="avatar">
          <a:extLst>
            <a:ext uri="{FF2B5EF4-FFF2-40B4-BE49-F238E27FC236}">
              <a16:creationId xmlns:a16="http://schemas.microsoft.com/office/drawing/2014/main" id="{FC72FAA9-7FCB-445B-AEB8-B8381A35488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66" name="avatar">
          <a:extLst>
            <a:ext uri="{FF2B5EF4-FFF2-40B4-BE49-F238E27FC236}">
              <a16:creationId xmlns:a16="http://schemas.microsoft.com/office/drawing/2014/main" id="{8898285A-91FA-465C-8B37-58E6A55D527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67" name="avatar">
          <a:extLst>
            <a:ext uri="{FF2B5EF4-FFF2-40B4-BE49-F238E27FC236}">
              <a16:creationId xmlns:a16="http://schemas.microsoft.com/office/drawing/2014/main" id="{7EE20B4A-FB9F-4B65-A09B-A819B47AE83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68" name="avatar">
          <a:extLst>
            <a:ext uri="{FF2B5EF4-FFF2-40B4-BE49-F238E27FC236}">
              <a16:creationId xmlns:a16="http://schemas.microsoft.com/office/drawing/2014/main" id="{3E00A905-388E-4A66-9006-49B21F73459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69" name="avatar">
          <a:extLst>
            <a:ext uri="{FF2B5EF4-FFF2-40B4-BE49-F238E27FC236}">
              <a16:creationId xmlns:a16="http://schemas.microsoft.com/office/drawing/2014/main" id="{D41A46E4-D540-4976-B802-76002000E83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70" name="avatar">
          <a:extLst>
            <a:ext uri="{FF2B5EF4-FFF2-40B4-BE49-F238E27FC236}">
              <a16:creationId xmlns:a16="http://schemas.microsoft.com/office/drawing/2014/main" id="{01CC902D-3BAA-4EE7-B7DF-1ADE3349D31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71" name="avatar">
          <a:extLst>
            <a:ext uri="{FF2B5EF4-FFF2-40B4-BE49-F238E27FC236}">
              <a16:creationId xmlns:a16="http://schemas.microsoft.com/office/drawing/2014/main" id="{EC08A68D-C9B0-4685-89A0-06D663BFB10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72" name="avatar">
          <a:extLst>
            <a:ext uri="{FF2B5EF4-FFF2-40B4-BE49-F238E27FC236}">
              <a16:creationId xmlns:a16="http://schemas.microsoft.com/office/drawing/2014/main" id="{4DE661B1-5668-4947-AC90-EFD18E1D872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73" name="avatar">
          <a:extLst>
            <a:ext uri="{FF2B5EF4-FFF2-40B4-BE49-F238E27FC236}">
              <a16:creationId xmlns:a16="http://schemas.microsoft.com/office/drawing/2014/main" id="{9D58E523-761D-4B6D-9EFD-316FD933C8F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74" name="avatar">
          <a:extLst>
            <a:ext uri="{FF2B5EF4-FFF2-40B4-BE49-F238E27FC236}">
              <a16:creationId xmlns:a16="http://schemas.microsoft.com/office/drawing/2014/main" id="{2EA8DCB8-9DBE-4828-AE3E-1915F89A4A8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75" name="avatar">
          <a:extLst>
            <a:ext uri="{FF2B5EF4-FFF2-40B4-BE49-F238E27FC236}">
              <a16:creationId xmlns:a16="http://schemas.microsoft.com/office/drawing/2014/main" id="{7B77440F-0AF9-4476-8EE1-2AEFECA0078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76" name="avatar">
          <a:extLst>
            <a:ext uri="{FF2B5EF4-FFF2-40B4-BE49-F238E27FC236}">
              <a16:creationId xmlns:a16="http://schemas.microsoft.com/office/drawing/2014/main" id="{A81718CD-CB41-492E-90DC-DBD0E0850F3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77" name="avatar">
          <a:extLst>
            <a:ext uri="{FF2B5EF4-FFF2-40B4-BE49-F238E27FC236}">
              <a16:creationId xmlns:a16="http://schemas.microsoft.com/office/drawing/2014/main" id="{AE023B15-CBBB-4906-9D9A-33685D73829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78" name="avatar">
          <a:extLst>
            <a:ext uri="{FF2B5EF4-FFF2-40B4-BE49-F238E27FC236}">
              <a16:creationId xmlns:a16="http://schemas.microsoft.com/office/drawing/2014/main" id="{41B179B9-AF68-463A-AACC-D7E495E4738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79" name="avatar">
          <a:extLst>
            <a:ext uri="{FF2B5EF4-FFF2-40B4-BE49-F238E27FC236}">
              <a16:creationId xmlns:a16="http://schemas.microsoft.com/office/drawing/2014/main" id="{1D8A2071-7B16-4DBA-873A-CDF0A657B98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80" name="avatar">
          <a:extLst>
            <a:ext uri="{FF2B5EF4-FFF2-40B4-BE49-F238E27FC236}">
              <a16:creationId xmlns:a16="http://schemas.microsoft.com/office/drawing/2014/main" id="{760A55C0-BF74-4C86-9A28-58E78474B7B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81" name="avatar">
          <a:extLst>
            <a:ext uri="{FF2B5EF4-FFF2-40B4-BE49-F238E27FC236}">
              <a16:creationId xmlns:a16="http://schemas.microsoft.com/office/drawing/2014/main" id="{B85E2C5C-BEDE-42EE-848B-C39B0C3C9B9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82" name="avatar">
          <a:extLst>
            <a:ext uri="{FF2B5EF4-FFF2-40B4-BE49-F238E27FC236}">
              <a16:creationId xmlns:a16="http://schemas.microsoft.com/office/drawing/2014/main" id="{BF557E64-6E54-4AAE-8EA3-3BB77CF59E6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83" name="avatar">
          <a:extLst>
            <a:ext uri="{FF2B5EF4-FFF2-40B4-BE49-F238E27FC236}">
              <a16:creationId xmlns:a16="http://schemas.microsoft.com/office/drawing/2014/main" id="{23B14A73-3218-4B2B-B74C-54F84FFF20B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84" name="avatar">
          <a:extLst>
            <a:ext uri="{FF2B5EF4-FFF2-40B4-BE49-F238E27FC236}">
              <a16:creationId xmlns:a16="http://schemas.microsoft.com/office/drawing/2014/main" id="{DD9C0CDC-8E91-469B-91E0-48D51F2F1A5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85" name="avatar">
          <a:extLst>
            <a:ext uri="{FF2B5EF4-FFF2-40B4-BE49-F238E27FC236}">
              <a16:creationId xmlns:a16="http://schemas.microsoft.com/office/drawing/2014/main" id="{AC9858B2-65F5-4B2A-AF4F-6423814BE0F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86" name="avatar">
          <a:extLst>
            <a:ext uri="{FF2B5EF4-FFF2-40B4-BE49-F238E27FC236}">
              <a16:creationId xmlns:a16="http://schemas.microsoft.com/office/drawing/2014/main" id="{5B19AB05-4B7F-4468-B6D3-01771AB6BEC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87" name="avatar">
          <a:extLst>
            <a:ext uri="{FF2B5EF4-FFF2-40B4-BE49-F238E27FC236}">
              <a16:creationId xmlns:a16="http://schemas.microsoft.com/office/drawing/2014/main" id="{232AF72C-7C8D-4E50-97BA-193D0B54B44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88" name="avatar">
          <a:extLst>
            <a:ext uri="{FF2B5EF4-FFF2-40B4-BE49-F238E27FC236}">
              <a16:creationId xmlns:a16="http://schemas.microsoft.com/office/drawing/2014/main" id="{3EBCA7BF-E565-4535-B43E-6CAC360832A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89" name="avatar">
          <a:extLst>
            <a:ext uri="{FF2B5EF4-FFF2-40B4-BE49-F238E27FC236}">
              <a16:creationId xmlns:a16="http://schemas.microsoft.com/office/drawing/2014/main" id="{BB49D193-0BD2-4426-8650-82FC720B731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90" name="avatar">
          <a:extLst>
            <a:ext uri="{FF2B5EF4-FFF2-40B4-BE49-F238E27FC236}">
              <a16:creationId xmlns:a16="http://schemas.microsoft.com/office/drawing/2014/main" id="{F826B56B-278A-45E1-8F6F-DD41D7B63CA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91" name="avatar">
          <a:extLst>
            <a:ext uri="{FF2B5EF4-FFF2-40B4-BE49-F238E27FC236}">
              <a16:creationId xmlns:a16="http://schemas.microsoft.com/office/drawing/2014/main" id="{DFD95C2E-A08B-4895-9350-E028053A1F7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92" name="avatar">
          <a:extLst>
            <a:ext uri="{FF2B5EF4-FFF2-40B4-BE49-F238E27FC236}">
              <a16:creationId xmlns:a16="http://schemas.microsoft.com/office/drawing/2014/main" id="{82338501-803F-4BB4-98FB-C581B848C2D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893" name="avatar">
          <a:extLst>
            <a:ext uri="{FF2B5EF4-FFF2-40B4-BE49-F238E27FC236}">
              <a16:creationId xmlns:a16="http://schemas.microsoft.com/office/drawing/2014/main" id="{F86CA5B0-491D-4CB2-AF5E-B6AE58A4A9A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94" name="avatar">
          <a:extLst>
            <a:ext uri="{FF2B5EF4-FFF2-40B4-BE49-F238E27FC236}">
              <a16:creationId xmlns:a16="http://schemas.microsoft.com/office/drawing/2014/main" id="{CABB38A5-3035-4BD4-9365-191FFCEF6F1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95" name="avatar">
          <a:extLst>
            <a:ext uri="{FF2B5EF4-FFF2-40B4-BE49-F238E27FC236}">
              <a16:creationId xmlns:a16="http://schemas.microsoft.com/office/drawing/2014/main" id="{618000E2-1B19-40DF-9D1B-4652DD636A6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896" name="avatar">
          <a:extLst>
            <a:ext uri="{FF2B5EF4-FFF2-40B4-BE49-F238E27FC236}">
              <a16:creationId xmlns:a16="http://schemas.microsoft.com/office/drawing/2014/main" id="{2227D380-6C8A-431A-B675-4EC1BA17585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897" name="avatar">
          <a:extLst>
            <a:ext uri="{FF2B5EF4-FFF2-40B4-BE49-F238E27FC236}">
              <a16:creationId xmlns:a16="http://schemas.microsoft.com/office/drawing/2014/main" id="{15187488-CC4F-4A46-8C8F-990AF9A744D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898" name="avatar">
          <a:extLst>
            <a:ext uri="{FF2B5EF4-FFF2-40B4-BE49-F238E27FC236}">
              <a16:creationId xmlns:a16="http://schemas.microsoft.com/office/drawing/2014/main" id="{D8FC1698-53D9-4111-8315-D15564CAFC8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899" name="avatar">
          <a:extLst>
            <a:ext uri="{FF2B5EF4-FFF2-40B4-BE49-F238E27FC236}">
              <a16:creationId xmlns:a16="http://schemas.microsoft.com/office/drawing/2014/main" id="{011575F3-7725-40E8-BCEF-3E46D816930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00" name="avatar">
          <a:extLst>
            <a:ext uri="{FF2B5EF4-FFF2-40B4-BE49-F238E27FC236}">
              <a16:creationId xmlns:a16="http://schemas.microsoft.com/office/drawing/2014/main" id="{ED76E508-9484-4C61-B963-B136A7DA96F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01" name="avatar">
          <a:extLst>
            <a:ext uri="{FF2B5EF4-FFF2-40B4-BE49-F238E27FC236}">
              <a16:creationId xmlns:a16="http://schemas.microsoft.com/office/drawing/2014/main" id="{79C0EAC8-8BA4-4A7F-9D02-C01FBE35FA0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02" name="avatar">
          <a:extLst>
            <a:ext uri="{FF2B5EF4-FFF2-40B4-BE49-F238E27FC236}">
              <a16:creationId xmlns:a16="http://schemas.microsoft.com/office/drawing/2014/main" id="{2C0FD61E-8068-4DEE-8FBD-30BBD2FCB7A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03" name="avatar">
          <a:extLst>
            <a:ext uri="{FF2B5EF4-FFF2-40B4-BE49-F238E27FC236}">
              <a16:creationId xmlns:a16="http://schemas.microsoft.com/office/drawing/2014/main" id="{20D30993-4E14-47FA-8001-A4DA424C5D0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04" name="avatar">
          <a:extLst>
            <a:ext uri="{FF2B5EF4-FFF2-40B4-BE49-F238E27FC236}">
              <a16:creationId xmlns:a16="http://schemas.microsoft.com/office/drawing/2014/main" id="{DBEFED2E-084B-4969-AF13-3A9E5BC4D47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05" name="avatar">
          <a:extLst>
            <a:ext uri="{FF2B5EF4-FFF2-40B4-BE49-F238E27FC236}">
              <a16:creationId xmlns:a16="http://schemas.microsoft.com/office/drawing/2014/main" id="{1A311EC4-177B-48FD-A490-22CA91F5802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06" name="avatar">
          <a:extLst>
            <a:ext uri="{FF2B5EF4-FFF2-40B4-BE49-F238E27FC236}">
              <a16:creationId xmlns:a16="http://schemas.microsoft.com/office/drawing/2014/main" id="{8D4AB7E2-2C19-489E-89B9-F24FE7148BF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07" name="avatar">
          <a:extLst>
            <a:ext uri="{FF2B5EF4-FFF2-40B4-BE49-F238E27FC236}">
              <a16:creationId xmlns:a16="http://schemas.microsoft.com/office/drawing/2014/main" id="{07BDCD9F-CE0A-43BE-B64F-21BE615A20B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08" name="avatar">
          <a:extLst>
            <a:ext uri="{FF2B5EF4-FFF2-40B4-BE49-F238E27FC236}">
              <a16:creationId xmlns:a16="http://schemas.microsoft.com/office/drawing/2014/main" id="{2043EFA0-49BF-4C00-A2F5-9D5C20A9240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09" name="avatar">
          <a:extLst>
            <a:ext uri="{FF2B5EF4-FFF2-40B4-BE49-F238E27FC236}">
              <a16:creationId xmlns:a16="http://schemas.microsoft.com/office/drawing/2014/main" id="{9804D4E7-688C-493E-BD26-4EE29DF6485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10" name="avatar">
          <a:extLst>
            <a:ext uri="{FF2B5EF4-FFF2-40B4-BE49-F238E27FC236}">
              <a16:creationId xmlns:a16="http://schemas.microsoft.com/office/drawing/2014/main" id="{2AABABB8-8C13-42F5-8903-1C37B610CF1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11" name="avatar">
          <a:extLst>
            <a:ext uri="{FF2B5EF4-FFF2-40B4-BE49-F238E27FC236}">
              <a16:creationId xmlns:a16="http://schemas.microsoft.com/office/drawing/2014/main" id="{5DC68E32-68DE-417F-8902-13F338D62F2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12" name="avatar">
          <a:extLst>
            <a:ext uri="{FF2B5EF4-FFF2-40B4-BE49-F238E27FC236}">
              <a16:creationId xmlns:a16="http://schemas.microsoft.com/office/drawing/2014/main" id="{B4ADBF88-1C88-4AAD-A7E1-F1E67D77170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13" name="avatar">
          <a:extLst>
            <a:ext uri="{FF2B5EF4-FFF2-40B4-BE49-F238E27FC236}">
              <a16:creationId xmlns:a16="http://schemas.microsoft.com/office/drawing/2014/main" id="{C0AE1F31-57CF-4900-86DA-1DE194C0C33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14" name="avatar">
          <a:extLst>
            <a:ext uri="{FF2B5EF4-FFF2-40B4-BE49-F238E27FC236}">
              <a16:creationId xmlns:a16="http://schemas.microsoft.com/office/drawing/2014/main" id="{7646EDCB-7D5B-4648-831B-A13E931C612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15" name="avatar">
          <a:extLst>
            <a:ext uri="{FF2B5EF4-FFF2-40B4-BE49-F238E27FC236}">
              <a16:creationId xmlns:a16="http://schemas.microsoft.com/office/drawing/2014/main" id="{8F8C8998-5C43-4C7F-9C48-1A5858D01DD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16" name="avatar">
          <a:extLst>
            <a:ext uri="{FF2B5EF4-FFF2-40B4-BE49-F238E27FC236}">
              <a16:creationId xmlns:a16="http://schemas.microsoft.com/office/drawing/2014/main" id="{5B06DEC9-FC6C-4AB6-8280-71AA6BA77FE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17" name="avatar">
          <a:extLst>
            <a:ext uri="{FF2B5EF4-FFF2-40B4-BE49-F238E27FC236}">
              <a16:creationId xmlns:a16="http://schemas.microsoft.com/office/drawing/2014/main" id="{7586F41A-1C85-4E9A-9910-31967F0C2A8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18" name="avatar">
          <a:extLst>
            <a:ext uri="{FF2B5EF4-FFF2-40B4-BE49-F238E27FC236}">
              <a16:creationId xmlns:a16="http://schemas.microsoft.com/office/drawing/2014/main" id="{D3870EFC-1F04-4662-9DC6-86188662F97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19" name="avatar">
          <a:extLst>
            <a:ext uri="{FF2B5EF4-FFF2-40B4-BE49-F238E27FC236}">
              <a16:creationId xmlns:a16="http://schemas.microsoft.com/office/drawing/2014/main" id="{1EB55734-C263-4E86-AC72-63D6269727A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20" name="avatar">
          <a:extLst>
            <a:ext uri="{FF2B5EF4-FFF2-40B4-BE49-F238E27FC236}">
              <a16:creationId xmlns:a16="http://schemas.microsoft.com/office/drawing/2014/main" id="{27D5C2F3-4140-412D-B8C6-EA884024E62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21" name="avatar">
          <a:extLst>
            <a:ext uri="{FF2B5EF4-FFF2-40B4-BE49-F238E27FC236}">
              <a16:creationId xmlns:a16="http://schemas.microsoft.com/office/drawing/2014/main" id="{733E2A46-CD80-4BA8-9D5D-6BF1965D65D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22" name="avatar">
          <a:extLst>
            <a:ext uri="{FF2B5EF4-FFF2-40B4-BE49-F238E27FC236}">
              <a16:creationId xmlns:a16="http://schemas.microsoft.com/office/drawing/2014/main" id="{C3D975D7-C419-450E-A91E-EADDD65EAC3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23" name="avatar">
          <a:extLst>
            <a:ext uri="{FF2B5EF4-FFF2-40B4-BE49-F238E27FC236}">
              <a16:creationId xmlns:a16="http://schemas.microsoft.com/office/drawing/2014/main" id="{4A534527-BEBA-46F0-884F-8E39A02F7C6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24" name="avatar">
          <a:extLst>
            <a:ext uri="{FF2B5EF4-FFF2-40B4-BE49-F238E27FC236}">
              <a16:creationId xmlns:a16="http://schemas.microsoft.com/office/drawing/2014/main" id="{C0F92427-B4B9-4D74-B874-1AD845D061E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25" name="avatar">
          <a:extLst>
            <a:ext uri="{FF2B5EF4-FFF2-40B4-BE49-F238E27FC236}">
              <a16:creationId xmlns:a16="http://schemas.microsoft.com/office/drawing/2014/main" id="{2B73A3A2-8223-4FDA-A1A6-ED2BB902B66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26" name="avatar">
          <a:extLst>
            <a:ext uri="{FF2B5EF4-FFF2-40B4-BE49-F238E27FC236}">
              <a16:creationId xmlns:a16="http://schemas.microsoft.com/office/drawing/2014/main" id="{A610B841-C6ED-4A40-9C5F-6C1EE04FC16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27" name="avatar">
          <a:extLst>
            <a:ext uri="{FF2B5EF4-FFF2-40B4-BE49-F238E27FC236}">
              <a16:creationId xmlns:a16="http://schemas.microsoft.com/office/drawing/2014/main" id="{A0723531-7368-4ADF-8036-1EC46110621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28" name="avatar">
          <a:extLst>
            <a:ext uri="{FF2B5EF4-FFF2-40B4-BE49-F238E27FC236}">
              <a16:creationId xmlns:a16="http://schemas.microsoft.com/office/drawing/2014/main" id="{DD3247D0-2164-4FF7-A2F6-D5ABB7235E2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29" name="avatar">
          <a:extLst>
            <a:ext uri="{FF2B5EF4-FFF2-40B4-BE49-F238E27FC236}">
              <a16:creationId xmlns:a16="http://schemas.microsoft.com/office/drawing/2014/main" id="{1A7E5ECE-32C4-4176-936A-58E2C5084AB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30" name="avatar">
          <a:extLst>
            <a:ext uri="{FF2B5EF4-FFF2-40B4-BE49-F238E27FC236}">
              <a16:creationId xmlns:a16="http://schemas.microsoft.com/office/drawing/2014/main" id="{BCBCE42E-D3BC-407F-9C67-E199B249B95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31" name="avatar">
          <a:extLst>
            <a:ext uri="{FF2B5EF4-FFF2-40B4-BE49-F238E27FC236}">
              <a16:creationId xmlns:a16="http://schemas.microsoft.com/office/drawing/2014/main" id="{2151F93A-7722-4BC2-9A0D-1D4C25A49B2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32" name="avatar">
          <a:extLst>
            <a:ext uri="{FF2B5EF4-FFF2-40B4-BE49-F238E27FC236}">
              <a16:creationId xmlns:a16="http://schemas.microsoft.com/office/drawing/2014/main" id="{9E2F5E40-3B7A-4760-92A3-C403E5BB447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33" name="avatar">
          <a:extLst>
            <a:ext uri="{FF2B5EF4-FFF2-40B4-BE49-F238E27FC236}">
              <a16:creationId xmlns:a16="http://schemas.microsoft.com/office/drawing/2014/main" id="{303707A2-486D-4A2D-8441-5FFDDAF3B66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34" name="avatar">
          <a:extLst>
            <a:ext uri="{FF2B5EF4-FFF2-40B4-BE49-F238E27FC236}">
              <a16:creationId xmlns:a16="http://schemas.microsoft.com/office/drawing/2014/main" id="{9AD2C17B-0A8D-4B18-A5DB-632A823DB06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35" name="avatar">
          <a:extLst>
            <a:ext uri="{FF2B5EF4-FFF2-40B4-BE49-F238E27FC236}">
              <a16:creationId xmlns:a16="http://schemas.microsoft.com/office/drawing/2014/main" id="{C2CB4111-D6F0-4324-9D7A-DFA93EF16B4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36" name="avatar">
          <a:extLst>
            <a:ext uri="{FF2B5EF4-FFF2-40B4-BE49-F238E27FC236}">
              <a16:creationId xmlns:a16="http://schemas.microsoft.com/office/drawing/2014/main" id="{5B2CEBD2-2E25-4591-8BF8-66D54B128F7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37" name="avatar">
          <a:extLst>
            <a:ext uri="{FF2B5EF4-FFF2-40B4-BE49-F238E27FC236}">
              <a16:creationId xmlns:a16="http://schemas.microsoft.com/office/drawing/2014/main" id="{A1009344-F54A-41B0-85CF-2C522CBFB23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38" name="avatar">
          <a:extLst>
            <a:ext uri="{FF2B5EF4-FFF2-40B4-BE49-F238E27FC236}">
              <a16:creationId xmlns:a16="http://schemas.microsoft.com/office/drawing/2014/main" id="{A66BFAC0-D4E5-4451-9B96-43945D2C1B4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39" name="avatar">
          <a:extLst>
            <a:ext uri="{FF2B5EF4-FFF2-40B4-BE49-F238E27FC236}">
              <a16:creationId xmlns:a16="http://schemas.microsoft.com/office/drawing/2014/main" id="{22B1E692-2A91-4041-ADBC-0134214389B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40" name="avatar">
          <a:extLst>
            <a:ext uri="{FF2B5EF4-FFF2-40B4-BE49-F238E27FC236}">
              <a16:creationId xmlns:a16="http://schemas.microsoft.com/office/drawing/2014/main" id="{064C319B-892F-47D9-A5B0-A7CA955F038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41" name="avatar">
          <a:extLst>
            <a:ext uri="{FF2B5EF4-FFF2-40B4-BE49-F238E27FC236}">
              <a16:creationId xmlns:a16="http://schemas.microsoft.com/office/drawing/2014/main" id="{DF206262-4ECF-4238-83E5-AC7CF2ADB4D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42" name="avatar">
          <a:extLst>
            <a:ext uri="{FF2B5EF4-FFF2-40B4-BE49-F238E27FC236}">
              <a16:creationId xmlns:a16="http://schemas.microsoft.com/office/drawing/2014/main" id="{21A59138-162F-4E9B-AE7E-BFF082A4CAC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43" name="avatar">
          <a:extLst>
            <a:ext uri="{FF2B5EF4-FFF2-40B4-BE49-F238E27FC236}">
              <a16:creationId xmlns:a16="http://schemas.microsoft.com/office/drawing/2014/main" id="{835FEEDF-BC0F-4E09-9197-21D18CCA7F6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44" name="avatar">
          <a:extLst>
            <a:ext uri="{FF2B5EF4-FFF2-40B4-BE49-F238E27FC236}">
              <a16:creationId xmlns:a16="http://schemas.microsoft.com/office/drawing/2014/main" id="{12385828-85F1-4013-A359-CF702741A62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45" name="avatar">
          <a:extLst>
            <a:ext uri="{FF2B5EF4-FFF2-40B4-BE49-F238E27FC236}">
              <a16:creationId xmlns:a16="http://schemas.microsoft.com/office/drawing/2014/main" id="{4ED23817-1B65-49ED-A149-54F08C696ED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46" name="avatar">
          <a:extLst>
            <a:ext uri="{FF2B5EF4-FFF2-40B4-BE49-F238E27FC236}">
              <a16:creationId xmlns:a16="http://schemas.microsoft.com/office/drawing/2014/main" id="{9DFFF183-9470-4BF2-92EE-7E8E60DA4A6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47" name="avatar">
          <a:extLst>
            <a:ext uri="{FF2B5EF4-FFF2-40B4-BE49-F238E27FC236}">
              <a16:creationId xmlns:a16="http://schemas.microsoft.com/office/drawing/2014/main" id="{B3CF857E-57D9-4841-98DF-7DA72C7E5AF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48" name="avatar">
          <a:extLst>
            <a:ext uri="{FF2B5EF4-FFF2-40B4-BE49-F238E27FC236}">
              <a16:creationId xmlns:a16="http://schemas.microsoft.com/office/drawing/2014/main" id="{39861309-E678-4868-81A5-EEBD3297166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49" name="avatar">
          <a:extLst>
            <a:ext uri="{FF2B5EF4-FFF2-40B4-BE49-F238E27FC236}">
              <a16:creationId xmlns:a16="http://schemas.microsoft.com/office/drawing/2014/main" id="{93F7165B-9E79-4212-99B6-0C2B25CFA0D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50" name="avatar">
          <a:extLst>
            <a:ext uri="{FF2B5EF4-FFF2-40B4-BE49-F238E27FC236}">
              <a16:creationId xmlns:a16="http://schemas.microsoft.com/office/drawing/2014/main" id="{51D17249-268B-4F65-B65B-7561E66A509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51" name="avatar">
          <a:extLst>
            <a:ext uri="{FF2B5EF4-FFF2-40B4-BE49-F238E27FC236}">
              <a16:creationId xmlns:a16="http://schemas.microsoft.com/office/drawing/2014/main" id="{6D02C8E0-2158-47B1-8FFC-886A1EA4859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52" name="avatar">
          <a:extLst>
            <a:ext uri="{FF2B5EF4-FFF2-40B4-BE49-F238E27FC236}">
              <a16:creationId xmlns:a16="http://schemas.microsoft.com/office/drawing/2014/main" id="{0BD46306-6D0F-441B-812C-7B8B03A64AE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53" name="avatar">
          <a:extLst>
            <a:ext uri="{FF2B5EF4-FFF2-40B4-BE49-F238E27FC236}">
              <a16:creationId xmlns:a16="http://schemas.microsoft.com/office/drawing/2014/main" id="{7456469F-35B2-441B-97E9-644D83781A8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54" name="avatar">
          <a:extLst>
            <a:ext uri="{FF2B5EF4-FFF2-40B4-BE49-F238E27FC236}">
              <a16:creationId xmlns:a16="http://schemas.microsoft.com/office/drawing/2014/main" id="{801D5C0B-AF65-467D-9A55-B737BDCCDC2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55" name="avatar">
          <a:extLst>
            <a:ext uri="{FF2B5EF4-FFF2-40B4-BE49-F238E27FC236}">
              <a16:creationId xmlns:a16="http://schemas.microsoft.com/office/drawing/2014/main" id="{48E0D48A-BCC4-4DCD-8731-6B2E92366C6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56" name="avatar">
          <a:extLst>
            <a:ext uri="{FF2B5EF4-FFF2-40B4-BE49-F238E27FC236}">
              <a16:creationId xmlns:a16="http://schemas.microsoft.com/office/drawing/2014/main" id="{98CD4BB4-4803-4BD6-8982-CC05A39D577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57" name="avatar">
          <a:extLst>
            <a:ext uri="{FF2B5EF4-FFF2-40B4-BE49-F238E27FC236}">
              <a16:creationId xmlns:a16="http://schemas.microsoft.com/office/drawing/2014/main" id="{3A5257DC-25C4-4368-A72B-4972D57AD64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58" name="avatar">
          <a:extLst>
            <a:ext uri="{FF2B5EF4-FFF2-40B4-BE49-F238E27FC236}">
              <a16:creationId xmlns:a16="http://schemas.microsoft.com/office/drawing/2014/main" id="{EEBC6D26-3735-48A0-99F1-A811B4A61AE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59" name="avatar">
          <a:extLst>
            <a:ext uri="{FF2B5EF4-FFF2-40B4-BE49-F238E27FC236}">
              <a16:creationId xmlns:a16="http://schemas.microsoft.com/office/drawing/2014/main" id="{151AE5AE-F048-4269-AC80-2E5727AE9B9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60" name="avatar">
          <a:extLst>
            <a:ext uri="{FF2B5EF4-FFF2-40B4-BE49-F238E27FC236}">
              <a16:creationId xmlns:a16="http://schemas.microsoft.com/office/drawing/2014/main" id="{7EE94E27-CD00-4F04-A187-3D18F8F0FDF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61" name="avatar">
          <a:extLst>
            <a:ext uri="{FF2B5EF4-FFF2-40B4-BE49-F238E27FC236}">
              <a16:creationId xmlns:a16="http://schemas.microsoft.com/office/drawing/2014/main" id="{CC78043F-3BAE-4ED0-B773-A716FF72AF8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62" name="avatar">
          <a:extLst>
            <a:ext uri="{FF2B5EF4-FFF2-40B4-BE49-F238E27FC236}">
              <a16:creationId xmlns:a16="http://schemas.microsoft.com/office/drawing/2014/main" id="{59F77BAC-5365-48E1-9483-99132103660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63" name="avatar">
          <a:extLst>
            <a:ext uri="{FF2B5EF4-FFF2-40B4-BE49-F238E27FC236}">
              <a16:creationId xmlns:a16="http://schemas.microsoft.com/office/drawing/2014/main" id="{24886FBA-0420-4EB4-AA9A-654EED85CE2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64" name="avatar">
          <a:extLst>
            <a:ext uri="{FF2B5EF4-FFF2-40B4-BE49-F238E27FC236}">
              <a16:creationId xmlns:a16="http://schemas.microsoft.com/office/drawing/2014/main" id="{40D24221-7D7E-43BC-824C-6F1C175C847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65" name="avatar">
          <a:extLst>
            <a:ext uri="{FF2B5EF4-FFF2-40B4-BE49-F238E27FC236}">
              <a16:creationId xmlns:a16="http://schemas.microsoft.com/office/drawing/2014/main" id="{4702FD76-7032-4C3F-8DF3-D6AECB2EF43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66" name="avatar">
          <a:extLst>
            <a:ext uri="{FF2B5EF4-FFF2-40B4-BE49-F238E27FC236}">
              <a16:creationId xmlns:a16="http://schemas.microsoft.com/office/drawing/2014/main" id="{31943FAD-82F0-4C42-B7E8-481B47D6462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67" name="avatar">
          <a:extLst>
            <a:ext uri="{FF2B5EF4-FFF2-40B4-BE49-F238E27FC236}">
              <a16:creationId xmlns:a16="http://schemas.microsoft.com/office/drawing/2014/main" id="{26A1AEE1-49BB-40F4-970F-8CA64D43926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68" name="avatar">
          <a:extLst>
            <a:ext uri="{FF2B5EF4-FFF2-40B4-BE49-F238E27FC236}">
              <a16:creationId xmlns:a16="http://schemas.microsoft.com/office/drawing/2014/main" id="{35EE728E-7A1D-4764-BF66-9824867AD7D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69" name="avatar">
          <a:extLst>
            <a:ext uri="{FF2B5EF4-FFF2-40B4-BE49-F238E27FC236}">
              <a16:creationId xmlns:a16="http://schemas.microsoft.com/office/drawing/2014/main" id="{776D0ACE-3AE0-4113-9119-1AF70D0D714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70" name="avatar">
          <a:extLst>
            <a:ext uri="{FF2B5EF4-FFF2-40B4-BE49-F238E27FC236}">
              <a16:creationId xmlns:a16="http://schemas.microsoft.com/office/drawing/2014/main" id="{C31BB9A5-11B9-4A9F-9329-E9F9038CD80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71" name="avatar">
          <a:extLst>
            <a:ext uri="{FF2B5EF4-FFF2-40B4-BE49-F238E27FC236}">
              <a16:creationId xmlns:a16="http://schemas.microsoft.com/office/drawing/2014/main" id="{040CCF03-5D7A-42E2-8F7F-831881572A9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72" name="avatar">
          <a:extLst>
            <a:ext uri="{FF2B5EF4-FFF2-40B4-BE49-F238E27FC236}">
              <a16:creationId xmlns:a16="http://schemas.microsoft.com/office/drawing/2014/main" id="{2AF4F263-A2CA-4014-807D-52C91E3311C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73" name="avatar">
          <a:extLst>
            <a:ext uri="{FF2B5EF4-FFF2-40B4-BE49-F238E27FC236}">
              <a16:creationId xmlns:a16="http://schemas.microsoft.com/office/drawing/2014/main" id="{3D3C037C-7CD1-433C-BCCC-0C61FE3A570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74" name="avatar">
          <a:extLst>
            <a:ext uri="{FF2B5EF4-FFF2-40B4-BE49-F238E27FC236}">
              <a16:creationId xmlns:a16="http://schemas.microsoft.com/office/drawing/2014/main" id="{59DBB161-D642-4844-9BEF-8438312698B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75" name="avatar">
          <a:extLst>
            <a:ext uri="{FF2B5EF4-FFF2-40B4-BE49-F238E27FC236}">
              <a16:creationId xmlns:a16="http://schemas.microsoft.com/office/drawing/2014/main" id="{3C68A42F-C5E4-48A9-8ECA-3CA51DD426A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76" name="avatar">
          <a:extLst>
            <a:ext uri="{FF2B5EF4-FFF2-40B4-BE49-F238E27FC236}">
              <a16:creationId xmlns:a16="http://schemas.microsoft.com/office/drawing/2014/main" id="{EB5074AD-B686-4AD7-B470-735C273A125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77" name="avatar">
          <a:extLst>
            <a:ext uri="{FF2B5EF4-FFF2-40B4-BE49-F238E27FC236}">
              <a16:creationId xmlns:a16="http://schemas.microsoft.com/office/drawing/2014/main" id="{6411D6FF-2F89-4858-A9AF-EACE85DDA50E}"/>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78" name="avatar">
          <a:extLst>
            <a:ext uri="{FF2B5EF4-FFF2-40B4-BE49-F238E27FC236}">
              <a16:creationId xmlns:a16="http://schemas.microsoft.com/office/drawing/2014/main" id="{1421C7BE-6FAA-466E-8105-B5B40E86A7C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79" name="avatar">
          <a:extLst>
            <a:ext uri="{FF2B5EF4-FFF2-40B4-BE49-F238E27FC236}">
              <a16:creationId xmlns:a16="http://schemas.microsoft.com/office/drawing/2014/main" id="{B3627B8B-48AC-4394-9720-0F95D2D8018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80" name="avatar">
          <a:extLst>
            <a:ext uri="{FF2B5EF4-FFF2-40B4-BE49-F238E27FC236}">
              <a16:creationId xmlns:a16="http://schemas.microsoft.com/office/drawing/2014/main" id="{2585B5D8-A273-4BCC-84C0-DA25A0B3E1A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81" name="avatar">
          <a:extLst>
            <a:ext uri="{FF2B5EF4-FFF2-40B4-BE49-F238E27FC236}">
              <a16:creationId xmlns:a16="http://schemas.microsoft.com/office/drawing/2014/main" id="{37BFD69D-8089-4CEF-AE16-D98E8F88C89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82" name="avatar">
          <a:extLst>
            <a:ext uri="{FF2B5EF4-FFF2-40B4-BE49-F238E27FC236}">
              <a16:creationId xmlns:a16="http://schemas.microsoft.com/office/drawing/2014/main" id="{24C21DBA-D4E6-4FD0-BBD9-3C395554B7D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83" name="avatar">
          <a:extLst>
            <a:ext uri="{FF2B5EF4-FFF2-40B4-BE49-F238E27FC236}">
              <a16:creationId xmlns:a16="http://schemas.microsoft.com/office/drawing/2014/main" id="{9156E27C-4E55-4CBF-8C4D-820973A8D2B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84" name="avatar">
          <a:extLst>
            <a:ext uri="{FF2B5EF4-FFF2-40B4-BE49-F238E27FC236}">
              <a16:creationId xmlns:a16="http://schemas.microsoft.com/office/drawing/2014/main" id="{EFB56DF9-6B12-4DBD-9571-A9D2910487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85" name="avatar">
          <a:extLst>
            <a:ext uri="{FF2B5EF4-FFF2-40B4-BE49-F238E27FC236}">
              <a16:creationId xmlns:a16="http://schemas.microsoft.com/office/drawing/2014/main" id="{BF870EAF-A0CF-43CD-934B-CDF63F1AEEF3}"/>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86" name="avatar">
          <a:extLst>
            <a:ext uri="{FF2B5EF4-FFF2-40B4-BE49-F238E27FC236}">
              <a16:creationId xmlns:a16="http://schemas.microsoft.com/office/drawing/2014/main" id="{63AADBC3-2D6C-45F2-A9D1-63825F6C6C9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87" name="avatar">
          <a:extLst>
            <a:ext uri="{FF2B5EF4-FFF2-40B4-BE49-F238E27FC236}">
              <a16:creationId xmlns:a16="http://schemas.microsoft.com/office/drawing/2014/main" id="{18ACB649-1A0A-4B52-B71E-DDC40286FB0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88" name="avatar">
          <a:extLst>
            <a:ext uri="{FF2B5EF4-FFF2-40B4-BE49-F238E27FC236}">
              <a16:creationId xmlns:a16="http://schemas.microsoft.com/office/drawing/2014/main" id="{0C4838C0-2E32-4B4E-ABD4-7B8B3A92CAE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89" name="avatar">
          <a:extLst>
            <a:ext uri="{FF2B5EF4-FFF2-40B4-BE49-F238E27FC236}">
              <a16:creationId xmlns:a16="http://schemas.microsoft.com/office/drawing/2014/main" id="{AEE8EAA9-6DA8-43C7-9BBF-E75C2675174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90" name="avatar">
          <a:extLst>
            <a:ext uri="{FF2B5EF4-FFF2-40B4-BE49-F238E27FC236}">
              <a16:creationId xmlns:a16="http://schemas.microsoft.com/office/drawing/2014/main" id="{12F327ED-E4EF-4C51-9107-EDD0923A8A6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91" name="avatar">
          <a:extLst>
            <a:ext uri="{FF2B5EF4-FFF2-40B4-BE49-F238E27FC236}">
              <a16:creationId xmlns:a16="http://schemas.microsoft.com/office/drawing/2014/main" id="{98B34156-BD7B-455D-BCD8-25FC73F9A85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92" name="avatar">
          <a:extLst>
            <a:ext uri="{FF2B5EF4-FFF2-40B4-BE49-F238E27FC236}">
              <a16:creationId xmlns:a16="http://schemas.microsoft.com/office/drawing/2014/main" id="{B9624DF5-2080-4FBC-8A9D-9AD66E13F1C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0993" name="avatar">
          <a:extLst>
            <a:ext uri="{FF2B5EF4-FFF2-40B4-BE49-F238E27FC236}">
              <a16:creationId xmlns:a16="http://schemas.microsoft.com/office/drawing/2014/main" id="{06070F51-732C-4566-9EB6-FDF3B95B7A6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0994" name="avatar">
          <a:extLst>
            <a:ext uri="{FF2B5EF4-FFF2-40B4-BE49-F238E27FC236}">
              <a16:creationId xmlns:a16="http://schemas.microsoft.com/office/drawing/2014/main" id="{C2C66EF9-3F08-4495-BDD6-BB296183055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0995" name="avatar">
          <a:extLst>
            <a:ext uri="{FF2B5EF4-FFF2-40B4-BE49-F238E27FC236}">
              <a16:creationId xmlns:a16="http://schemas.microsoft.com/office/drawing/2014/main" id="{B85C484F-A147-436F-B348-92026DEC0F4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96" name="avatar">
          <a:extLst>
            <a:ext uri="{FF2B5EF4-FFF2-40B4-BE49-F238E27FC236}">
              <a16:creationId xmlns:a16="http://schemas.microsoft.com/office/drawing/2014/main" id="{EC0F16FB-3685-46FC-9567-B7C6B814AC2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0997" name="avatar">
          <a:extLst>
            <a:ext uri="{FF2B5EF4-FFF2-40B4-BE49-F238E27FC236}">
              <a16:creationId xmlns:a16="http://schemas.microsoft.com/office/drawing/2014/main" id="{3C613067-1B74-46CC-BEA6-59367D82905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0998" name="avatar">
          <a:extLst>
            <a:ext uri="{FF2B5EF4-FFF2-40B4-BE49-F238E27FC236}">
              <a16:creationId xmlns:a16="http://schemas.microsoft.com/office/drawing/2014/main" id="{B0C7566E-F8F6-4521-BC79-1474C6806B1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3"/>
    <xdr:sp macro="" textlink="">
      <xdr:nvSpPr>
        <xdr:cNvPr id="70999" name="avatar">
          <a:extLst>
            <a:ext uri="{FF2B5EF4-FFF2-40B4-BE49-F238E27FC236}">
              <a16:creationId xmlns:a16="http://schemas.microsoft.com/office/drawing/2014/main" id="{A351BF82-3E03-4FDA-9E6C-48F491DA7B11}"/>
            </a:ext>
          </a:extLst>
        </xdr:cNvPr>
        <xdr:cNvSpPr>
          <a:spLocks noChangeAspect="1" noChangeArrowheads="1"/>
        </xdr:cNvSpPr>
      </xdr:nvSpPr>
      <xdr:spPr bwMode="auto">
        <a:xfrm>
          <a:off x="4600575" y="21821775"/>
          <a:ext cx="304800" cy="28289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71000" name="avatar">
          <a:extLst>
            <a:ext uri="{FF2B5EF4-FFF2-40B4-BE49-F238E27FC236}">
              <a16:creationId xmlns:a16="http://schemas.microsoft.com/office/drawing/2014/main" id="{CBF7813C-BDCB-4C56-BF04-2CD649B6FE8C}"/>
            </a:ext>
          </a:extLst>
        </xdr:cNvPr>
        <xdr:cNvSpPr>
          <a:spLocks noChangeAspect="1" noChangeArrowheads="1"/>
        </xdr:cNvSpPr>
      </xdr:nvSpPr>
      <xdr:spPr bwMode="auto">
        <a:xfrm>
          <a:off x="0" y="21821775"/>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01" name="avatar">
          <a:extLst>
            <a:ext uri="{FF2B5EF4-FFF2-40B4-BE49-F238E27FC236}">
              <a16:creationId xmlns:a16="http://schemas.microsoft.com/office/drawing/2014/main" id="{363CBCC5-B9E0-4B7F-BA54-868D024CF0F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2"/>
    <xdr:sp macro="" textlink="">
      <xdr:nvSpPr>
        <xdr:cNvPr id="71002" name="avatar">
          <a:extLst>
            <a:ext uri="{FF2B5EF4-FFF2-40B4-BE49-F238E27FC236}">
              <a16:creationId xmlns:a16="http://schemas.microsoft.com/office/drawing/2014/main" id="{B3098104-C903-43B8-9002-B7F9A83C7630}"/>
            </a:ext>
          </a:extLst>
        </xdr:cNvPr>
        <xdr:cNvSpPr>
          <a:spLocks noChangeAspect="1" noChangeArrowheads="1"/>
        </xdr:cNvSpPr>
      </xdr:nvSpPr>
      <xdr:spPr bwMode="auto">
        <a:xfrm>
          <a:off x="4600575" y="2182177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71003" name="avatar">
          <a:extLst>
            <a:ext uri="{FF2B5EF4-FFF2-40B4-BE49-F238E27FC236}">
              <a16:creationId xmlns:a16="http://schemas.microsoft.com/office/drawing/2014/main" id="{7856EA77-0C09-4B01-8E4E-7597FABCFB85}"/>
            </a:ext>
          </a:extLst>
        </xdr:cNvPr>
        <xdr:cNvSpPr>
          <a:spLocks noChangeAspect="1" noChangeArrowheads="1"/>
        </xdr:cNvSpPr>
      </xdr:nvSpPr>
      <xdr:spPr bwMode="auto">
        <a:xfrm>
          <a:off x="0" y="2182177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1004" name="avatar">
          <a:extLst>
            <a:ext uri="{FF2B5EF4-FFF2-40B4-BE49-F238E27FC236}">
              <a16:creationId xmlns:a16="http://schemas.microsoft.com/office/drawing/2014/main" id="{8512C3F2-D8F8-456C-B989-763B5C55E17C}"/>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05" name="avatar">
          <a:extLst>
            <a:ext uri="{FF2B5EF4-FFF2-40B4-BE49-F238E27FC236}">
              <a16:creationId xmlns:a16="http://schemas.microsoft.com/office/drawing/2014/main" id="{2CF13E0E-C9F3-48D7-A4A6-CA63BF8980F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79111"/>
    <xdr:sp macro="" textlink="">
      <xdr:nvSpPr>
        <xdr:cNvPr id="71006" name="avatar">
          <a:extLst>
            <a:ext uri="{FF2B5EF4-FFF2-40B4-BE49-F238E27FC236}">
              <a16:creationId xmlns:a16="http://schemas.microsoft.com/office/drawing/2014/main" id="{6D99D9CE-C043-4AC3-92DD-1C59DB6232E4}"/>
            </a:ext>
          </a:extLst>
        </xdr:cNvPr>
        <xdr:cNvSpPr>
          <a:spLocks noChangeAspect="1" noChangeArrowheads="1"/>
        </xdr:cNvSpPr>
      </xdr:nvSpPr>
      <xdr:spPr bwMode="auto">
        <a:xfrm>
          <a:off x="4600575" y="21821775"/>
          <a:ext cx="304800" cy="27911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71007" name="avatar">
          <a:extLst>
            <a:ext uri="{FF2B5EF4-FFF2-40B4-BE49-F238E27FC236}">
              <a16:creationId xmlns:a16="http://schemas.microsoft.com/office/drawing/2014/main" id="{54A504DE-8BF4-4ADB-A95D-C429D4F7176C}"/>
            </a:ext>
          </a:extLst>
        </xdr:cNvPr>
        <xdr:cNvSpPr>
          <a:spLocks noChangeAspect="1" noChangeArrowheads="1"/>
        </xdr:cNvSpPr>
      </xdr:nvSpPr>
      <xdr:spPr bwMode="auto">
        <a:xfrm>
          <a:off x="0" y="21821775"/>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08" name="avatar">
          <a:extLst>
            <a:ext uri="{FF2B5EF4-FFF2-40B4-BE49-F238E27FC236}">
              <a16:creationId xmlns:a16="http://schemas.microsoft.com/office/drawing/2014/main" id="{6074B764-3417-470C-B660-CD17A33B9C7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686"/>
    <xdr:sp macro="" textlink="">
      <xdr:nvSpPr>
        <xdr:cNvPr id="71009" name="avatar">
          <a:extLst>
            <a:ext uri="{FF2B5EF4-FFF2-40B4-BE49-F238E27FC236}">
              <a16:creationId xmlns:a16="http://schemas.microsoft.com/office/drawing/2014/main" id="{3AD15E33-4346-499A-A9D7-4492F7904265}"/>
            </a:ext>
          </a:extLst>
        </xdr:cNvPr>
        <xdr:cNvSpPr>
          <a:spLocks noChangeAspect="1" noChangeArrowheads="1"/>
        </xdr:cNvSpPr>
      </xdr:nvSpPr>
      <xdr:spPr bwMode="auto">
        <a:xfrm>
          <a:off x="4600575" y="21821775"/>
          <a:ext cx="304800" cy="30768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3527"/>
    <xdr:sp macro="" textlink="">
      <xdr:nvSpPr>
        <xdr:cNvPr id="71010" name="avatar">
          <a:extLst>
            <a:ext uri="{FF2B5EF4-FFF2-40B4-BE49-F238E27FC236}">
              <a16:creationId xmlns:a16="http://schemas.microsoft.com/office/drawing/2014/main" id="{E307EF24-1AF0-4C13-A866-DFEDD2584F9F}"/>
            </a:ext>
          </a:extLst>
        </xdr:cNvPr>
        <xdr:cNvSpPr>
          <a:spLocks noChangeAspect="1" noChangeArrowheads="1"/>
        </xdr:cNvSpPr>
      </xdr:nvSpPr>
      <xdr:spPr bwMode="auto">
        <a:xfrm>
          <a:off x="0" y="21821775"/>
          <a:ext cx="304800" cy="28352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11" name="avatar">
          <a:extLst>
            <a:ext uri="{FF2B5EF4-FFF2-40B4-BE49-F238E27FC236}">
              <a16:creationId xmlns:a16="http://schemas.microsoft.com/office/drawing/2014/main" id="{1616CC64-6C66-4583-BC61-75F0ECD514A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1012" name="avatar">
          <a:extLst>
            <a:ext uri="{FF2B5EF4-FFF2-40B4-BE49-F238E27FC236}">
              <a16:creationId xmlns:a16="http://schemas.microsoft.com/office/drawing/2014/main" id="{8109BA59-6D76-4AF4-9A7A-520569FF27ED}"/>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1013" name="avatar">
          <a:extLst>
            <a:ext uri="{FF2B5EF4-FFF2-40B4-BE49-F238E27FC236}">
              <a16:creationId xmlns:a16="http://schemas.microsoft.com/office/drawing/2014/main" id="{893BD3B5-7380-49D2-B511-F4F34B13CAE6}"/>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14" name="avatar">
          <a:extLst>
            <a:ext uri="{FF2B5EF4-FFF2-40B4-BE49-F238E27FC236}">
              <a16:creationId xmlns:a16="http://schemas.microsoft.com/office/drawing/2014/main" id="{978DDC3D-1521-4F19-AE83-C572372976F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71015" name="avatar">
          <a:extLst>
            <a:ext uri="{FF2B5EF4-FFF2-40B4-BE49-F238E27FC236}">
              <a16:creationId xmlns:a16="http://schemas.microsoft.com/office/drawing/2014/main" id="{B3F5B659-3F03-41D2-B83B-E446C9A1291A}"/>
            </a:ext>
          </a:extLst>
        </xdr:cNvPr>
        <xdr:cNvSpPr>
          <a:spLocks noChangeAspect="1" noChangeArrowheads="1"/>
        </xdr:cNvSpPr>
      </xdr:nvSpPr>
      <xdr:spPr bwMode="auto">
        <a:xfrm>
          <a:off x="4600575"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71016" name="avatar">
          <a:extLst>
            <a:ext uri="{FF2B5EF4-FFF2-40B4-BE49-F238E27FC236}">
              <a16:creationId xmlns:a16="http://schemas.microsoft.com/office/drawing/2014/main" id="{61106A7F-49F7-40F2-94B5-F0C52090F57C}"/>
            </a:ext>
          </a:extLst>
        </xdr:cNvPr>
        <xdr:cNvSpPr>
          <a:spLocks noChangeAspect="1" noChangeArrowheads="1"/>
        </xdr:cNvSpPr>
      </xdr:nvSpPr>
      <xdr:spPr bwMode="auto">
        <a:xfrm>
          <a:off x="0"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1017" name="avatar">
          <a:extLst>
            <a:ext uri="{FF2B5EF4-FFF2-40B4-BE49-F238E27FC236}">
              <a16:creationId xmlns:a16="http://schemas.microsoft.com/office/drawing/2014/main" id="{5980E5E8-D30F-4314-BD8B-2537934C168E}"/>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18" name="avatar">
          <a:extLst>
            <a:ext uri="{FF2B5EF4-FFF2-40B4-BE49-F238E27FC236}">
              <a16:creationId xmlns:a16="http://schemas.microsoft.com/office/drawing/2014/main" id="{F570C66B-DB6F-47B6-A6F4-D1DDE07AB86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71019" name="avatar">
          <a:extLst>
            <a:ext uri="{FF2B5EF4-FFF2-40B4-BE49-F238E27FC236}">
              <a16:creationId xmlns:a16="http://schemas.microsoft.com/office/drawing/2014/main" id="{606109B8-FFA8-4C11-9436-90926C5DF9E5}"/>
            </a:ext>
          </a:extLst>
        </xdr:cNvPr>
        <xdr:cNvSpPr>
          <a:spLocks noChangeAspect="1" noChangeArrowheads="1"/>
        </xdr:cNvSpPr>
      </xdr:nvSpPr>
      <xdr:spPr bwMode="auto">
        <a:xfrm>
          <a:off x="4600575" y="21821775"/>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1020" name="avatar">
          <a:extLst>
            <a:ext uri="{FF2B5EF4-FFF2-40B4-BE49-F238E27FC236}">
              <a16:creationId xmlns:a16="http://schemas.microsoft.com/office/drawing/2014/main" id="{C3167660-6E16-4B20-9FD9-D4A45B25E7DB}"/>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21" name="avatar">
          <a:extLst>
            <a:ext uri="{FF2B5EF4-FFF2-40B4-BE49-F238E27FC236}">
              <a16:creationId xmlns:a16="http://schemas.microsoft.com/office/drawing/2014/main" id="{38D7A39F-C7E5-425C-BC65-53F07A4C22E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1022" name="avatar">
          <a:extLst>
            <a:ext uri="{FF2B5EF4-FFF2-40B4-BE49-F238E27FC236}">
              <a16:creationId xmlns:a16="http://schemas.microsoft.com/office/drawing/2014/main" id="{3A22A403-0062-4394-AEBE-A9EA597B6287}"/>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1023" name="avatar">
          <a:extLst>
            <a:ext uri="{FF2B5EF4-FFF2-40B4-BE49-F238E27FC236}">
              <a16:creationId xmlns:a16="http://schemas.microsoft.com/office/drawing/2014/main" id="{7C6A93BB-9F76-4F05-995C-BFB13174782F}"/>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24" name="avatar">
          <a:extLst>
            <a:ext uri="{FF2B5EF4-FFF2-40B4-BE49-F238E27FC236}">
              <a16:creationId xmlns:a16="http://schemas.microsoft.com/office/drawing/2014/main" id="{542088DE-B8B9-4DCF-8D9E-E073E372734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25" name="avatar">
          <a:extLst>
            <a:ext uri="{FF2B5EF4-FFF2-40B4-BE49-F238E27FC236}">
              <a16:creationId xmlns:a16="http://schemas.microsoft.com/office/drawing/2014/main" id="{19CBF5B8-FF80-4127-93BA-BABDB8B139E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26" name="avatar">
          <a:extLst>
            <a:ext uri="{FF2B5EF4-FFF2-40B4-BE49-F238E27FC236}">
              <a16:creationId xmlns:a16="http://schemas.microsoft.com/office/drawing/2014/main" id="{45BDE824-A7CA-44D1-B8FA-FD1B138209C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27" name="avatar">
          <a:extLst>
            <a:ext uri="{FF2B5EF4-FFF2-40B4-BE49-F238E27FC236}">
              <a16:creationId xmlns:a16="http://schemas.microsoft.com/office/drawing/2014/main" id="{EFAF29F1-A5F0-4264-802B-2E7DB2700AE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28" name="avatar">
          <a:extLst>
            <a:ext uri="{FF2B5EF4-FFF2-40B4-BE49-F238E27FC236}">
              <a16:creationId xmlns:a16="http://schemas.microsoft.com/office/drawing/2014/main" id="{98523E00-2EAB-4B7D-BFA4-9BC8B68EB9A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29" name="avatar">
          <a:extLst>
            <a:ext uri="{FF2B5EF4-FFF2-40B4-BE49-F238E27FC236}">
              <a16:creationId xmlns:a16="http://schemas.microsoft.com/office/drawing/2014/main" id="{D0BE6C12-FED2-43B3-ADAE-B084B5681D6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30" name="avatar">
          <a:extLst>
            <a:ext uri="{FF2B5EF4-FFF2-40B4-BE49-F238E27FC236}">
              <a16:creationId xmlns:a16="http://schemas.microsoft.com/office/drawing/2014/main" id="{317EB3B0-9B45-4165-BB3C-408D207FE30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31" name="avatar">
          <a:extLst>
            <a:ext uri="{FF2B5EF4-FFF2-40B4-BE49-F238E27FC236}">
              <a16:creationId xmlns:a16="http://schemas.microsoft.com/office/drawing/2014/main" id="{B1BAF1DE-74DE-4BB2-86A0-AD0948FEFAE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32" name="avatar">
          <a:extLst>
            <a:ext uri="{FF2B5EF4-FFF2-40B4-BE49-F238E27FC236}">
              <a16:creationId xmlns:a16="http://schemas.microsoft.com/office/drawing/2014/main" id="{59BE398E-AEA0-43A5-A8F6-AB63F0FB5A9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33" name="avatar">
          <a:extLst>
            <a:ext uri="{FF2B5EF4-FFF2-40B4-BE49-F238E27FC236}">
              <a16:creationId xmlns:a16="http://schemas.microsoft.com/office/drawing/2014/main" id="{7E84180F-9F92-4D78-9CA0-1369C880505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34" name="avatar">
          <a:extLst>
            <a:ext uri="{FF2B5EF4-FFF2-40B4-BE49-F238E27FC236}">
              <a16:creationId xmlns:a16="http://schemas.microsoft.com/office/drawing/2014/main" id="{1EC87EF2-2BC5-497E-8D0A-27FA7CA2B5B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35" name="avatar">
          <a:extLst>
            <a:ext uri="{FF2B5EF4-FFF2-40B4-BE49-F238E27FC236}">
              <a16:creationId xmlns:a16="http://schemas.microsoft.com/office/drawing/2014/main" id="{EE421DB9-8C0D-43F9-825A-8F35D72265D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36" name="avatar">
          <a:extLst>
            <a:ext uri="{FF2B5EF4-FFF2-40B4-BE49-F238E27FC236}">
              <a16:creationId xmlns:a16="http://schemas.microsoft.com/office/drawing/2014/main" id="{B9E4CC9F-7293-4D33-A2FD-8387F0B5F87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37" name="avatar">
          <a:extLst>
            <a:ext uri="{FF2B5EF4-FFF2-40B4-BE49-F238E27FC236}">
              <a16:creationId xmlns:a16="http://schemas.microsoft.com/office/drawing/2014/main" id="{E6A9CBD7-2B00-4E3A-A006-6FA63414B0E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38" name="avatar">
          <a:extLst>
            <a:ext uri="{FF2B5EF4-FFF2-40B4-BE49-F238E27FC236}">
              <a16:creationId xmlns:a16="http://schemas.microsoft.com/office/drawing/2014/main" id="{91FC590D-268C-41F0-BA00-BE2AFE92D1A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39" name="avatar">
          <a:extLst>
            <a:ext uri="{FF2B5EF4-FFF2-40B4-BE49-F238E27FC236}">
              <a16:creationId xmlns:a16="http://schemas.microsoft.com/office/drawing/2014/main" id="{137DA639-7C6E-428C-97C7-AA0BB2085C7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40" name="avatar">
          <a:extLst>
            <a:ext uri="{FF2B5EF4-FFF2-40B4-BE49-F238E27FC236}">
              <a16:creationId xmlns:a16="http://schemas.microsoft.com/office/drawing/2014/main" id="{CC9917FC-EBF3-4271-9E89-A6AEC668DE7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41" name="avatar">
          <a:extLst>
            <a:ext uri="{FF2B5EF4-FFF2-40B4-BE49-F238E27FC236}">
              <a16:creationId xmlns:a16="http://schemas.microsoft.com/office/drawing/2014/main" id="{6116F148-0BDE-4190-8662-D2F502BF7CA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42" name="avatar">
          <a:extLst>
            <a:ext uri="{FF2B5EF4-FFF2-40B4-BE49-F238E27FC236}">
              <a16:creationId xmlns:a16="http://schemas.microsoft.com/office/drawing/2014/main" id="{1224E7DA-112C-4824-9815-E50DB41E7AD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43" name="avatar">
          <a:extLst>
            <a:ext uri="{FF2B5EF4-FFF2-40B4-BE49-F238E27FC236}">
              <a16:creationId xmlns:a16="http://schemas.microsoft.com/office/drawing/2014/main" id="{22F574D1-34B1-46DB-9DE8-FE840B12BE0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44" name="avatar">
          <a:extLst>
            <a:ext uri="{FF2B5EF4-FFF2-40B4-BE49-F238E27FC236}">
              <a16:creationId xmlns:a16="http://schemas.microsoft.com/office/drawing/2014/main" id="{21ABB6D3-B2A3-4A40-BA85-38BFE533018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45" name="avatar">
          <a:extLst>
            <a:ext uri="{FF2B5EF4-FFF2-40B4-BE49-F238E27FC236}">
              <a16:creationId xmlns:a16="http://schemas.microsoft.com/office/drawing/2014/main" id="{6223126F-17EF-4A50-A42F-27F144C031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46" name="avatar">
          <a:extLst>
            <a:ext uri="{FF2B5EF4-FFF2-40B4-BE49-F238E27FC236}">
              <a16:creationId xmlns:a16="http://schemas.microsoft.com/office/drawing/2014/main" id="{DD3AC346-AF39-4F2F-852C-B21999D246A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47" name="avatar">
          <a:extLst>
            <a:ext uri="{FF2B5EF4-FFF2-40B4-BE49-F238E27FC236}">
              <a16:creationId xmlns:a16="http://schemas.microsoft.com/office/drawing/2014/main" id="{EDBFD5D0-DEC7-4226-B870-11248B8BC76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48" name="avatar">
          <a:extLst>
            <a:ext uri="{FF2B5EF4-FFF2-40B4-BE49-F238E27FC236}">
              <a16:creationId xmlns:a16="http://schemas.microsoft.com/office/drawing/2014/main" id="{4D3B9F80-AC03-42F8-92B5-B7C7294D270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49" name="avatar">
          <a:extLst>
            <a:ext uri="{FF2B5EF4-FFF2-40B4-BE49-F238E27FC236}">
              <a16:creationId xmlns:a16="http://schemas.microsoft.com/office/drawing/2014/main" id="{39AC4CA7-8273-4007-88F3-1F35AA4146E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50" name="avatar">
          <a:extLst>
            <a:ext uri="{FF2B5EF4-FFF2-40B4-BE49-F238E27FC236}">
              <a16:creationId xmlns:a16="http://schemas.microsoft.com/office/drawing/2014/main" id="{643E3993-EC6E-4E26-8B37-4CAE7FDFE6B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51" name="avatar">
          <a:extLst>
            <a:ext uri="{FF2B5EF4-FFF2-40B4-BE49-F238E27FC236}">
              <a16:creationId xmlns:a16="http://schemas.microsoft.com/office/drawing/2014/main" id="{7A09AF86-ADA0-4098-8E30-5487D17BE31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52" name="avatar">
          <a:extLst>
            <a:ext uri="{FF2B5EF4-FFF2-40B4-BE49-F238E27FC236}">
              <a16:creationId xmlns:a16="http://schemas.microsoft.com/office/drawing/2014/main" id="{7C27F3E2-1083-4C3C-9501-AD2BFEEB826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53" name="avatar">
          <a:extLst>
            <a:ext uri="{FF2B5EF4-FFF2-40B4-BE49-F238E27FC236}">
              <a16:creationId xmlns:a16="http://schemas.microsoft.com/office/drawing/2014/main" id="{50DFF164-53F6-40DE-A621-8BFE5C38DFB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54" name="avatar">
          <a:extLst>
            <a:ext uri="{FF2B5EF4-FFF2-40B4-BE49-F238E27FC236}">
              <a16:creationId xmlns:a16="http://schemas.microsoft.com/office/drawing/2014/main" id="{AB6AFF31-3447-4380-9E6C-61E1CBA3B9B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55" name="avatar">
          <a:extLst>
            <a:ext uri="{FF2B5EF4-FFF2-40B4-BE49-F238E27FC236}">
              <a16:creationId xmlns:a16="http://schemas.microsoft.com/office/drawing/2014/main" id="{64903B16-FFDD-4E67-9410-D075C242DFC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56" name="avatar">
          <a:extLst>
            <a:ext uri="{FF2B5EF4-FFF2-40B4-BE49-F238E27FC236}">
              <a16:creationId xmlns:a16="http://schemas.microsoft.com/office/drawing/2014/main" id="{10076967-575B-439D-AD0D-7280694316D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57" name="avatar">
          <a:extLst>
            <a:ext uri="{FF2B5EF4-FFF2-40B4-BE49-F238E27FC236}">
              <a16:creationId xmlns:a16="http://schemas.microsoft.com/office/drawing/2014/main" id="{02BA40D8-6212-43BF-9B55-7335F2303E7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58" name="avatar">
          <a:extLst>
            <a:ext uri="{FF2B5EF4-FFF2-40B4-BE49-F238E27FC236}">
              <a16:creationId xmlns:a16="http://schemas.microsoft.com/office/drawing/2014/main" id="{E98F0F6F-DBB4-40A3-979F-00866A8E97D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59" name="avatar">
          <a:extLst>
            <a:ext uri="{FF2B5EF4-FFF2-40B4-BE49-F238E27FC236}">
              <a16:creationId xmlns:a16="http://schemas.microsoft.com/office/drawing/2014/main" id="{5521349E-4B61-48A4-B346-EB58E258C38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60" name="avatar">
          <a:extLst>
            <a:ext uri="{FF2B5EF4-FFF2-40B4-BE49-F238E27FC236}">
              <a16:creationId xmlns:a16="http://schemas.microsoft.com/office/drawing/2014/main" id="{B186436E-9B0B-4FF2-8891-C7D3AD853DB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61" name="avatar">
          <a:extLst>
            <a:ext uri="{FF2B5EF4-FFF2-40B4-BE49-F238E27FC236}">
              <a16:creationId xmlns:a16="http://schemas.microsoft.com/office/drawing/2014/main" id="{143C5D8A-1381-4D62-9AF5-A915FDDD307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62" name="avatar">
          <a:extLst>
            <a:ext uri="{FF2B5EF4-FFF2-40B4-BE49-F238E27FC236}">
              <a16:creationId xmlns:a16="http://schemas.microsoft.com/office/drawing/2014/main" id="{897CAC1E-9D40-4E38-A739-9AA7D2AEB92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63" name="avatar">
          <a:extLst>
            <a:ext uri="{FF2B5EF4-FFF2-40B4-BE49-F238E27FC236}">
              <a16:creationId xmlns:a16="http://schemas.microsoft.com/office/drawing/2014/main" id="{FA0E168A-967A-4BEF-98C3-EE48AC41FBC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64" name="avatar">
          <a:extLst>
            <a:ext uri="{FF2B5EF4-FFF2-40B4-BE49-F238E27FC236}">
              <a16:creationId xmlns:a16="http://schemas.microsoft.com/office/drawing/2014/main" id="{05728CFD-2B36-4999-8E34-B6944AC121C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65" name="avatar">
          <a:extLst>
            <a:ext uri="{FF2B5EF4-FFF2-40B4-BE49-F238E27FC236}">
              <a16:creationId xmlns:a16="http://schemas.microsoft.com/office/drawing/2014/main" id="{9B715583-CA18-4954-A2DD-8E4DBBBE5FA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66" name="avatar">
          <a:extLst>
            <a:ext uri="{FF2B5EF4-FFF2-40B4-BE49-F238E27FC236}">
              <a16:creationId xmlns:a16="http://schemas.microsoft.com/office/drawing/2014/main" id="{64BC0DF8-EC89-45DF-999D-A61FB654344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67" name="avatar">
          <a:extLst>
            <a:ext uri="{FF2B5EF4-FFF2-40B4-BE49-F238E27FC236}">
              <a16:creationId xmlns:a16="http://schemas.microsoft.com/office/drawing/2014/main" id="{874290B4-3A0D-46B4-AA0C-FAB48D9A7D4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68" name="avatar">
          <a:extLst>
            <a:ext uri="{FF2B5EF4-FFF2-40B4-BE49-F238E27FC236}">
              <a16:creationId xmlns:a16="http://schemas.microsoft.com/office/drawing/2014/main" id="{1ECDD8FA-6B85-46DE-8AFB-7EC260AA1C3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69" name="avatar">
          <a:extLst>
            <a:ext uri="{FF2B5EF4-FFF2-40B4-BE49-F238E27FC236}">
              <a16:creationId xmlns:a16="http://schemas.microsoft.com/office/drawing/2014/main" id="{0218CC66-D112-478F-8190-F9EE29D5FC8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70" name="avatar">
          <a:extLst>
            <a:ext uri="{FF2B5EF4-FFF2-40B4-BE49-F238E27FC236}">
              <a16:creationId xmlns:a16="http://schemas.microsoft.com/office/drawing/2014/main" id="{28E26022-1FCE-41E9-93D8-07583D81D57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71" name="avatar">
          <a:extLst>
            <a:ext uri="{FF2B5EF4-FFF2-40B4-BE49-F238E27FC236}">
              <a16:creationId xmlns:a16="http://schemas.microsoft.com/office/drawing/2014/main" id="{AC9BE87C-4D5E-4E84-8006-8451ED8F5D3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72" name="avatar">
          <a:extLst>
            <a:ext uri="{FF2B5EF4-FFF2-40B4-BE49-F238E27FC236}">
              <a16:creationId xmlns:a16="http://schemas.microsoft.com/office/drawing/2014/main" id="{BBD28E90-4290-45E9-A1D5-02228F925F8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73" name="avatar">
          <a:extLst>
            <a:ext uri="{FF2B5EF4-FFF2-40B4-BE49-F238E27FC236}">
              <a16:creationId xmlns:a16="http://schemas.microsoft.com/office/drawing/2014/main" id="{42703920-4B6F-4A91-B0A3-B2CE932B793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74" name="avatar">
          <a:extLst>
            <a:ext uri="{FF2B5EF4-FFF2-40B4-BE49-F238E27FC236}">
              <a16:creationId xmlns:a16="http://schemas.microsoft.com/office/drawing/2014/main" id="{53B4BE18-AC30-44EA-8CD8-093B8AC97C3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75" name="avatar">
          <a:extLst>
            <a:ext uri="{FF2B5EF4-FFF2-40B4-BE49-F238E27FC236}">
              <a16:creationId xmlns:a16="http://schemas.microsoft.com/office/drawing/2014/main" id="{24D6F06E-822B-4718-AA8B-26C6C4DA132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76" name="avatar">
          <a:extLst>
            <a:ext uri="{FF2B5EF4-FFF2-40B4-BE49-F238E27FC236}">
              <a16:creationId xmlns:a16="http://schemas.microsoft.com/office/drawing/2014/main" id="{0D84CF38-3149-4B3C-A9DC-C9B3473E72B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77" name="avatar">
          <a:extLst>
            <a:ext uri="{FF2B5EF4-FFF2-40B4-BE49-F238E27FC236}">
              <a16:creationId xmlns:a16="http://schemas.microsoft.com/office/drawing/2014/main" id="{037A6C55-EFFE-47EF-88DD-69224C2C9CF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78" name="avatar">
          <a:extLst>
            <a:ext uri="{FF2B5EF4-FFF2-40B4-BE49-F238E27FC236}">
              <a16:creationId xmlns:a16="http://schemas.microsoft.com/office/drawing/2014/main" id="{01CEB4F5-7134-4C4B-8034-FE2A55AE803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79" name="avatar">
          <a:extLst>
            <a:ext uri="{FF2B5EF4-FFF2-40B4-BE49-F238E27FC236}">
              <a16:creationId xmlns:a16="http://schemas.microsoft.com/office/drawing/2014/main" id="{CFAF0DB7-DCCF-4738-9100-1A1CAC1E6B5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80" name="avatar">
          <a:extLst>
            <a:ext uri="{FF2B5EF4-FFF2-40B4-BE49-F238E27FC236}">
              <a16:creationId xmlns:a16="http://schemas.microsoft.com/office/drawing/2014/main" id="{2B149746-4B88-4C62-80ED-2C1A6DEA7C6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81" name="avatar">
          <a:extLst>
            <a:ext uri="{FF2B5EF4-FFF2-40B4-BE49-F238E27FC236}">
              <a16:creationId xmlns:a16="http://schemas.microsoft.com/office/drawing/2014/main" id="{0B8161FE-CB73-4312-B227-361FEC4FF19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82" name="avatar">
          <a:extLst>
            <a:ext uri="{FF2B5EF4-FFF2-40B4-BE49-F238E27FC236}">
              <a16:creationId xmlns:a16="http://schemas.microsoft.com/office/drawing/2014/main" id="{8E7A510D-125E-49A4-ACAD-168F0E45CF3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83" name="avatar">
          <a:extLst>
            <a:ext uri="{FF2B5EF4-FFF2-40B4-BE49-F238E27FC236}">
              <a16:creationId xmlns:a16="http://schemas.microsoft.com/office/drawing/2014/main" id="{142081B4-991D-4298-9839-B159C3DBE46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84" name="avatar">
          <a:extLst>
            <a:ext uri="{FF2B5EF4-FFF2-40B4-BE49-F238E27FC236}">
              <a16:creationId xmlns:a16="http://schemas.microsoft.com/office/drawing/2014/main" id="{B96B2951-B465-4C99-A050-BA61EC6DC909}"/>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85" name="avatar">
          <a:extLst>
            <a:ext uri="{FF2B5EF4-FFF2-40B4-BE49-F238E27FC236}">
              <a16:creationId xmlns:a16="http://schemas.microsoft.com/office/drawing/2014/main" id="{0F08C24C-C75C-4F04-856B-218F4EA4380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86" name="avatar">
          <a:extLst>
            <a:ext uri="{FF2B5EF4-FFF2-40B4-BE49-F238E27FC236}">
              <a16:creationId xmlns:a16="http://schemas.microsoft.com/office/drawing/2014/main" id="{3781DBEA-263F-423C-B2E7-07C4E9B46E6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87" name="avatar">
          <a:extLst>
            <a:ext uri="{FF2B5EF4-FFF2-40B4-BE49-F238E27FC236}">
              <a16:creationId xmlns:a16="http://schemas.microsoft.com/office/drawing/2014/main" id="{9E039B64-BB9D-4702-A706-ACC0277D53A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88" name="avatar">
          <a:extLst>
            <a:ext uri="{FF2B5EF4-FFF2-40B4-BE49-F238E27FC236}">
              <a16:creationId xmlns:a16="http://schemas.microsoft.com/office/drawing/2014/main" id="{12EDBC35-1B25-49C3-A6FC-ABD4F61BEF7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89" name="avatar">
          <a:extLst>
            <a:ext uri="{FF2B5EF4-FFF2-40B4-BE49-F238E27FC236}">
              <a16:creationId xmlns:a16="http://schemas.microsoft.com/office/drawing/2014/main" id="{63FA9CF3-711C-4ACF-B824-8B34F0131F7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90" name="avatar">
          <a:extLst>
            <a:ext uri="{FF2B5EF4-FFF2-40B4-BE49-F238E27FC236}">
              <a16:creationId xmlns:a16="http://schemas.microsoft.com/office/drawing/2014/main" id="{1A334734-FABB-40A2-80FB-F4AFBB58BBE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91" name="avatar">
          <a:extLst>
            <a:ext uri="{FF2B5EF4-FFF2-40B4-BE49-F238E27FC236}">
              <a16:creationId xmlns:a16="http://schemas.microsoft.com/office/drawing/2014/main" id="{8DF5EC48-544B-45EE-AEA6-81230D29AB0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092" name="avatar">
          <a:extLst>
            <a:ext uri="{FF2B5EF4-FFF2-40B4-BE49-F238E27FC236}">
              <a16:creationId xmlns:a16="http://schemas.microsoft.com/office/drawing/2014/main" id="{0A84EC6A-9A07-46D9-8E0F-ABEF4CCDD85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93" name="avatar">
          <a:extLst>
            <a:ext uri="{FF2B5EF4-FFF2-40B4-BE49-F238E27FC236}">
              <a16:creationId xmlns:a16="http://schemas.microsoft.com/office/drawing/2014/main" id="{5B0F4D5C-FFD6-4A5E-ADA2-D1AE0CEC0E07}"/>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94" name="avatar">
          <a:extLst>
            <a:ext uri="{FF2B5EF4-FFF2-40B4-BE49-F238E27FC236}">
              <a16:creationId xmlns:a16="http://schemas.microsoft.com/office/drawing/2014/main" id="{EC6BC093-41B1-4F03-A2A1-192E0004B18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095" name="avatar">
          <a:extLst>
            <a:ext uri="{FF2B5EF4-FFF2-40B4-BE49-F238E27FC236}">
              <a16:creationId xmlns:a16="http://schemas.microsoft.com/office/drawing/2014/main" id="{F9D0AD46-04FC-4B30-B3EC-F1B0474A11D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96" name="avatar">
          <a:extLst>
            <a:ext uri="{FF2B5EF4-FFF2-40B4-BE49-F238E27FC236}">
              <a16:creationId xmlns:a16="http://schemas.microsoft.com/office/drawing/2014/main" id="{8CDDAFA0-25C0-45F5-88F3-3F9E46AF91E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097" name="avatar">
          <a:extLst>
            <a:ext uri="{FF2B5EF4-FFF2-40B4-BE49-F238E27FC236}">
              <a16:creationId xmlns:a16="http://schemas.microsoft.com/office/drawing/2014/main" id="{C0375889-486A-4487-BF8F-A29CC28A3B7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098" name="avatar">
          <a:extLst>
            <a:ext uri="{FF2B5EF4-FFF2-40B4-BE49-F238E27FC236}">
              <a16:creationId xmlns:a16="http://schemas.microsoft.com/office/drawing/2014/main" id="{4599594C-6B1C-4F48-B891-C83FE565D2D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099" name="avatar">
          <a:extLst>
            <a:ext uri="{FF2B5EF4-FFF2-40B4-BE49-F238E27FC236}">
              <a16:creationId xmlns:a16="http://schemas.microsoft.com/office/drawing/2014/main" id="{C8724AF0-89AB-4132-B511-BD802BB4077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00" name="avatar">
          <a:extLst>
            <a:ext uri="{FF2B5EF4-FFF2-40B4-BE49-F238E27FC236}">
              <a16:creationId xmlns:a16="http://schemas.microsoft.com/office/drawing/2014/main" id="{64912C9B-6EA3-4CBC-915C-69D317F090F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01" name="avatar">
          <a:extLst>
            <a:ext uri="{FF2B5EF4-FFF2-40B4-BE49-F238E27FC236}">
              <a16:creationId xmlns:a16="http://schemas.microsoft.com/office/drawing/2014/main" id="{06B3006F-895D-403E-92CD-6A9C7752A87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02" name="avatar">
          <a:extLst>
            <a:ext uri="{FF2B5EF4-FFF2-40B4-BE49-F238E27FC236}">
              <a16:creationId xmlns:a16="http://schemas.microsoft.com/office/drawing/2014/main" id="{0453717B-08D4-46FD-8A01-EA2A7F016ED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03" name="avatar">
          <a:extLst>
            <a:ext uri="{FF2B5EF4-FFF2-40B4-BE49-F238E27FC236}">
              <a16:creationId xmlns:a16="http://schemas.microsoft.com/office/drawing/2014/main" id="{F459ED1E-7F09-4952-9C75-D63B5E12055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04" name="avatar">
          <a:extLst>
            <a:ext uri="{FF2B5EF4-FFF2-40B4-BE49-F238E27FC236}">
              <a16:creationId xmlns:a16="http://schemas.microsoft.com/office/drawing/2014/main" id="{9E5442BC-C750-4B79-94CA-681E6DBB053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05" name="avatar">
          <a:extLst>
            <a:ext uri="{FF2B5EF4-FFF2-40B4-BE49-F238E27FC236}">
              <a16:creationId xmlns:a16="http://schemas.microsoft.com/office/drawing/2014/main" id="{DEDA891D-0B31-411C-9AF3-BC73114A55C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06" name="avatar">
          <a:extLst>
            <a:ext uri="{FF2B5EF4-FFF2-40B4-BE49-F238E27FC236}">
              <a16:creationId xmlns:a16="http://schemas.microsoft.com/office/drawing/2014/main" id="{BB7DBC92-3FDE-4990-84B2-B9EFEF254C2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07" name="avatar">
          <a:extLst>
            <a:ext uri="{FF2B5EF4-FFF2-40B4-BE49-F238E27FC236}">
              <a16:creationId xmlns:a16="http://schemas.microsoft.com/office/drawing/2014/main" id="{C8FB1326-D15E-4600-BBF0-31980487BB9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08" name="avatar">
          <a:extLst>
            <a:ext uri="{FF2B5EF4-FFF2-40B4-BE49-F238E27FC236}">
              <a16:creationId xmlns:a16="http://schemas.microsoft.com/office/drawing/2014/main" id="{F0E762CD-CDEB-4826-9151-9083B09E02B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09" name="avatar">
          <a:extLst>
            <a:ext uri="{FF2B5EF4-FFF2-40B4-BE49-F238E27FC236}">
              <a16:creationId xmlns:a16="http://schemas.microsoft.com/office/drawing/2014/main" id="{D5C318FE-8973-4322-B578-590DDE85B56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10" name="avatar">
          <a:extLst>
            <a:ext uri="{FF2B5EF4-FFF2-40B4-BE49-F238E27FC236}">
              <a16:creationId xmlns:a16="http://schemas.microsoft.com/office/drawing/2014/main" id="{2988E8CC-A707-4876-9C2E-7D5596E8A82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11" name="avatar">
          <a:extLst>
            <a:ext uri="{FF2B5EF4-FFF2-40B4-BE49-F238E27FC236}">
              <a16:creationId xmlns:a16="http://schemas.microsoft.com/office/drawing/2014/main" id="{0AC1AE2E-B664-4C2D-B9CB-FE969288908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12" name="avatar">
          <a:extLst>
            <a:ext uri="{FF2B5EF4-FFF2-40B4-BE49-F238E27FC236}">
              <a16:creationId xmlns:a16="http://schemas.microsoft.com/office/drawing/2014/main" id="{02104D39-80B0-425F-BC72-3B4BC27CBC6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13" name="avatar">
          <a:extLst>
            <a:ext uri="{FF2B5EF4-FFF2-40B4-BE49-F238E27FC236}">
              <a16:creationId xmlns:a16="http://schemas.microsoft.com/office/drawing/2014/main" id="{2D82E90F-F0D6-4D64-BE93-9A3A22F4EDB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14" name="avatar">
          <a:extLst>
            <a:ext uri="{FF2B5EF4-FFF2-40B4-BE49-F238E27FC236}">
              <a16:creationId xmlns:a16="http://schemas.microsoft.com/office/drawing/2014/main" id="{8FC3DEB4-06FF-4F01-9D68-C49269A0FA6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15" name="avatar">
          <a:extLst>
            <a:ext uri="{FF2B5EF4-FFF2-40B4-BE49-F238E27FC236}">
              <a16:creationId xmlns:a16="http://schemas.microsoft.com/office/drawing/2014/main" id="{62F860F1-7FF6-4B8F-AF8E-9744EC1F2CA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16" name="avatar">
          <a:extLst>
            <a:ext uri="{FF2B5EF4-FFF2-40B4-BE49-F238E27FC236}">
              <a16:creationId xmlns:a16="http://schemas.microsoft.com/office/drawing/2014/main" id="{B02EF193-3050-4FEE-87E8-680E2C9D5DB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17" name="avatar">
          <a:extLst>
            <a:ext uri="{FF2B5EF4-FFF2-40B4-BE49-F238E27FC236}">
              <a16:creationId xmlns:a16="http://schemas.microsoft.com/office/drawing/2014/main" id="{1EEC86DD-8A01-41B5-A752-5D59E25302D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18" name="avatar">
          <a:extLst>
            <a:ext uri="{FF2B5EF4-FFF2-40B4-BE49-F238E27FC236}">
              <a16:creationId xmlns:a16="http://schemas.microsoft.com/office/drawing/2014/main" id="{F235A9C3-E23F-4DA9-AC1F-116423C7EFD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19" name="avatar">
          <a:extLst>
            <a:ext uri="{FF2B5EF4-FFF2-40B4-BE49-F238E27FC236}">
              <a16:creationId xmlns:a16="http://schemas.microsoft.com/office/drawing/2014/main" id="{410DBC7C-F234-4299-921D-0D88A81567B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20" name="avatar">
          <a:extLst>
            <a:ext uri="{FF2B5EF4-FFF2-40B4-BE49-F238E27FC236}">
              <a16:creationId xmlns:a16="http://schemas.microsoft.com/office/drawing/2014/main" id="{253C7C83-090D-438F-AA8E-CCED3A11295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21" name="avatar">
          <a:extLst>
            <a:ext uri="{FF2B5EF4-FFF2-40B4-BE49-F238E27FC236}">
              <a16:creationId xmlns:a16="http://schemas.microsoft.com/office/drawing/2014/main" id="{6E352C41-3893-46C7-AE97-144CA1D29E5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22" name="avatar">
          <a:extLst>
            <a:ext uri="{FF2B5EF4-FFF2-40B4-BE49-F238E27FC236}">
              <a16:creationId xmlns:a16="http://schemas.microsoft.com/office/drawing/2014/main" id="{FF7CB2E7-E11C-4ACF-9182-DDE2CA103C8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23" name="avatar">
          <a:extLst>
            <a:ext uri="{FF2B5EF4-FFF2-40B4-BE49-F238E27FC236}">
              <a16:creationId xmlns:a16="http://schemas.microsoft.com/office/drawing/2014/main" id="{66722B6F-3199-4D68-AE6E-679D00BC53A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24" name="avatar">
          <a:extLst>
            <a:ext uri="{FF2B5EF4-FFF2-40B4-BE49-F238E27FC236}">
              <a16:creationId xmlns:a16="http://schemas.microsoft.com/office/drawing/2014/main" id="{39B4DACE-A3CF-4CA3-A1CD-673D4836C08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25" name="avatar">
          <a:extLst>
            <a:ext uri="{FF2B5EF4-FFF2-40B4-BE49-F238E27FC236}">
              <a16:creationId xmlns:a16="http://schemas.microsoft.com/office/drawing/2014/main" id="{807DDF79-12E3-442C-AD6B-AF76828729F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26" name="avatar">
          <a:extLst>
            <a:ext uri="{FF2B5EF4-FFF2-40B4-BE49-F238E27FC236}">
              <a16:creationId xmlns:a16="http://schemas.microsoft.com/office/drawing/2014/main" id="{C1027025-B85B-4434-AA4F-25B188B1A44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27" name="avatar">
          <a:extLst>
            <a:ext uri="{FF2B5EF4-FFF2-40B4-BE49-F238E27FC236}">
              <a16:creationId xmlns:a16="http://schemas.microsoft.com/office/drawing/2014/main" id="{13EB6422-3511-470B-B23B-9A2FB4E45BE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28" name="avatar">
          <a:extLst>
            <a:ext uri="{FF2B5EF4-FFF2-40B4-BE49-F238E27FC236}">
              <a16:creationId xmlns:a16="http://schemas.microsoft.com/office/drawing/2014/main" id="{9343B7B5-AA91-4E6E-99FF-DA9F2B18ABC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29" name="avatar">
          <a:extLst>
            <a:ext uri="{FF2B5EF4-FFF2-40B4-BE49-F238E27FC236}">
              <a16:creationId xmlns:a16="http://schemas.microsoft.com/office/drawing/2014/main" id="{127CFB35-3A93-4EFF-A112-501BB964EE3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30" name="avatar">
          <a:extLst>
            <a:ext uri="{FF2B5EF4-FFF2-40B4-BE49-F238E27FC236}">
              <a16:creationId xmlns:a16="http://schemas.microsoft.com/office/drawing/2014/main" id="{7B56B0CB-4DDD-49D1-8369-FD06E18AEBD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31" name="avatar">
          <a:extLst>
            <a:ext uri="{FF2B5EF4-FFF2-40B4-BE49-F238E27FC236}">
              <a16:creationId xmlns:a16="http://schemas.microsoft.com/office/drawing/2014/main" id="{55C7293B-FD80-421A-A618-6D7AC679C64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32" name="avatar">
          <a:extLst>
            <a:ext uri="{FF2B5EF4-FFF2-40B4-BE49-F238E27FC236}">
              <a16:creationId xmlns:a16="http://schemas.microsoft.com/office/drawing/2014/main" id="{ADA9FB36-3E99-4DA9-BB80-F3E578FA24C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33" name="avatar">
          <a:extLst>
            <a:ext uri="{FF2B5EF4-FFF2-40B4-BE49-F238E27FC236}">
              <a16:creationId xmlns:a16="http://schemas.microsoft.com/office/drawing/2014/main" id="{0E5BCFE6-4DE6-4223-925B-677DF89EC94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34" name="avatar">
          <a:extLst>
            <a:ext uri="{FF2B5EF4-FFF2-40B4-BE49-F238E27FC236}">
              <a16:creationId xmlns:a16="http://schemas.microsoft.com/office/drawing/2014/main" id="{7FDB2BE8-D72A-40D3-A83C-973A11E9BE8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35" name="avatar">
          <a:extLst>
            <a:ext uri="{FF2B5EF4-FFF2-40B4-BE49-F238E27FC236}">
              <a16:creationId xmlns:a16="http://schemas.microsoft.com/office/drawing/2014/main" id="{F3B277EF-F7E6-4516-8FA5-9C914AFFE06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36" name="avatar">
          <a:extLst>
            <a:ext uri="{FF2B5EF4-FFF2-40B4-BE49-F238E27FC236}">
              <a16:creationId xmlns:a16="http://schemas.microsoft.com/office/drawing/2014/main" id="{71D55EEE-A2A8-4D01-BD8C-F967A9917E1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37" name="avatar">
          <a:extLst>
            <a:ext uri="{FF2B5EF4-FFF2-40B4-BE49-F238E27FC236}">
              <a16:creationId xmlns:a16="http://schemas.microsoft.com/office/drawing/2014/main" id="{9213C9E1-C891-4F7A-A995-20F776F0A45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38" name="avatar">
          <a:extLst>
            <a:ext uri="{FF2B5EF4-FFF2-40B4-BE49-F238E27FC236}">
              <a16:creationId xmlns:a16="http://schemas.microsoft.com/office/drawing/2014/main" id="{470309A8-C72C-4FF9-B934-8D010BD79F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39" name="avatar">
          <a:extLst>
            <a:ext uri="{FF2B5EF4-FFF2-40B4-BE49-F238E27FC236}">
              <a16:creationId xmlns:a16="http://schemas.microsoft.com/office/drawing/2014/main" id="{A4D7F8CF-01C1-49B6-936C-A3340224BF7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40" name="avatar">
          <a:extLst>
            <a:ext uri="{FF2B5EF4-FFF2-40B4-BE49-F238E27FC236}">
              <a16:creationId xmlns:a16="http://schemas.microsoft.com/office/drawing/2014/main" id="{96414D84-A109-4800-AB34-4A4D22CBD90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41" name="avatar">
          <a:extLst>
            <a:ext uri="{FF2B5EF4-FFF2-40B4-BE49-F238E27FC236}">
              <a16:creationId xmlns:a16="http://schemas.microsoft.com/office/drawing/2014/main" id="{7C567163-9F0A-45F8-80A5-0B78FA8FAE4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42" name="avatar">
          <a:extLst>
            <a:ext uri="{FF2B5EF4-FFF2-40B4-BE49-F238E27FC236}">
              <a16:creationId xmlns:a16="http://schemas.microsoft.com/office/drawing/2014/main" id="{F652FD77-7607-4998-8DCF-502D30E651D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43" name="avatar">
          <a:extLst>
            <a:ext uri="{FF2B5EF4-FFF2-40B4-BE49-F238E27FC236}">
              <a16:creationId xmlns:a16="http://schemas.microsoft.com/office/drawing/2014/main" id="{7CBF4CCE-9818-49C3-84D0-109B4191E15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44" name="avatar">
          <a:extLst>
            <a:ext uri="{FF2B5EF4-FFF2-40B4-BE49-F238E27FC236}">
              <a16:creationId xmlns:a16="http://schemas.microsoft.com/office/drawing/2014/main" id="{D609BCC4-F89C-4676-A872-96E7D0DE38C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45" name="avatar">
          <a:extLst>
            <a:ext uri="{FF2B5EF4-FFF2-40B4-BE49-F238E27FC236}">
              <a16:creationId xmlns:a16="http://schemas.microsoft.com/office/drawing/2014/main" id="{48F2D4E6-438B-461F-974D-230846107F2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46" name="avatar">
          <a:extLst>
            <a:ext uri="{FF2B5EF4-FFF2-40B4-BE49-F238E27FC236}">
              <a16:creationId xmlns:a16="http://schemas.microsoft.com/office/drawing/2014/main" id="{A26E25C5-A6F2-4C37-982D-6E2927965CD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47" name="avatar">
          <a:extLst>
            <a:ext uri="{FF2B5EF4-FFF2-40B4-BE49-F238E27FC236}">
              <a16:creationId xmlns:a16="http://schemas.microsoft.com/office/drawing/2014/main" id="{F3783BD8-9AF8-4EA3-812B-8EBB4830918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48" name="avatar">
          <a:extLst>
            <a:ext uri="{FF2B5EF4-FFF2-40B4-BE49-F238E27FC236}">
              <a16:creationId xmlns:a16="http://schemas.microsoft.com/office/drawing/2014/main" id="{698C621C-3885-4221-9D30-32E089DC815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49" name="avatar">
          <a:extLst>
            <a:ext uri="{FF2B5EF4-FFF2-40B4-BE49-F238E27FC236}">
              <a16:creationId xmlns:a16="http://schemas.microsoft.com/office/drawing/2014/main" id="{79770457-D57B-4114-BD24-AB9C3314635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50" name="avatar">
          <a:extLst>
            <a:ext uri="{FF2B5EF4-FFF2-40B4-BE49-F238E27FC236}">
              <a16:creationId xmlns:a16="http://schemas.microsoft.com/office/drawing/2014/main" id="{D81DFAFD-1217-4A68-A368-33E355129F8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51" name="avatar">
          <a:extLst>
            <a:ext uri="{FF2B5EF4-FFF2-40B4-BE49-F238E27FC236}">
              <a16:creationId xmlns:a16="http://schemas.microsoft.com/office/drawing/2014/main" id="{04314426-81A9-4243-AA5A-8248E6B954A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52" name="avatar">
          <a:extLst>
            <a:ext uri="{FF2B5EF4-FFF2-40B4-BE49-F238E27FC236}">
              <a16:creationId xmlns:a16="http://schemas.microsoft.com/office/drawing/2014/main" id="{2DBC030E-B7A0-4AAF-B405-5C79F9FA760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53" name="avatar">
          <a:extLst>
            <a:ext uri="{FF2B5EF4-FFF2-40B4-BE49-F238E27FC236}">
              <a16:creationId xmlns:a16="http://schemas.microsoft.com/office/drawing/2014/main" id="{1EA98E25-7538-48A7-933C-2B7793B5654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54" name="avatar">
          <a:extLst>
            <a:ext uri="{FF2B5EF4-FFF2-40B4-BE49-F238E27FC236}">
              <a16:creationId xmlns:a16="http://schemas.microsoft.com/office/drawing/2014/main" id="{DA7BE298-0C91-4EF8-B968-5C6FCD0DDAC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55" name="avatar">
          <a:extLst>
            <a:ext uri="{FF2B5EF4-FFF2-40B4-BE49-F238E27FC236}">
              <a16:creationId xmlns:a16="http://schemas.microsoft.com/office/drawing/2014/main" id="{86A218B8-C403-43E2-A815-C778CD77D96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56" name="avatar">
          <a:extLst>
            <a:ext uri="{FF2B5EF4-FFF2-40B4-BE49-F238E27FC236}">
              <a16:creationId xmlns:a16="http://schemas.microsoft.com/office/drawing/2014/main" id="{A0899A3C-7A76-4105-B93C-2F559E41693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57" name="avatar">
          <a:extLst>
            <a:ext uri="{FF2B5EF4-FFF2-40B4-BE49-F238E27FC236}">
              <a16:creationId xmlns:a16="http://schemas.microsoft.com/office/drawing/2014/main" id="{071088F1-3761-4B88-B8B6-0C23188E0C2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58" name="avatar">
          <a:extLst>
            <a:ext uri="{FF2B5EF4-FFF2-40B4-BE49-F238E27FC236}">
              <a16:creationId xmlns:a16="http://schemas.microsoft.com/office/drawing/2014/main" id="{D35F423A-D937-45AF-8D72-7CBDDA0A510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59" name="avatar">
          <a:extLst>
            <a:ext uri="{FF2B5EF4-FFF2-40B4-BE49-F238E27FC236}">
              <a16:creationId xmlns:a16="http://schemas.microsoft.com/office/drawing/2014/main" id="{5508A68A-2D8F-42FD-851E-FF1058FDCD6E}"/>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60" name="avatar">
          <a:extLst>
            <a:ext uri="{FF2B5EF4-FFF2-40B4-BE49-F238E27FC236}">
              <a16:creationId xmlns:a16="http://schemas.microsoft.com/office/drawing/2014/main" id="{C967A7D5-7D60-4D4A-AFCB-6143057CF51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61" name="avatar">
          <a:extLst>
            <a:ext uri="{FF2B5EF4-FFF2-40B4-BE49-F238E27FC236}">
              <a16:creationId xmlns:a16="http://schemas.microsoft.com/office/drawing/2014/main" id="{E38470B7-4C84-411A-B1CC-EBC8D83762C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62" name="avatar">
          <a:extLst>
            <a:ext uri="{FF2B5EF4-FFF2-40B4-BE49-F238E27FC236}">
              <a16:creationId xmlns:a16="http://schemas.microsoft.com/office/drawing/2014/main" id="{D92135D9-7513-4115-B9D0-14214BE75D9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63" name="avatar">
          <a:extLst>
            <a:ext uri="{FF2B5EF4-FFF2-40B4-BE49-F238E27FC236}">
              <a16:creationId xmlns:a16="http://schemas.microsoft.com/office/drawing/2014/main" id="{CBCDD006-CFA5-47BB-998D-7409C09D614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64" name="avatar">
          <a:extLst>
            <a:ext uri="{FF2B5EF4-FFF2-40B4-BE49-F238E27FC236}">
              <a16:creationId xmlns:a16="http://schemas.microsoft.com/office/drawing/2014/main" id="{C26530B1-205E-4A70-8E64-1F953B1E7EC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65" name="avatar">
          <a:extLst>
            <a:ext uri="{FF2B5EF4-FFF2-40B4-BE49-F238E27FC236}">
              <a16:creationId xmlns:a16="http://schemas.microsoft.com/office/drawing/2014/main" id="{CDD75CE9-36A1-4FD2-B9C2-4A47C66D9BE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66" name="avatar">
          <a:extLst>
            <a:ext uri="{FF2B5EF4-FFF2-40B4-BE49-F238E27FC236}">
              <a16:creationId xmlns:a16="http://schemas.microsoft.com/office/drawing/2014/main" id="{0A15648E-0A0B-42EA-91D5-9069FFC68A0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167" name="avatar">
          <a:extLst>
            <a:ext uri="{FF2B5EF4-FFF2-40B4-BE49-F238E27FC236}">
              <a16:creationId xmlns:a16="http://schemas.microsoft.com/office/drawing/2014/main" id="{5E2E4BAE-48C4-4606-BD0B-AD7D9D2DE79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68" name="avatar">
          <a:extLst>
            <a:ext uri="{FF2B5EF4-FFF2-40B4-BE49-F238E27FC236}">
              <a16:creationId xmlns:a16="http://schemas.microsoft.com/office/drawing/2014/main" id="{C1D2D1BF-592E-4E76-AFAF-591EC3E9E3B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28"/>
    <xdr:sp macro="" textlink="">
      <xdr:nvSpPr>
        <xdr:cNvPr id="71169" name="avatar">
          <a:extLst>
            <a:ext uri="{FF2B5EF4-FFF2-40B4-BE49-F238E27FC236}">
              <a16:creationId xmlns:a16="http://schemas.microsoft.com/office/drawing/2014/main" id="{825EB870-264A-4C8F-A9CF-79072896A0E8}"/>
            </a:ext>
          </a:extLst>
        </xdr:cNvPr>
        <xdr:cNvSpPr>
          <a:spLocks noChangeAspect="1" noChangeArrowheads="1"/>
        </xdr:cNvSpPr>
      </xdr:nvSpPr>
      <xdr:spPr bwMode="auto">
        <a:xfrm>
          <a:off x="4600575" y="21821775"/>
          <a:ext cx="304800" cy="2835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1170" name="avatar">
          <a:extLst>
            <a:ext uri="{FF2B5EF4-FFF2-40B4-BE49-F238E27FC236}">
              <a16:creationId xmlns:a16="http://schemas.microsoft.com/office/drawing/2014/main" id="{7698B072-D291-4729-ABE3-B58150852D88}"/>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71" name="avatar">
          <a:extLst>
            <a:ext uri="{FF2B5EF4-FFF2-40B4-BE49-F238E27FC236}">
              <a16:creationId xmlns:a16="http://schemas.microsoft.com/office/drawing/2014/main" id="{285DC9CE-60A7-45EF-A0A7-AD6B6880ACD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2892"/>
    <xdr:sp macro="" textlink="">
      <xdr:nvSpPr>
        <xdr:cNvPr id="71172" name="avatar">
          <a:extLst>
            <a:ext uri="{FF2B5EF4-FFF2-40B4-BE49-F238E27FC236}">
              <a16:creationId xmlns:a16="http://schemas.microsoft.com/office/drawing/2014/main" id="{E6FD5C93-FC19-43F3-BA1E-304806E54FB0}"/>
            </a:ext>
          </a:extLst>
        </xdr:cNvPr>
        <xdr:cNvSpPr>
          <a:spLocks noChangeAspect="1" noChangeArrowheads="1"/>
        </xdr:cNvSpPr>
      </xdr:nvSpPr>
      <xdr:spPr bwMode="auto">
        <a:xfrm>
          <a:off x="4600575"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1173" name="avatar">
          <a:extLst>
            <a:ext uri="{FF2B5EF4-FFF2-40B4-BE49-F238E27FC236}">
              <a16:creationId xmlns:a16="http://schemas.microsoft.com/office/drawing/2014/main" id="{EBC26AC2-473E-4C1F-9D94-D7087F4B11AD}"/>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1174" name="avatar">
          <a:extLst>
            <a:ext uri="{FF2B5EF4-FFF2-40B4-BE49-F238E27FC236}">
              <a16:creationId xmlns:a16="http://schemas.microsoft.com/office/drawing/2014/main" id="{5CDAA8AB-CC7A-485D-9E38-25037C86D931}"/>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75" name="avatar">
          <a:extLst>
            <a:ext uri="{FF2B5EF4-FFF2-40B4-BE49-F238E27FC236}">
              <a16:creationId xmlns:a16="http://schemas.microsoft.com/office/drawing/2014/main" id="{D90E29C1-47C0-480E-8973-1F6A9D518BD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3556"/>
    <xdr:sp macro="" textlink="">
      <xdr:nvSpPr>
        <xdr:cNvPr id="71176" name="avatar">
          <a:extLst>
            <a:ext uri="{FF2B5EF4-FFF2-40B4-BE49-F238E27FC236}">
              <a16:creationId xmlns:a16="http://schemas.microsoft.com/office/drawing/2014/main" id="{DE92B24F-9CB5-4613-8ADC-51C52493D6AC}"/>
            </a:ext>
          </a:extLst>
        </xdr:cNvPr>
        <xdr:cNvSpPr>
          <a:spLocks noChangeAspect="1" noChangeArrowheads="1"/>
        </xdr:cNvSpPr>
      </xdr:nvSpPr>
      <xdr:spPr bwMode="auto">
        <a:xfrm>
          <a:off x="4600575" y="21821775"/>
          <a:ext cx="304800" cy="28355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2892"/>
    <xdr:sp macro="" textlink="">
      <xdr:nvSpPr>
        <xdr:cNvPr id="71177" name="avatar">
          <a:extLst>
            <a:ext uri="{FF2B5EF4-FFF2-40B4-BE49-F238E27FC236}">
              <a16:creationId xmlns:a16="http://schemas.microsoft.com/office/drawing/2014/main" id="{744CAAD2-DB42-41FD-9C38-31389F12CE0B}"/>
            </a:ext>
          </a:extLst>
        </xdr:cNvPr>
        <xdr:cNvSpPr>
          <a:spLocks noChangeAspect="1" noChangeArrowheads="1"/>
        </xdr:cNvSpPr>
      </xdr:nvSpPr>
      <xdr:spPr bwMode="auto">
        <a:xfrm>
          <a:off x="0" y="21821775"/>
          <a:ext cx="304800" cy="28289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78" name="avatar">
          <a:extLst>
            <a:ext uri="{FF2B5EF4-FFF2-40B4-BE49-F238E27FC236}">
              <a16:creationId xmlns:a16="http://schemas.microsoft.com/office/drawing/2014/main" id="{1EE76F2D-51AA-4C18-B1D0-38AB6FA7A95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051"/>
    <xdr:sp macro="" textlink="">
      <xdr:nvSpPr>
        <xdr:cNvPr id="71179" name="avatar">
          <a:extLst>
            <a:ext uri="{FF2B5EF4-FFF2-40B4-BE49-F238E27FC236}">
              <a16:creationId xmlns:a16="http://schemas.microsoft.com/office/drawing/2014/main" id="{8748EA29-5F61-4735-A5CF-99DEC781CE65}"/>
            </a:ext>
          </a:extLst>
        </xdr:cNvPr>
        <xdr:cNvSpPr>
          <a:spLocks noChangeAspect="1" noChangeArrowheads="1"/>
        </xdr:cNvSpPr>
      </xdr:nvSpPr>
      <xdr:spPr bwMode="auto">
        <a:xfrm>
          <a:off x="4600575" y="21821775"/>
          <a:ext cx="304800" cy="30705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162"/>
    <xdr:sp macro="" textlink="">
      <xdr:nvSpPr>
        <xdr:cNvPr id="71180" name="avatar">
          <a:extLst>
            <a:ext uri="{FF2B5EF4-FFF2-40B4-BE49-F238E27FC236}">
              <a16:creationId xmlns:a16="http://schemas.microsoft.com/office/drawing/2014/main" id="{3E67F955-1554-430D-84C4-CC63A5A6D9C0}"/>
            </a:ext>
          </a:extLst>
        </xdr:cNvPr>
        <xdr:cNvSpPr>
          <a:spLocks noChangeAspect="1" noChangeArrowheads="1"/>
        </xdr:cNvSpPr>
      </xdr:nvSpPr>
      <xdr:spPr bwMode="auto">
        <a:xfrm>
          <a:off x="0" y="21821775"/>
          <a:ext cx="304800" cy="28416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81" name="avatar">
          <a:extLst>
            <a:ext uri="{FF2B5EF4-FFF2-40B4-BE49-F238E27FC236}">
              <a16:creationId xmlns:a16="http://schemas.microsoft.com/office/drawing/2014/main" id="{9D83AAF0-3D8C-445F-8B33-4E51C73FE7F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1150"/>
    <xdr:sp macro="" textlink="">
      <xdr:nvSpPr>
        <xdr:cNvPr id="71182" name="avatar">
          <a:extLst>
            <a:ext uri="{FF2B5EF4-FFF2-40B4-BE49-F238E27FC236}">
              <a16:creationId xmlns:a16="http://schemas.microsoft.com/office/drawing/2014/main" id="{8B419B9A-DEE7-43B5-9EE1-4CC4FF167F27}"/>
            </a:ext>
          </a:extLst>
        </xdr:cNvPr>
        <xdr:cNvSpPr>
          <a:spLocks noChangeAspect="1" noChangeArrowheads="1"/>
        </xdr:cNvSpPr>
      </xdr:nvSpPr>
      <xdr:spPr bwMode="auto">
        <a:xfrm>
          <a:off x="4600575" y="21821775"/>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1183" name="avatar">
          <a:extLst>
            <a:ext uri="{FF2B5EF4-FFF2-40B4-BE49-F238E27FC236}">
              <a16:creationId xmlns:a16="http://schemas.microsoft.com/office/drawing/2014/main" id="{F32C43D1-2587-4E99-BF8C-ABAEDF745018}"/>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84" name="avatar">
          <a:extLst>
            <a:ext uri="{FF2B5EF4-FFF2-40B4-BE49-F238E27FC236}">
              <a16:creationId xmlns:a16="http://schemas.microsoft.com/office/drawing/2014/main" id="{0E704ABF-44B1-4A17-ADD2-F30E469827B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7974"/>
    <xdr:sp macro="" textlink="">
      <xdr:nvSpPr>
        <xdr:cNvPr id="71185" name="avatar">
          <a:extLst>
            <a:ext uri="{FF2B5EF4-FFF2-40B4-BE49-F238E27FC236}">
              <a16:creationId xmlns:a16="http://schemas.microsoft.com/office/drawing/2014/main" id="{656DA0B6-296B-4D6A-98F8-45ED64325737}"/>
            </a:ext>
          </a:extLst>
        </xdr:cNvPr>
        <xdr:cNvSpPr>
          <a:spLocks noChangeAspect="1" noChangeArrowheads="1"/>
        </xdr:cNvSpPr>
      </xdr:nvSpPr>
      <xdr:spPr bwMode="auto">
        <a:xfrm>
          <a:off x="4600575"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7974"/>
    <xdr:sp macro="" textlink="">
      <xdr:nvSpPr>
        <xdr:cNvPr id="71186" name="avatar">
          <a:extLst>
            <a:ext uri="{FF2B5EF4-FFF2-40B4-BE49-F238E27FC236}">
              <a16:creationId xmlns:a16="http://schemas.microsoft.com/office/drawing/2014/main" id="{7B4214BF-2217-4FEF-970E-35FB7542D2F7}"/>
            </a:ext>
          </a:extLst>
        </xdr:cNvPr>
        <xdr:cNvSpPr>
          <a:spLocks noChangeAspect="1" noChangeArrowheads="1"/>
        </xdr:cNvSpPr>
      </xdr:nvSpPr>
      <xdr:spPr bwMode="auto">
        <a:xfrm>
          <a:off x="0" y="21821775"/>
          <a:ext cx="304800" cy="3079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1187" name="avatar">
          <a:extLst>
            <a:ext uri="{FF2B5EF4-FFF2-40B4-BE49-F238E27FC236}">
              <a16:creationId xmlns:a16="http://schemas.microsoft.com/office/drawing/2014/main" id="{9CF66737-2813-42D0-B629-8100DC525CD8}"/>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88" name="avatar">
          <a:extLst>
            <a:ext uri="{FF2B5EF4-FFF2-40B4-BE49-F238E27FC236}">
              <a16:creationId xmlns:a16="http://schemas.microsoft.com/office/drawing/2014/main" id="{0E19315B-E9BD-4B10-9DB6-04ADEF2C678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15623"/>
    <xdr:sp macro="" textlink="">
      <xdr:nvSpPr>
        <xdr:cNvPr id="71189" name="avatar">
          <a:extLst>
            <a:ext uri="{FF2B5EF4-FFF2-40B4-BE49-F238E27FC236}">
              <a16:creationId xmlns:a16="http://schemas.microsoft.com/office/drawing/2014/main" id="{FF1A30F7-2FBB-4166-8A14-082649769077}"/>
            </a:ext>
          </a:extLst>
        </xdr:cNvPr>
        <xdr:cNvSpPr>
          <a:spLocks noChangeAspect="1" noChangeArrowheads="1"/>
        </xdr:cNvSpPr>
      </xdr:nvSpPr>
      <xdr:spPr bwMode="auto">
        <a:xfrm>
          <a:off x="4600575" y="21821775"/>
          <a:ext cx="304800" cy="3156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1190" name="avatar">
          <a:extLst>
            <a:ext uri="{FF2B5EF4-FFF2-40B4-BE49-F238E27FC236}">
              <a16:creationId xmlns:a16="http://schemas.microsoft.com/office/drawing/2014/main" id="{721C3EC6-A44B-4C8D-91D6-29617E3311E0}"/>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91" name="avatar">
          <a:extLst>
            <a:ext uri="{FF2B5EF4-FFF2-40B4-BE49-F238E27FC236}">
              <a16:creationId xmlns:a16="http://schemas.microsoft.com/office/drawing/2014/main" id="{0CCF9648-0B5C-403E-8459-67A00DC8537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23850"/>
    <xdr:sp macro="" textlink="">
      <xdr:nvSpPr>
        <xdr:cNvPr id="71192" name="avatar">
          <a:extLst>
            <a:ext uri="{FF2B5EF4-FFF2-40B4-BE49-F238E27FC236}">
              <a16:creationId xmlns:a16="http://schemas.microsoft.com/office/drawing/2014/main" id="{BB0F24AC-2AFD-42F7-9719-870DC4EBEAA4}"/>
            </a:ext>
          </a:extLst>
        </xdr:cNvPr>
        <xdr:cNvSpPr>
          <a:spLocks noChangeAspect="1" noChangeArrowheads="1"/>
        </xdr:cNvSpPr>
      </xdr:nvSpPr>
      <xdr:spPr bwMode="auto">
        <a:xfrm>
          <a:off x="4600575" y="21821775"/>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6704"/>
    <xdr:sp macro="" textlink="">
      <xdr:nvSpPr>
        <xdr:cNvPr id="71193" name="avatar">
          <a:extLst>
            <a:ext uri="{FF2B5EF4-FFF2-40B4-BE49-F238E27FC236}">
              <a16:creationId xmlns:a16="http://schemas.microsoft.com/office/drawing/2014/main" id="{0542F487-2E3D-4364-94C0-F310A4044252}"/>
            </a:ext>
          </a:extLst>
        </xdr:cNvPr>
        <xdr:cNvSpPr>
          <a:spLocks noChangeAspect="1" noChangeArrowheads="1"/>
        </xdr:cNvSpPr>
      </xdr:nvSpPr>
      <xdr:spPr bwMode="auto">
        <a:xfrm>
          <a:off x="0" y="21821775"/>
          <a:ext cx="304800" cy="3067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94" name="avatar">
          <a:extLst>
            <a:ext uri="{FF2B5EF4-FFF2-40B4-BE49-F238E27FC236}">
              <a16:creationId xmlns:a16="http://schemas.microsoft.com/office/drawing/2014/main" id="{433F9F7C-F1AA-4D5F-A69D-5D1B78403D6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95" name="avatar">
          <a:extLst>
            <a:ext uri="{FF2B5EF4-FFF2-40B4-BE49-F238E27FC236}">
              <a16:creationId xmlns:a16="http://schemas.microsoft.com/office/drawing/2014/main" id="{E2A58C5E-1D90-4DA6-9B5D-33D55B75441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196" name="avatar">
          <a:extLst>
            <a:ext uri="{FF2B5EF4-FFF2-40B4-BE49-F238E27FC236}">
              <a16:creationId xmlns:a16="http://schemas.microsoft.com/office/drawing/2014/main" id="{A554E73F-50B9-4F23-B021-0C390C744F2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197" name="avatar">
          <a:extLst>
            <a:ext uri="{FF2B5EF4-FFF2-40B4-BE49-F238E27FC236}">
              <a16:creationId xmlns:a16="http://schemas.microsoft.com/office/drawing/2014/main" id="{D255B65F-2F3D-4829-B66D-ECA86607DE89}"/>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198" name="avatar">
          <a:extLst>
            <a:ext uri="{FF2B5EF4-FFF2-40B4-BE49-F238E27FC236}">
              <a16:creationId xmlns:a16="http://schemas.microsoft.com/office/drawing/2014/main" id="{4CD73815-90CE-4EAC-8690-E61E3BFF5EA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199" name="avatar">
          <a:extLst>
            <a:ext uri="{FF2B5EF4-FFF2-40B4-BE49-F238E27FC236}">
              <a16:creationId xmlns:a16="http://schemas.microsoft.com/office/drawing/2014/main" id="{1FA74978-D133-4ED4-B1C6-5DFAD6A1315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00" name="avatar">
          <a:extLst>
            <a:ext uri="{FF2B5EF4-FFF2-40B4-BE49-F238E27FC236}">
              <a16:creationId xmlns:a16="http://schemas.microsoft.com/office/drawing/2014/main" id="{CF6FEB5C-F3BB-4404-9CC5-4FD768CEE20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01" name="avatar">
          <a:extLst>
            <a:ext uri="{FF2B5EF4-FFF2-40B4-BE49-F238E27FC236}">
              <a16:creationId xmlns:a16="http://schemas.microsoft.com/office/drawing/2014/main" id="{6617D6EF-DA9D-4FB7-BDAF-D17DC598A24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02" name="avatar">
          <a:extLst>
            <a:ext uri="{FF2B5EF4-FFF2-40B4-BE49-F238E27FC236}">
              <a16:creationId xmlns:a16="http://schemas.microsoft.com/office/drawing/2014/main" id="{A7885625-67D7-4992-A51A-AB4740D51AC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03" name="avatar">
          <a:extLst>
            <a:ext uri="{FF2B5EF4-FFF2-40B4-BE49-F238E27FC236}">
              <a16:creationId xmlns:a16="http://schemas.microsoft.com/office/drawing/2014/main" id="{CCA3B185-968E-4E3B-A876-01B1D0FBBB0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04" name="avatar">
          <a:extLst>
            <a:ext uri="{FF2B5EF4-FFF2-40B4-BE49-F238E27FC236}">
              <a16:creationId xmlns:a16="http://schemas.microsoft.com/office/drawing/2014/main" id="{59C049C8-A9C7-44A6-94AB-9F6225537FB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05" name="avatar">
          <a:extLst>
            <a:ext uri="{FF2B5EF4-FFF2-40B4-BE49-F238E27FC236}">
              <a16:creationId xmlns:a16="http://schemas.microsoft.com/office/drawing/2014/main" id="{63FF3D70-45DE-4674-8F1A-0002DF4C1DB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06" name="avatar">
          <a:extLst>
            <a:ext uri="{FF2B5EF4-FFF2-40B4-BE49-F238E27FC236}">
              <a16:creationId xmlns:a16="http://schemas.microsoft.com/office/drawing/2014/main" id="{C011520D-D485-4E2C-B6B3-03FA7E1E5324}"/>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07" name="avatar">
          <a:extLst>
            <a:ext uri="{FF2B5EF4-FFF2-40B4-BE49-F238E27FC236}">
              <a16:creationId xmlns:a16="http://schemas.microsoft.com/office/drawing/2014/main" id="{381B4AB8-E474-407A-87B6-1475FE43DD7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08" name="avatar">
          <a:extLst>
            <a:ext uri="{FF2B5EF4-FFF2-40B4-BE49-F238E27FC236}">
              <a16:creationId xmlns:a16="http://schemas.microsoft.com/office/drawing/2014/main" id="{020F5475-B259-495B-BE1A-35E4632A1C4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09" name="avatar">
          <a:extLst>
            <a:ext uri="{FF2B5EF4-FFF2-40B4-BE49-F238E27FC236}">
              <a16:creationId xmlns:a16="http://schemas.microsoft.com/office/drawing/2014/main" id="{3A1FDBFB-BCC1-4678-B502-954C690CBEDD}"/>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10" name="avatar">
          <a:extLst>
            <a:ext uri="{FF2B5EF4-FFF2-40B4-BE49-F238E27FC236}">
              <a16:creationId xmlns:a16="http://schemas.microsoft.com/office/drawing/2014/main" id="{3F71FCA9-39B6-4BAE-BADC-5E7948FBAF5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11" name="avatar">
          <a:extLst>
            <a:ext uri="{FF2B5EF4-FFF2-40B4-BE49-F238E27FC236}">
              <a16:creationId xmlns:a16="http://schemas.microsoft.com/office/drawing/2014/main" id="{A61953C9-6D1F-4F36-A389-A6CAA2FD251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12" name="avatar">
          <a:extLst>
            <a:ext uri="{FF2B5EF4-FFF2-40B4-BE49-F238E27FC236}">
              <a16:creationId xmlns:a16="http://schemas.microsoft.com/office/drawing/2014/main" id="{EC33F27F-15D0-445B-BB2C-DA1F1DC0545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13" name="avatar">
          <a:extLst>
            <a:ext uri="{FF2B5EF4-FFF2-40B4-BE49-F238E27FC236}">
              <a16:creationId xmlns:a16="http://schemas.microsoft.com/office/drawing/2014/main" id="{47B72E8B-0DB8-4B7A-86D2-08F7E7CFDDD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14" name="avatar">
          <a:extLst>
            <a:ext uri="{FF2B5EF4-FFF2-40B4-BE49-F238E27FC236}">
              <a16:creationId xmlns:a16="http://schemas.microsoft.com/office/drawing/2014/main" id="{E087CC02-6640-4A87-B2CF-C568A1228F7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15" name="avatar">
          <a:extLst>
            <a:ext uri="{FF2B5EF4-FFF2-40B4-BE49-F238E27FC236}">
              <a16:creationId xmlns:a16="http://schemas.microsoft.com/office/drawing/2014/main" id="{68AA4523-30D8-492C-90B7-4DF8890F0F9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16" name="avatar">
          <a:extLst>
            <a:ext uri="{FF2B5EF4-FFF2-40B4-BE49-F238E27FC236}">
              <a16:creationId xmlns:a16="http://schemas.microsoft.com/office/drawing/2014/main" id="{C057A290-AA58-4679-B9CE-344F9A1224B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17" name="avatar">
          <a:extLst>
            <a:ext uri="{FF2B5EF4-FFF2-40B4-BE49-F238E27FC236}">
              <a16:creationId xmlns:a16="http://schemas.microsoft.com/office/drawing/2014/main" id="{9FB9FDBE-F7F4-4F3C-9FD3-9D251ED2A45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18" name="avatar">
          <a:extLst>
            <a:ext uri="{FF2B5EF4-FFF2-40B4-BE49-F238E27FC236}">
              <a16:creationId xmlns:a16="http://schemas.microsoft.com/office/drawing/2014/main" id="{429179B7-4CE7-4DC4-9201-EAB27837D30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19" name="avatar">
          <a:extLst>
            <a:ext uri="{FF2B5EF4-FFF2-40B4-BE49-F238E27FC236}">
              <a16:creationId xmlns:a16="http://schemas.microsoft.com/office/drawing/2014/main" id="{A9CBF7A6-4C27-4CD2-AC49-274161F562A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20" name="avatar">
          <a:extLst>
            <a:ext uri="{FF2B5EF4-FFF2-40B4-BE49-F238E27FC236}">
              <a16:creationId xmlns:a16="http://schemas.microsoft.com/office/drawing/2014/main" id="{8D67BB39-CCDF-4D2E-9910-66B16E9170F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21" name="avatar">
          <a:extLst>
            <a:ext uri="{FF2B5EF4-FFF2-40B4-BE49-F238E27FC236}">
              <a16:creationId xmlns:a16="http://schemas.microsoft.com/office/drawing/2014/main" id="{22D2251E-FAC6-4589-A8D9-0D02DB8A2CD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22" name="avatar">
          <a:extLst>
            <a:ext uri="{FF2B5EF4-FFF2-40B4-BE49-F238E27FC236}">
              <a16:creationId xmlns:a16="http://schemas.microsoft.com/office/drawing/2014/main" id="{2169129C-2D97-4B8E-89E4-AA1A95AC9638}"/>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23" name="avatar">
          <a:extLst>
            <a:ext uri="{FF2B5EF4-FFF2-40B4-BE49-F238E27FC236}">
              <a16:creationId xmlns:a16="http://schemas.microsoft.com/office/drawing/2014/main" id="{5BFADB5D-4E11-4C25-99A2-1BD267746E4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24" name="avatar">
          <a:extLst>
            <a:ext uri="{FF2B5EF4-FFF2-40B4-BE49-F238E27FC236}">
              <a16:creationId xmlns:a16="http://schemas.microsoft.com/office/drawing/2014/main" id="{38752F87-EBFF-4309-A628-5673115B0A6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25" name="avatar">
          <a:extLst>
            <a:ext uri="{FF2B5EF4-FFF2-40B4-BE49-F238E27FC236}">
              <a16:creationId xmlns:a16="http://schemas.microsoft.com/office/drawing/2014/main" id="{E3AE4048-CD15-43D4-BA13-B1CE2527BBF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26" name="avatar">
          <a:extLst>
            <a:ext uri="{FF2B5EF4-FFF2-40B4-BE49-F238E27FC236}">
              <a16:creationId xmlns:a16="http://schemas.microsoft.com/office/drawing/2014/main" id="{028B5856-C52B-44BB-9145-425DBB96BC0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27" name="avatar">
          <a:extLst>
            <a:ext uri="{FF2B5EF4-FFF2-40B4-BE49-F238E27FC236}">
              <a16:creationId xmlns:a16="http://schemas.microsoft.com/office/drawing/2014/main" id="{DB6992E9-EF62-4F06-A04E-8A63F912F02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28" name="avatar">
          <a:extLst>
            <a:ext uri="{FF2B5EF4-FFF2-40B4-BE49-F238E27FC236}">
              <a16:creationId xmlns:a16="http://schemas.microsoft.com/office/drawing/2014/main" id="{A35D3FB0-F988-4B6C-8800-F5EB0CE3669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29" name="avatar">
          <a:extLst>
            <a:ext uri="{FF2B5EF4-FFF2-40B4-BE49-F238E27FC236}">
              <a16:creationId xmlns:a16="http://schemas.microsoft.com/office/drawing/2014/main" id="{90583B5B-7FD3-433B-9027-7D80FC44C71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30" name="avatar">
          <a:extLst>
            <a:ext uri="{FF2B5EF4-FFF2-40B4-BE49-F238E27FC236}">
              <a16:creationId xmlns:a16="http://schemas.microsoft.com/office/drawing/2014/main" id="{DBD1086E-342D-4329-BA18-350AD79C7CC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31" name="avatar">
          <a:extLst>
            <a:ext uri="{FF2B5EF4-FFF2-40B4-BE49-F238E27FC236}">
              <a16:creationId xmlns:a16="http://schemas.microsoft.com/office/drawing/2014/main" id="{AEFFCCAA-7A52-41C1-A9A7-2A6F1B5F9E5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32" name="avatar">
          <a:extLst>
            <a:ext uri="{FF2B5EF4-FFF2-40B4-BE49-F238E27FC236}">
              <a16:creationId xmlns:a16="http://schemas.microsoft.com/office/drawing/2014/main" id="{8BD439DD-201A-4B4F-BB52-8AAE59CBB85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33" name="avatar">
          <a:extLst>
            <a:ext uri="{FF2B5EF4-FFF2-40B4-BE49-F238E27FC236}">
              <a16:creationId xmlns:a16="http://schemas.microsoft.com/office/drawing/2014/main" id="{FA62D7B4-7B15-42A3-801B-C1EB4401184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34" name="avatar">
          <a:extLst>
            <a:ext uri="{FF2B5EF4-FFF2-40B4-BE49-F238E27FC236}">
              <a16:creationId xmlns:a16="http://schemas.microsoft.com/office/drawing/2014/main" id="{2AEF9EDA-6BA2-4ADB-91B3-418A9A1DA1D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35" name="avatar">
          <a:extLst>
            <a:ext uri="{FF2B5EF4-FFF2-40B4-BE49-F238E27FC236}">
              <a16:creationId xmlns:a16="http://schemas.microsoft.com/office/drawing/2014/main" id="{88287F14-65FD-4344-AD84-5445BE75538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36" name="avatar">
          <a:extLst>
            <a:ext uri="{FF2B5EF4-FFF2-40B4-BE49-F238E27FC236}">
              <a16:creationId xmlns:a16="http://schemas.microsoft.com/office/drawing/2014/main" id="{EBAB60BF-F6B7-46D3-8A24-3BB1978E2C1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37" name="avatar">
          <a:extLst>
            <a:ext uri="{FF2B5EF4-FFF2-40B4-BE49-F238E27FC236}">
              <a16:creationId xmlns:a16="http://schemas.microsoft.com/office/drawing/2014/main" id="{CBCC34B9-EFCC-42CA-9DF1-0F56F41C0C5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38" name="avatar">
          <a:extLst>
            <a:ext uri="{FF2B5EF4-FFF2-40B4-BE49-F238E27FC236}">
              <a16:creationId xmlns:a16="http://schemas.microsoft.com/office/drawing/2014/main" id="{C91BDDD0-EAAD-455C-B08A-A03E2E4264F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39" name="avatar">
          <a:extLst>
            <a:ext uri="{FF2B5EF4-FFF2-40B4-BE49-F238E27FC236}">
              <a16:creationId xmlns:a16="http://schemas.microsoft.com/office/drawing/2014/main" id="{BC146A10-E47F-412C-B28D-F81F62E582F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40" name="avatar">
          <a:extLst>
            <a:ext uri="{FF2B5EF4-FFF2-40B4-BE49-F238E27FC236}">
              <a16:creationId xmlns:a16="http://schemas.microsoft.com/office/drawing/2014/main" id="{54AE7187-64C3-4926-A9BC-7177A681676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41" name="avatar">
          <a:extLst>
            <a:ext uri="{FF2B5EF4-FFF2-40B4-BE49-F238E27FC236}">
              <a16:creationId xmlns:a16="http://schemas.microsoft.com/office/drawing/2014/main" id="{41567417-FF37-42FD-A68C-3C12DCC3608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42" name="avatar">
          <a:extLst>
            <a:ext uri="{FF2B5EF4-FFF2-40B4-BE49-F238E27FC236}">
              <a16:creationId xmlns:a16="http://schemas.microsoft.com/office/drawing/2014/main" id="{5DDAE84F-AB2C-4B30-9D91-542F2335A5E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43" name="avatar">
          <a:extLst>
            <a:ext uri="{FF2B5EF4-FFF2-40B4-BE49-F238E27FC236}">
              <a16:creationId xmlns:a16="http://schemas.microsoft.com/office/drawing/2014/main" id="{C0A8974F-FDFA-4547-BE73-F69F66E57D9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44" name="avatar">
          <a:extLst>
            <a:ext uri="{FF2B5EF4-FFF2-40B4-BE49-F238E27FC236}">
              <a16:creationId xmlns:a16="http://schemas.microsoft.com/office/drawing/2014/main" id="{92FB0106-978B-4532-8659-6810D7AE601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45" name="avatar">
          <a:extLst>
            <a:ext uri="{FF2B5EF4-FFF2-40B4-BE49-F238E27FC236}">
              <a16:creationId xmlns:a16="http://schemas.microsoft.com/office/drawing/2014/main" id="{50723369-2921-4138-870E-5DA368CCB31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46" name="avatar">
          <a:extLst>
            <a:ext uri="{FF2B5EF4-FFF2-40B4-BE49-F238E27FC236}">
              <a16:creationId xmlns:a16="http://schemas.microsoft.com/office/drawing/2014/main" id="{A7CD5151-EB7E-44D1-9A0C-CF873358760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47" name="avatar">
          <a:extLst>
            <a:ext uri="{FF2B5EF4-FFF2-40B4-BE49-F238E27FC236}">
              <a16:creationId xmlns:a16="http://schemas.microsoft.com/office/drawing/2014/main" id="{E8379BAF-D16D-481E-B9CD-1E6AAC1FCA1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48" name="avatar">
          <a:extLst>
            <a:ext uri="{FF2B5EF4-FFF2-40B4-BE49-F238E27FC236}">
              <a16:creationId xmlns:a16="http://schemas.microsoft.com/office/drawing/2014/main" id="{C2A6F599-7CE2-49C6-A097-5E49B26C335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49" name="avatar">
          <a:extLst>
            <a:ext uri="{FF2B5EF4-FFF2-40B4-BE49-F238E27FC236}">
              <a16:creationId xmlns:a16="http://schemas.microsoft.com/office/drawing/2014/main" id="{D109FFCF-D9A8-4F3B-90BF-9928E4F94FB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50" name="avatar">
          <a:extLst>
            <a:ext uri="{FF2B5EF4-FFF2-40B4-BE49-F238E27FC236}">
              <a16:creationId xmlns:a16="http://schemas.microsoft.com/office/drawing/2014/main" id="{CB434C96-CE8C-48BE-ACAB-C5F2642AEB2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51" name="avatar">
          <a:extLst>
            <a:ext uri="{FF2B5EF4-FFF2-40B4-BE49-F238E27FC236}">
              <a16:creationId xmlns:a16="http://schemas.microsoft.com/office/drawing/2014/main" id="{B1917014-1F29-4EC2-BEE4-A49171DCDAA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52" name="avatar">
          <a:extLst>
            <a:ext uri="{FF2B5EF4-FFF2-40B4-BE49-F238E27FC236}">
              <a16:creationId xmlns:a16="http://schemas.microsoft.com/office/drawing/2014/main" id="{F04FAFD6-A7E9-42E4-9E69-4421A782E74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53" name="avatar">
          <a:extLst>
            <a:ext uri="{FF2B5EF4-FFF2-40B4-BE49-F238E27FC236}">
              <a16:creationId xmlns:a16="http://schemas.microsoft.com/office/drawing/2014/main" id="{9C892F4F-30AC-42DD-AB98-9CD932DCA16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54" name="avatar">
          <a:extLst>
            <a:ext uri="{FF2B5EF4-FFF2-40B4-BE49-F238E27FC236}">
              <a16:creationId xmlns:a16="http://schemas.microsoft.com/office/drawing/2014/main" id="{797CEDF1-7482-43A5-BDCB-1E2D15D95D4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55" name="avatar">
          <a:extLst>
            <a:ext uri="{FF2B5EF4-FFF2-40B4-BE49-F238E27FC236}">
              <a16:creationId xmlns:a16="http://schemas.microsoft.com/office/drawing/2014/main" id="{35E26E0E-DDF3-44BF-AB48-C7F788A0C66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56" name="avatar">
          <a:extLst>
            <a:ext uri="{FF2B5EF4-FFF2-40B4-BE49-F238E27FC236}">
              <a16:creationId xmlns:a16="http://schemas.microsoft.com/office/drawing/2014/main" id="{71A63C31-9B3F-473B-86BE-F81876B13B3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57" name="avatar">
          <a:extLst>
            <a:ext uri="{FF2B5EF4-FFF2-40B4-BE49-F238E27FC236}">
              <a16:creationId xmlns:a16="http://schemas.microsoft.com/office/drawing/2014/main" id="{1D82DF8F-C777-406D-A932-AD878D4B015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58" name="avatar">
          <a:extLst>
            <a:ext uri="{FF2B5EF4-FFF2-40B4-BE49-F238E27FC236}">
              <a16:creationId xmlns:a16="http://schemas.microsoft.com/office/drawing/2014/main" id="{C589869D-8466-4E43-8718-8F54C64123A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59" name="avatar">
          <a:extLst>
            <a:ext uri="{FF2B5EF4-FFF2-40B4-BE49-F238E27FC236}">
              <a16:creationId xmlns:a16="http://schemas.microsoft.com/office/drawing/2014/main" id="{0A1BBA8C-55EB-4C73-8592-5F6478D4173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60" name="avatar">
          <a:extLst>
            <a:ext uri="{FF2B5EF4-FFF2-40B4-BE49-F238E27FC236}">
              <a16:creationId xmlns:a16="http://schemas.microsoft.com/office/drawing/2014/main" id="{BD678B16-A0D3-4696-8998-68578DF7E3B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61" name="avatar">
          <a:extLst>
            <a:ext uri="{FF2B5EF4-FFF2-40B4-BE49-F238E27FC236}">
              <a16:creationId xmlns:a16="http://schemas.microsoft.com/office/drawing/2014/main" id="{0490DEE9-9153-407E-A9B3-319D29A5A5D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62" name="avatar">
          <a:extLst>
            <a:ext uri="{FF2B5EF4-FFF2-40B4-BE49-F238E27FC236}">
              <a16:creationId xmlns:a16="http://schemas.microsoft.com/office/drawing/2014/main" id="{00B4D7F0-FF4D-4823-A5F5-4BC103CF300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63" name="avatar">
          <a:extLst>
            <a:ext uri="{FF2B5EF4-FFF2-40B4-BE49-F238E27FC236}">
              <a16:creationId xmlns:a16="http://schemas.microsoft.com/office/drawing/2014/main" id="{530F6303-9602-4626-BA6D-BAA68631E07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64" name="avatar">
          <a:extLst>
            <a:ext uri="{FF2B5EF4-FFF2-40B4-BE49-F238E27FC236}">
              <a16:creationId xmlns:a16="http://schemas.microsoft.com/office/drawing/2014/main" id="{A16A955F-1A2D-43BA-8E59-1D238372D50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65" name="avatar">
          <a:extLst>
            <a:ext uri="{FF2B5EF4-FFF2-40B4-BE49-F238E27FC236}">
              <a16:creationId xmlns:a16="http://schemas.microsoft.com/office/drawing/2014/main" id="{42DDEEAB-2ED9-4C6D-86B7-E9E968D1FB1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66" name="avatar">
          <a:extLst>
            <a:ext uri="{FF2B5EF4-FFF2-40B4-BE49-F238E27FC236}">
              <a16:creationId xmlns:a16="http://schemas.microsoft.com/office/drawing/2014/main" id="{03969854-7EC8-423B-AC67-2E1181193FE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67" name="avatar">
          <a:extLst>
            <a:ext uri="{FF2B5EF4-FFF2-40B4-BE49-F238E27FC236}">
              <a16:creationId xmlns:a16="http://schemas.microsoft.com/office/drawing/2014/main" id="{3417FB0F-C621-4F65-A676-E2DA9CECBEA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68" name="avatar">
          <a:extLst>
            <a:ext uri="{FF2B5EF4-FFF2-40B4-BE49-F238E27FC236}">
              <a16:creationId xmlns:a16="http://schemas.microsoft.com/office/drawing/2014/main" id="{0CB5A412-6E63-4FF7-964F-03501293394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69" name="avatar">
          <a:extLst>
            <a:ext uri="{FF2B5EF4-FFF2-40B4-BE49-F238E27FC236}">
              <a16:creationId xmlns:a16="http://schemas.microsoft.com/office/drawing/2014/main" id="{ECACD082-8975-46FB-B08F-1C540B403607}"/>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70" name="avatar">
          <a:extLst>
            <a:ext uri="{FF2B5EF4-FFF2-40B4-BE49-F238E27FC236}">
              <a16:creationId xmlns:a16="http://schemas.microsoft.com/office/drawing/2014/main" id="{0005DA28-269E-4E68-9E1D-B9D0A842CF3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71" name="avatar">
          <a:extLst>
            <a:ext uri="{FF2B5EF4-FFF2-40B4-BE49-F238E27FC236}">
              <a16:creationId xmlns:a16="http://schemas.microsoft.com/office/drawing/2014/main" id="{49B22B1C-47C6-4F9E-B8A8-B2BD98F7EC3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72" name="avatar">
          <a:extLst>
            <a:ext uri="{FF2B5EF4-FFF2-40B4-BE49-F238E27FC236}">
              <a16:creationId xmlns:a16="http://schemas.microsoft.com/office/drawing/2014/main" id="{9647B1DE-03F3-4572-BBE6-0918805A46A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73" name="avatar">
          <a:extLst>
            <a:ext uri="{FF2B5EF4-FFF2-40B4-BE49-F238E27FC236}">
              <a16:creationId xmlns:a16="http://schemas.microsoft.com/office/drawing/2014/main" id="{934484E7-1934-4788-9E53-FB9108D94DA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74" name="avatar">
          <a:extLst>
            <a:ext uri="{FF2B5EF4-FFF2-40B4-BE49-F238E27FC236}">
              <a16:creationId xmlns:a16="http://schemas.microsoft.com/office/drawing/2014/main" id="{3196B576-5593-4975-B3FC-BA543320DAC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75" name="avatar">
          <a:extLst>
            <a:ext uri="{FF2B5EF4-FFF2-40B4-BE49-F238E27FC236}">
              <a16:creationId xmlns:a16="http://schemas.microsoft.com/office/drawing/2014/main" id="{BA40E242-5962-434D-88ED-9E30E88FE31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76" name="avatar">
          <a:extLst>
            <a:ext uri="{FF2B5EF4-FFF2-40B4-BE49-F238E27FC236}">
              <a16:creationId xmlns:a16="http://schemas.microsoft.com/office/drawing/2014/main" id="{F9BB5D2D-470F-440D-B5E1-875D23634C8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77" name="avatar">
          <a:extLst>
            <a:ext uri="{FF2B5EF4-FFF2-40B4-BE49-F238E27FC236}">
              <a16:creationId xmlns:a16="http://schemas.microsoft.com/office/drawing/2014/main" id="{9EE7625A-FBF5-46FE-A173-3334F69A401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78" name="avatar">
          <a:extLst>
            <a:ext uri="{FF2B5EF4-FFF2-40B4-BE49-F238E27FC236}">
              <a16:creationId xmlns:a16="http://schemas.microsoft.com/office/drawing/2014/main" id="{1F663188-F95F-4C25-AEBA-F8AA650AF8A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79" name="avatar">
          <a:extLst>
            <a:ext uri="{FF2B5EF4-FFF2-40B4-BE49-F238E27FC236}">
              <a16:creationId xmlns:a16="http://schemas.microsoft.com/office/drawing/2014/main" id="{EE2360FC-958C-4066-9572-A924DABC65D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80" name="avatar">
          <a:extLst>
            <a:ext uri="{FF2B5EF4-FFF2-40B4-BE49-F238E27FC236}">
              <a16:creationId xmlns:a16="http://schemas.microsoft.com/office/drawing/2014/main" id="{F484BD38-C2B2-4236-B51E-D585D71A9BB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81" name="avatar">
          <a:extLst>
            <a:ext uri="{FF2B5EF4-FFF2-40B4-BE49-F238E27FC236}">
              <a16:creationId xmlns:a16="http://schemas.microsoft.com/office/drawing/2014/main" id="{05779A9A-574F-4F9D-AC73-32D369690F4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82" name="avatar">
          <a:extLst>
            <a:ext uri="{FF2B5EF4-FFF2-40B4-BE49-F238E27FC236}">
              <a16:creationId xmlns:a16="http://schemas.microsoft.com/office/drawing/2014/main" id="{D044B32A-C344-450A-B0FF-63BA3065A25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83" name="avatar">
          <a:extLst>
            <a:ext uri="{FF2B5EF4-FFF2-40B4-BE49-F238E27FC236}">
              <a16:creationId xmlns:a16="http://schemas.microsoft.com/office/drawing/2014/main" id="{5CDA177E-9847-4EC2-A2D8-22AE1C1F992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84" name="avatar">
          <a:extLst>
            <a:ext uri="{FF2B5EF4-FFF2-40B4-BE49-F238E27FC236}">
              <a16:creationId xmlns:a16="http://schemas.microsoft.com/office/drawing/2014/main" id="{82A21FAD-A890-4ED3-93F9-DDE7E968A4B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85" name="avatar">
          <a:extLst>
            <a:ext uri="{FF2B5EF4-FFF2-40B4-BE49-F238E27FC236}">
              <a16:creationId xmlns:a16="http://schemas.microsoft.com/office/drawing/2014/main" id="{FD343659-78BE-4368-ACC4-C2437AC958FF}"/>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86" name="avatar">
          <a:extLst>
            <a:ext uri="{FF2B5EF4-FFF2-40B4-BE49-F238E27FC236}">
              <a16:creationId xmlns:a16="http://schemas.microsoft.com/office/drawing/2014/main" id="{46FB9289-7308-4C69-8662-E4D0A5BBE95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87" name="avatar">
          <a:extLst>
            <a:ext uri="{FF2B5EF4-FFF2-40B4-BE49-F238E27FC236}">
              <a16:creationId xmlns:a16="http://schemas.microsoft.com/office/drawing/2014/main" id="{4D2F0237-3855-4447-8519-978DF14BBFA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88" name="avatar">
          <a:extLst>
            <a:ext uri="{FF2B5EF4-FFF2-40B4-BE49-F238E27FC236}">
              <a16:creationId xmlns:a16="http://schemas.microsoft.com/office/drawing/2014/main" id="{44F2FCF4-BC79-4B12-84A4-26FC41AA62E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89" name="avatar">
          <a:extLst>
            <a:ext uri="{FF2B5EF4-FFF2-40B4-BE49-F238E27FC236}">
              <a16:creationId xmlns:a16="http://schemas.microsoft.com/office/drawing/2014/main" id="{5E2429A8-02CB-4D2C-A9F7-3B3894C4259C}"/>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90" name="avatar">
          <a:extLst>
            <a:ext uri="{FF2B5EF4-FFF2-40B4-BE49-F238E27FC236}">
              <a16:creationId xmlns:a16="http://schemas.microsoft.com/office/drawing/2014/main" id="{5BEEC376-3E86-4B3B-BAF3-CDDF8F3E9AC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91" name="avatar">
          <a:extLst>
            <a:ext uri="{FF2B5EF4-FFF2-40B4-BE49-F238E27FC236}">
              <a16:creationId xmlns:a16="http://schemas.microsoft.com/office/drawing/2014/main" id="{8AFA5EA1-02B9-41A9-8406-91397EC774D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92" name="avatar">
          <a:extLst>
            <a:ext uri="{FF2B5EF4-FFF2-40B4-BE49-F238E27FC236}">
              <a16:creationId xmlns:a16="http://schemas.microsoft.com/office/drawing/2014/main" id="{FD4F6F97-6596-41EB-9695-C3C46A55112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293" name="avatar">
          <a:extLst>
            <a:ext uri="{FF2B5EF4-FFF2-40B4-BE49-F238E27FC236}">
              <a16:creationId xmlns:a16="http://schemas.microsoft.com/office/drawing/2014/main" id="{FBAEA1B5-1A66-440A-B20D-CF43DAB8F54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294" name="avatar">
          <a:extLst>
            <a:ext uri="{FF2B5EF4-FFF2-40B4-BE49-F238E27FC236}">
              <a16:creationId xmlns:a16="http://schemas.microsoft.com/office/drawing/2014/main" id="{D0DC98EF-B272-412D-B263-35461115BA7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95" name="avatar">
          <a:extLst>
            <a:ext uri="{FF2B5EF4-FFF2-40B4-BE49-F238E27FC236}">
              <a16:creationId xmlns:a16="http://schemas.microsoft.com/office/drawing/2014/main" id="{E8E38F39-E4D3-463D-9279-ED6C50D2C48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96" name="avatar">
          <a:extLst>
            <a:ext uri="{FF2B5EF4-FFF2-40B4-BE49-F238E27FC236}">
              <a16:creationId xmlns:a16="http://schemas.microsoft.com/office/drawing/2014/main" id="{E125AD36-32A7-4569-803C-7B90C67C38C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297" name="avatar">
          <a:extLst>
            <a:ext uri="{FF2B5EF4-FFF2-40B4-BE49-F238E27FC236}">
              <a16:creationId xmlns:a16="http://schemas.microsoft.com/office/drawing/2014/main" id="{DAE0A8EF-1161-41BA-9158-1F40243C66F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298" name="avatar">
          <a:extLst>
            <a:ext uri="{FF2B5EF4-FFF2-40B4-BE49-F238E27FC236}">
              <a16:creationId xmlns:a16="http://schemas.microsoft.com/office/drawing/2014/main" id="{C3277200-F839-4A4F-AD3D-5A9B3AFC064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299" name="avatar">
          <a:extLst>
            <a:ext uri="{FF2B5EF4-FFF2-40B4-BE49-F238E27FC236}">
              <a16:creationId xmlns:a16="http://schemas.microsoft.com/office/drawing/2014/main" id="{E1911DCF-FB8A-4395-98BE-791541D61C1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00" name="avatar">
          <a:extLst>
            <a:ext uri="{FF2B5EF4-FFF2-40B4-BE49-F238E27FC236}">
              <a16:creationId xmlns:a16="http://schemas.microsoft.com/office/drawing/2014/main" id="{FCE96022-509D-4E8B-86FF-564E5E5215C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01" name="avatar">
          <a:extLst>
            <a:ext uri="{FF2B5EF4-FFF2-40B4-BE49-F238E27FC236}">
              <a16:creationId xmlns:a16="http://schemas.microsoft.com/office/drawing/2014/main" id="{5F6F6DC8-2090-44CE-A126-4D2F294F667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02" name="avatar">
          <a:extLst>
            <a:ext uri="{FF2B5EF4-FFF2-40B4-BE49-F238E27FC236}">
              <a16:creationId xmlns:a16="http://schemas.microsoft.com/office/drawing/2014/main" id="{F691EA52-6488-457B-85DB-07D030E6CEE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03" name="avatar">
          <a:extLst>
            <a:ext uri="{FF2B5EF4-FFF2-40B4-BE49-F238E27FC236}">
              <a16:creationId xmlns:a16="http://schemas.microsoft.com/office/drawing/2014/main" id="{B85F8195-F062-4DB3-B7D3-1112F5174AB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04" name="avatar">
          <a:extLst>
            <a:ext uri="{FF2B5EF4-FFF2-40B4-BE49-F238E27FC236}">
              <a16:creationId xmlns:a16="http://schemas.microsoft.com/office/drawing/2014/main" id="{986AB5E2-7693-4FAE-96FB-563B9EE9DEF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05" name="avatar">
          <a:extLst>
            <a:ext uri="{FF2B5EF4-FFF2-40B4-BE49-F238E27FC236}">
              <a16:creationId xmlns:a16="http://schemas.microsoft.com/office/drawing/2014/main" id="{AEA1EA06-0B61-4363-8AD7-08FAA39FF55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06" name="avatar">
          <a:extLst>
            <a:ext uri="{FF2B5EF4-FFF2-40B4-BE49-F238E27FC236}">
              <a16:creationId xmlns:a16="http://schemas.microsoft.com/office/drawing/2014/main" id="{3602851B-617B-4F15-952B-92F598E0DA2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07" name="avatar">
          <a:extLst>
            <a:ext uri="{FF2B5EF4-FFF2-40B4-BE49-F238E27FC236}">
              <a16:creationId xmlns:a16="http://schemas.microsoft.com/office/drawing/2014/main" id="{71625ED8-4740-4B55-9A7C-889F83D44E1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08" name="avatar">
          <a:extLst>
            <a:ext uri="{FF2B5EF4-FFF2-40B4-BE49-F238E27FC236}">
              <a16:creationId xmlns:a16="http://schemas.microsoft.com/office/drawing/2014/main" id="{9257544B-99A9-406B-BC67-B352B3D99E8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09" name="avatar">
          <a:extLst>
            <a:ext uri="{FF2B5EF4-FFF2-40B4-BE49-F238E27FC236}">
              <a16:creationId xmlns:a16="http://schemas.microsoft.com/office/drawing/2014/main" id="{47D55A4D-E78C-49B6-9003-F42BD822599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10" name="avatar">
          <a:extLst>
            <a:ext uri="{FF2B5EF4-FFF2-40B4-BE49-F238E27FC236}">
              <a16:creationId xmlns:a16="http://schemas.microsoft.com/office/drawing/2014/main" id="{6A1B024E-A6B4-4C97-84A1-14E0E4801CBB}"/>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11" name="avatar">
          <a:extLst>
            <a:ext uri="{FF2B5EF4-FFF2-40B4-BE49-F238E27FC236}">
              <a16:creationId xmlns:a16="http://schemas.microsoft.com/office/drawing/2014/main" id="{23704785-EF33-4CB1-B71E-D64B304B2A5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12" name="avatar">
          <a:extLst>
            <a:ext uri="{FF2B5EF4-FFF2-40B4-BE49-F238E27FC236}">
              <a16:creationId xmlns:a16="http://schemas.microsoft.com/office/drawing/2014/main" id="{991EBDB9-EDBA-49A6-BD98-39540F040A1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13" name="avatar">
          <a:extLst>
            <a:ext uri="{FF2B5EF4-FFF2-40B4-BE49-F238E27FC236}">
              <a16:creationId xmlns:a16="http://schemas.microsoft.com/office/drawing/2014/main" id="{D4E1E187-D9F7-46C8-A99C-F7F84B7C592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14" name="avatar">
          <a:extLst>
            <a:ext uri="{FF2B5EF4-FFF2-40B4-BE49-F238E27FC236}">
              <a16:creationId xmlns:a16="http://schemas.microsoft.com/office/drawing/2014/main" id="{513B24D7-D0F8-49FE-AF13-03CC574FB2C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15" name="avatar">
          <a:extLst>
            <a:ext uri="{FF2B5EF4-FFF2-40B4-BE49-F238E27FC236}">
              <a16:creationId xmlns:a16="http://schemas.microsoft.com/office/drawing/2014/main" id="{BC7AD897-2789-4240-AC13-E2C30C72CD2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16" name="avatar">
          <a:extLst>
            <a:ext uri="{FF2B5EF4-FFF2-40B4-BE49-F238E27FC236}">
              <a16:creationId xmlns:a16="http://schemas.microsoft.com/office/drawing/2014/main" id="{A2E088BD-301E-42E9-BF3C-BF3C0F1ED8A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17" name="avatar">
          <a:extLst>
            <a:ext uri="{FF2B5EF4-FFF2-40B4-BE49-F238E27FC236}">
              <a16:creationId xmlns:a16="http://schemas.microsoft.com/office/drawing/2014/main" id="{B8394DAD-EC77-4DAE-9193-0114F356A6E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18" name="avatar">
          <a:extLst>
            <a:ext uri="{FF2B5EF4-FFF2-40B4-BE49-F238E27FC236}">
              <a16:creationId xmlns:a16="http://schemas.microsoft.com/office/drawing/2014/main" id="{B3B8134F-7B6A-48E1-855A-E326D670907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19" name="avatar">
          <a:extLst>
            <a:ext uri="{FF2B5EF4-FFF2-40B4-BE49-F238E27FC236}">
              <a16:creationId xmlns:a16="http://schemas.microsoft.com/office/drawing/2014/main" id="{A3F4FE5F-499D-4C45-8E9A-A8A075FBC52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20" name="avatar">
          <a:extLst>
            <a:ext uri="{FF2B5EF4-FFF2-40B4-BE49-F238E27FC236}">
              <a16:creationId xmlns:a16="http://schemas.microsoft.com/office/drawing/2014/main" id="{EEF2266D-243C-480D-BFEB-4C7E1907176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21" name="avatar">
          <a:extLst>
            <a:ext uri="{FF2B5EF4-FFF2-40B4-BE49-F238E27FC236}">
              <a16:creationId xmlns:a16="http://schemas.microsoft.com/office/drawing/2014/main" id="{ED64A6C9-B7F9-42B6-A93A-9CD99AAF348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22" name="avatar">
          <a:extLst>
            <a:ext uri="{FF2B5EF4-FFF2-40B4-BE49-F238E27FC236}">
              <a16:creationId xmlns:a16="http://schemas.microsoft.com/office/drawing/2014/main" id="{C9581517-682B-4817-A8C0-3B6DED8DF69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23" name="avatar">
          <a:extLst>
            <a:ext uri="{FF2B5EF4-FFF2-40B4-BE49-F238E27FC236}">
              <a16:creationId xmlns:a16="http://schemas.microsoft.com/office/drawing/2014/main" id="{57AB0F84-0FFE-4D76-99CA-EB362C045E6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24" name="avatar">
          <a:extLst>
            <a:ext uri="{FF2B5EF4-FFF2-40B4-BE49-F238E27FC236}">
              <a16:creationId xmlns:a16="http://schemas.microsoft.com/office/drawing/2014/main" id="{93DA7F26-8AA1-49CD-A41F-82533AB5D6B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25" name="avatar">
          <a:extLst>
            <a:ext uri="{FF2B5EF4-FFF2-40B4-BE49-F238E27FC236}">
              <a16:creationId xmlns:a16="http://schemas.microsoft.com/office/drawing/2014/main" id="{31DC0DAC-85DA-437B-8ABE-33EC646FC9B0}"/>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26" name="avatar">
          <a:extLst>
            <a:ext uri="{FF2B5EF4-FFF2-40B4-BE49-F238E27FC236}">
              <a16:creationId xmlns:a16="http://schemas.microsoft.com/office/drawing/2014/main" id="{7BDF43D8-50F1-4121-AF56-A9CE9158B84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27" name="avatar">
          <a:extLst>
            <a:ext uri="{FF2B5EF4-FFF2-40B4-BE49-F238E27FC236}">
              <a16:creationId xmlns:a16="http://schemas.microsoft.com/office/drawing/2014/main" id="{73515337-7921-4EA5-8249-C14D4E6000A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28" name="avatar">
          <a:extLst>
            <a:ext uri="{FF2B5EF4-FFF2-40B4-BE49-F238E27FC236}">
              <a16:creationId xmlns:a16="http://schemas.microsoft.com/office/drawing/2014/main" id="{6C5F083C-14D9-417B-AF33-6C439BB29F2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29" name="avatar">
          <a:extLst>
            <a:ext uri="{FF2B5EF4-FFF2-40B4-BE49-F238E27FC236}">
              <a16:creationId xmlns:a16="http://schemas.microsoft.com/office/drawing/2014/main" id="{888DF18E-90E8-4557-B40D-884898E8025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30" name="avatar">
          <a:extLst>
            <a:ext uri="{FF2B5EF4-FFF2-40B4-BE49-F238E27FC236}">
              <a16:creationId xmlns:a16="http://schemas.microsoft.com/office/drawing/2014/main" id="{28B2C140-CDDA-4FA8-8B85-C3C5D45E5728}"/>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31" name="avatar">
          <a:extLst>
            <a:ext uri="{FF2B5EF4-FFF2-40B4-BE49-F238E27FC236}">
              <a16:creationId xmlns:a16="http://schemas.microsoft.com/office/drawing/2014/main" id="{43B2337E-C1B3-47E3-B85B-05A87A5CDCB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32" name="avatar">
          <a:extLst>
            <a:ext uri="{FF2B5EF4-FFF2-40B4-BE49-F238E27FC236}">
              <a16:creationId xmlns:a16="http://schemas.microsoft.com/office/drawing/2014/main" id="{4AE6AB06-F1E6-4B1B-866C-15AF60F6286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33" name="avatar">
          <a:extLst>
            <a:ext uri="{FF2B5EF4-FFF2-40B4-BE49-F238E27FC236}">
              <a16:creationId xmlns:a16="http://schemas.microsoft.com/office/drawing/2014/main" id="{FE8C41E4-B779-4FCD-AF4B-E7670585E98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34" name="avatar">
          <a:extLst>
            <a:ext uri="{FF2B5EF4-FFF2-40B4-BE49-F238E27FC236}">
              <a16:creationId xmlns:a16="http://schemas.microsoft.com/office/drawing/2014/main" id="{055D76D2-61CD-4300-8B51-D2849787DEE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35" name="avatar">
          <a:extLst>
            <a:ext uri="{FF2B5EF4-FFF2-40B4-BE49-F238E27FC236}">
              <a16:creationId xmlns:a16="http://schemas.microsoft.com/office/drawing/2014/main" id="{DA14FF69-E127-415F-8002-44286574DABA}"/>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36" name="avatar">
          <a:extLst>
            <a:ext uri="{FF2B5EF4-FFF2-40B4-BE49-F238E27FC236}">
              <a16:creationId xmlns:a16="http://schemas.microsoft.com/office/drawing/2014/main" id="{858B731B-0322-4F7E-8937-A856BB5402E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37" name="avatar">
          <a:extLst>
            <a:ext uri="{FF2B5EF4-FFF2-40B4-BE49-F238E27FC236}">
              <a16:creationId xmlns:a16="http://schemas.microsoft.com/office/drawing/2014/main" id="{7E4FF6FB-3C45-4445-848B-80E5876FB9FB}"/>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38" name="avatar">
          <a:extLst>
            <a:ext uri="{FF2B5EF4-FFF2-40B4-BE49-F238E27FC236}">
              <a16:creationId xmlns:a16="http://schemas.microsoft.com/office/drawing/2014/main" id="{70D6387C-0192-401C-BA61-C4200C6570C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4163"/>
    <xdr:sp macro="" textlink="">
      <xdr:nvSpPr>
        <xdr:cNvPr id="71339" name="avatar">
          <a:extLst>
            <a:ext uri="{FF2B5EF4-FFF2-40B4-BE49-F238E27FC236}">
              <a16:creationId xmlns:a16="http://schemas.microsoft.com/office/drawing/2014/main" id="{1F260390-9E93-4135-963A-636B7E29C3D6}"/>
            </a:ext>
          </a:extLst>
        </xdr:cNvPr>
        <xdr:cNvSpPr>
          <a:spLocks noChangeAspect="1" noChangeArrowheads="1"/>
        </xdr:cNvSpPr>
      </xdr:nvSpPr>
      <xdr:spPr bwMode="auto">
        <a:xfrm>
          <a:off x="4600575" y="21821775"/>
          <a:ext cx="304800" cy="28416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71340" name="avatar">
          <a:extLst>
            <a:ext uri="{FF2B5EF4-FFF2-40B4-BE49-F238E27FC236}">
              <a16:creationId xmlns:a16="http://schemas.microsoft.com/office/drawing/2014/main" id="{300808D5-1E21-41B2-A4B7-A307B099E1F0}"/>
            </a:ext>
          </a:extLst>
        </xdr:cNvPr>
        <xdr:cNvSpPr>
          <a:spLocks noChangeAspect="1" noChangeArrowheads="1"/>
        </xdr:cNvSpPr>
      </xdr:nvSpPr>
      <xdr:spPr bwMode="auto">
        <a:xfrm>
          <a:off x="0" y="21821775"/>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41" name="avatar">
          <a:extLst>
            <a:ext uri="{FF2B5EF4-FFF2-40B4-BE49-F238E27FC236}">
              <a16:creationId xmlns:a16="http://schemas.microsoft.com/office/drawing/2014/main" id="{7926A704-6526-40BC-B246-C0D59BCF67E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5432"/>
    <xdr:sp macro="" textlink="">
      <xdr:nvSpPr>
        <xdr:cNvPr id="71342" name="avatar">
          <a:extLst>
            <a:ext uri="{FF2B5EF4-FFF2-40B4-BE49-F238E27FC236}">
              <a16:creationId xmlns:a16="http://schemas.microsoft.com/office/drawing/2014/main" id="{B6AFDC67-403E-49DA-8608-38A26374C176}"/>
            </a:ext>
          </a:extLst>
        </xdr:cNvPr>
        <xdr:cNvSpPr>
          <a:spLocks noChangeAspect="1" noChangeArrowheads="1"/>
        </xdr:cNvSpPr>
      </xdr:nvSpPr>
      <xdr:spPr bwMode="auto">
        <a:xfrm>
          <a:off x="4600575" y="21821775"/>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5432"/>
    <xdr:sp macro="" textlink="">
      <xdr:nvSpPr>
        <xdr:cNvPr id="71343" name="avatar">
          <a:extLst>
            <a:ext uri="{FF2B5EF4-FFF2-40B4-BE49-F238E27FC236}">
              <a16:creationId xmlns:a16="http://schemas.microsoft.com/office/drawing/2014/main" id="{9A9773BA-9C0F-4327-93A7-5EADCC7B7529}"/>
            </a:ext>
          </a:extLst>
        </xdr:cNvPr>
        <xdr:cNvSpPr>
          <a:spLocks noChangeAspect="1" noChangeArrowheads="1"/>
        </xdr:cNvSpPr>
      </xdr:nvSpPr>
      <xdr:spPr bwMode="auto">
        <a:xfrm>
          <a:off x="0" y="21821775"/>
          <a:ext cx="304800" cy="28543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5274"/>
    <xdr:sp macro="" textlink="">
      <xdr:nvSpPr>
        <xdr:cNvPr id="71344" name="avatar">
          <a:extLst>
            <a:ext uri="{FF2B5EF4-FFF2-40B4-BE49-F238E27FC236}">
              <a16:creationId xmlns:a16="http://schemas.microsoft.com/office/drawing/2014/main" id="{B8CB8DB0-5411-4C87-AB74-99224DE156DB}"/>
            </a:ext>
          </a:extLst>
        </xdr:cNvPr>
        <xdr:cNvSpPr>
          <a:spLocks noChangeAspect="1" noChangeArrowheads="1"/>
        </xdr:cNvSpPr>
      </xdr:nvSpPr>
      <xdr:spPr bwMode="auto">
        <a:xfrm>
          <a:off x="4600575"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45" name="avatar">
          <a:extLst>
            <a:ext uri="{FF2B5EF4-FFF2-40B4-BE49-F238E27FC236}">
              <a16:creationId xmlns:a16="http://schemas.microsoft.com/office/drawing/2014/main" id="{35342AF7-B46E-4E4E-899B-5229F237EBA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88001"/>
    <xdr:sp macro="" textlink="">
      <xdr:nvSpPr>
        <xdr:cNvPr id="71346" name="avatar">
          <a:extLst>
            <a:ext uri="{FF2B5EF4-FFF2-40B4-BE49-F238E27FC236}">
              <a16:creationId xmlns:a16="http://schemas.microsoft.com/office/drawing/2014/main" id="{3B09B0B6-DBA8-430E-BFF8-424DCCB49A04}"/>
            </a:ext>
          </a:extLst>
        </xdr:cNvPr>
        <xdr:cNvSpPr>
          <a:spLocks noChangeAspect="1" noChangeArrowheads="1"/>
        </xdr:cNvSpPr>
      </xdr:nvSpPr>
      <xdr:spPr bwMode="auto">
        <a:xfrm>
          <a:off x="4600575" y="21821775"/>
          <a:ext cx="304800" cy="2880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7337"/>
    <xdr:sp macro="" textlink="">
      <xdr:nvSpPr>
        <xdr:cNvPr id="71347" name="avatar">
          <a:extLst>
            <a:ext uri="{FF2B5EF4-FFF2-40B4-BE49-F238E27FC236}">
              <a16:creationId xmlns:a16="http://schemas.microsoft.com/office/drawing/2014/main" id="{AA74E228-6F47-43DA-9C44-57F0FDDF6507}"/>
            </a:ext>
          </a:extLst>
        </xdr:cNvPr>
        <xdr:cNvSpPr>
          <a:spLocks noChangeAspect="1" noChangeArrowheads="1"/>
        </xdr:cNvSpPr>
      </xdr:nvSpPr>
      <xdr:spPr bwMode="auto">
        <a:xfrm>
          <a:off x="0" y="21821775"/>
          <a:ext cx="304800" cy="28733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48" name="avatar">
          <a:extLst>
            <a:ext uri="{FF2B5EF4-FFF2-40B4-BE49-F238E27FC236}">
              <a16:creationId xmlns:a16="http://schemas.microsoft.com/office/drawing/2014/main" id="{8710D4A6-64BD-467D-A68F-20F580C5E4F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306416"/>
    <xdr:sp macro="" textlink="">
      <xdr:nvSpPr>
        <xdr:cNvPr id="71349" name="avatar">
          <a:extLst>
            <a:ext uri="{FF2B5EF4-FFF2-40B4-BE49-F238E27FC236}">
              <a16:creationId xmlns:a16="http://schemas.microsoft.com/office/drawing/2014/main" id="{98B80466-690E-4EC1-B322-5DB21BC133DB}"/>
            </a:ext>
          </a:extLst>
        </xdr:cNvPr>
        <xdr:cNvSpPr>
          <a:spLocks noChangeAspect="1" noChangeArrowheads="1"/>
        </xdr:cNvSpPr>
      </xdr:nvSpPr>
      <xdr:spPr bwMode="auto">
        <a:xfrm>
          <a:off x="4600575" y="21821775"/>
          <a:ext cx="304800" cy="306416"/>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84797"/>
    <xdr:sp macro="" textlink="">
      <xdr:nvSpPr>
        <xdr:cNvPr id="71350" name="avatar">
          <a:extLst>
            <a:ext uri="{FF2B5EF4-FFF2-40B4-BE49-F238E27FC236}">
              <a16:creationId xmlns:a16="http://schemas.microsoft.com/office/drawing/2014/main" id="{F80A03D9-18F1-43C6-88B6-256B75F12AA4}"/>
            </a:ext>
          </a:extLst>
        </xdr:cNvPr>
        <xdr:cNvSpPr>
          <a:spLocks noChangeAspect="1" noChangeArrowheads="1"/>
        </xdr:cNvSpPr>
      </xdr:nvSpPr>
      <xdr:spPr bwMode="auto">
        <a:xfrm>
          <a:off x="0" y="21821775"/>
          <a:ext cx="304800" cy="284797"/>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51" name="avatar">
          <a:extLst>
            <a:ext uri="{FF2B5EF4-FFF2-40B4-BE49-F238E27FC236}">
              <a16:creationId xmlns:a16="http://schemas.microsoft.com/office/drawing/2014/main" id="{8BBB5078-1ACD-4643-B96D-BF694C6DC10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5"/>
    <xdr:sp macro="" textlink="">
      <xdr:nvSpPr>
        <xdr:cNvPr id="71352" name="avatar">
          <a:extLst>
            <a:ext uri="{FF2B5EF4-FFF2-40B4-BE49-F238E27FC236}">
              <a16:creationId xmlns:a16="http://schemas.microsoft.com/office/drawing/2014/main" id="{88D9D056-8779-4FA6-93D5-D2F5EFBD0CF5}"/>
            </a:ext>
          </a:extLst>
        </xdr:cNvPr>
        <xdr:cNvSpPr>
          <a:spLocks noChangeAspect="1" noChangeArrowheads="1"/>
        </xdr:cNvSpPr>
      </xdr:nvSpPr>
      <xdr:spPr bwMode="auto">
        <a:xfrm>
          <a:off x="4600575" y="21821775"/>
          <a:ext cx="304800" cy="2940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53" name="avatar">
          <a:extLst>
            <a:ext uri="{FF2B5EF4-FFF2-40B4-BE49-F238E27FC236}">
              <a16:creationId xmlns:a16="http://schemas.microsoft.com/office/drawing/2014/main" id="{4D2F4A78-0604-42F7-BC90-88C1A8F6366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54" name="avatar">
          <a:extLst>
            <a:ext uri="{FF2B5EF4-FFF2-40B4-BE49-F238E27FC236}">
              <a16:creationId xmlns:a16="http://schemas.microsoft.com/office/drawing/2014/main" id="{42F3567B-9AF1-4143-9307-E370FD60C6E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128</xdr:row>
      <xdr:rowOff>0</xdr:rowOff>
    </xdr:from>
    <xdr:ext cx="304800" cy="294004"/>
    <xdr:sp macro="" textlink="">
      <xdr:nvSpPr>
        <xdr:cNvPr id="71355" name="avatar">
          <a:extLst>
            <a:ext uri="{FF2B5EF4-FFF2-40B4-BE49-F238E27FC236}">
              <a16:creationId xmlns:a16="http://schemas.microsoft.com/office/drawing/2014/main" id="{EADD0137-F6E4-4A79-915F-00D72C19319D}"/>
            </a:ext>
          </a:extLst>
        </xdr:cNvPr>
        <xdr:cNvSpPr>
          <a:spLocks noChangeAspect="1" noChangeArrowheads="1"/>
        </xdr:cNvSpPr>
      </xdr:nvSpPr>
      <xdr:spPr bwMode="auto">
        <a:xfrm>
          <a:off x="4600575" y="21821775"/>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004"/>
    <xdr:sp macro="" textlink="">
      <xdr:nvSpPr>
        <xdr:cNvPr id="71356" name="avatar">
          <a:extLst>
            <a:ext uri="{FF2B5EF4-FFF2-40B4-BE49-F238E27FC236}">
              <a16:creationId xmlns:a16="http://schemas.microsoft.com/office/drawing/2014/main" id="{B4B919A0-4E0A-4C05-85DB-C460B51E05B6}"/>
            </a:ext>
          </a:extLst>
        </xdr:cNvPr>
        <xdr:cNvSpPr>
          <a:spLocks noChangeAspect="1" noChangeArrowheads="1"/>
        </xdr:cNvSpPr>
      </xdr:nvSpPr>
      <xdr:spPr bwMode="auto">
        <a:xfrm>
          <a:off x="0" y="21821775"/>
          <a:ext cx="304800" cy="29400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57" name="avatar">
          <a:extLst>
            <a:ext uri="{FF2B5EF4-FFF2-40B4-BE49-F238E27FC236}">
              <a16:creationId xmlns:a16="http://schemas.microsoft.com/office/drawing/2014/main" id="{8AB87876-20F2-407E-B0EF-35A2EB4E8CC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58" name="avatar">
          <a:extLst>
            <a:ext uri="{FF2B5EF4-FFF2-40B4-BE49-F238E27FC236}">
              <a16:creationId xmlns:a16="http://schemas.microsoft.com/office/drawing/2014/main" id="{D5559F60-0BCA-4864-848B-C296B417C53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59" name="avatar">
          <a:extLst>
            <a:ext uri="{FF2B5EF4-FFF2-40B4-BE49-F238E27FC236}">
              <a16:creationId xmlns:a16="http://schemas.microsoft.com/office/drawing/2014/main" id="{4BB56561-25F0-4212-A9CA-680D1B9ED80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4639"/>
    <xdr:sp macro="" textlink="">
      <xdr:nvSpPr>
        <xdr:cNvPr id="71360" name="avatar">
          <a:extLst>
            <a:ext uri="{FF2B5EF4-FFF2-40B4-BE49-F238E27FC236}">
              <a16:creationId xmlns:a16="http://schemas.microsoft.com/office/drawing/2014/main" id="{7E4EA377-D251-4692-A564-A90688A3FFEF}"/>
            </a:ext>
          </a:extLst>
        </xdr:cNvPr>
        <xdr:cNvSpPr>
          <a:spLocks noChangeAspect="1" noChangeArrowheads="1"/>
        </xdr:cNvSpPr>
      </xdr:nvSpPr>
      <xdr:spPr bwMode="auto">
        <a:xfrm>
          <a:off x="0" y="21821775"/>
          <a:ext cx="304800" cy="29463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61" name="avatar">
          <a:extLst>
            <a:ext uri="{FF2B5EF4-FFF2-40B4-BE49-F238E27FC236}">
              <a16:creationId xmlns:a16="http://schemas.microsoft.com/office/drawing/2014/main" id="{7F8F51CD-3B0F-4FC5-B538-FD1A4002723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62" name="avatar">
          <a:extLst>
            <a:ext uri="{FF2B5EF4-FFF2-40B4-BE49-F238E27FC236}">
              <a16:creationId xmlns:a16="http://schemas.microsoft.com/office/drawing/2014/main" id="{AD144674-541D-40DD-899D-52B52048188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63" name="avatar">
          <a:extLst>
            <a:ext uri="{FF2B5EF4-FFF2-40B4-BE49-F238E27FC236}">
              <a16:creationId xmlns:a16="http://schemas.microsoft.com/office/drawing/2014/main" id="{31BE4B29-80B5-4C67-9D41-BABFDAF9E3A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64" name="avatar">
          <a:extLst>
            <a:ext uri="{FF2B5EF4-FFF2-40B4-BE49-F238E27FC236}">
              <a16:creationId xmlns:a16="http://schemas.microsoft.com/office/drawing/2014/main" id="{98A0AE01-58DB-47A8-9EE7-301B4E1764DD}"/>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65" name="avatar">
          <a:extLst>
            <a:ext uri="{FF2B5EF4-FFF2-40B4-BE49-F238E27FC236}">
              <a16:creationId xmlns:a16="http://schemas.microsoft.com/office/drawing/2014/main" id="{25211E12-A766-4295-89F8-7A141970DF2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66" name="avatar">
          <a:extLst>
            <a:ext uri="{FF2B5EF4-FFF2-40B4-BE49-F238E27FC236}">
              <a16:creationId xmlns:a16="http://schemas.microsoft.com/office/drawing/2014/main" id="{E206F8E1-1BAA-4E9E-BF96-DE070189417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67" name="avatar">
          <a:extLst>
            <a:ext uri="{FF2B5EF4-FFF2-40B4-BE49-F238E27FC236}">
              <a16:creationId xmlns:a16="http://schemas.microsoft.com/office/drawing/2014/main" id="{C940A14D-4524-4D65-90D1-0E2268C4384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68" name="avatar">
          <a:extLst>
            <a:ext uri="{FF2B5EF4-FFF2-40B4-BE49-F238E27FC236}">
              <a16:creationId xmlns:a16="http://schemas.microsoft.com/office/drawing/2014/main" id="{9759417F-1021-4E90-B7D6-8807BA13F386}"/>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69" name="avatar">
          <a:extLst>
            <a:ext uri="{FF2B5EF4-FFF2-40B4-BE49-F238E27FC236}">
              <a16:creationId xmlns:a16="http://schemas.microsoft.com/office/drawing/2014/main" id="{33288CA6-6A2D-4B53-9875-194E2A5EB09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70" name="avatar">
          <a:extLst>
            <a:ext uri="{FF2B5EF4-FFF2-40B4-BE49-F238E27FC236}">
              <a16:creationId xmlns:a16="http://schemas.microsoft.com/office/drawing/2014/main" id="{4735F0D6-7D61-4F56-8838-D0EFF799217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71" name="avatar">
          <a:extLst>
            <a:ext uri="{FF2B5EF4-FFF2-40B4-BE49-F238E27FC236}">
              <a16:creationId xmlns:a16="http://schemas.microsoft.com/office/drawing/2014/main" id="{02FBCD70-4937-43A4-A176-E7AD598565F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72" name="avatar">
          <a:extLst>
            <a:ext uri="{FF2B5EF4-FFF2-40B4-BE49-F238E27FC236}">
              <a16:creationId xmlns:a16="http://schemas.microsoft.com/office/drawing/2014/main" id="{34646F2B-BAFE-43AF-AD15-C95677C10ED8}"/>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73" name="avatar">
          <a:extLst>
            <a:ext uri="{FF2B5EF4-FFF2-40B4-BE49-F238E27FC236}">
              <a16:creationId xmlns:a16="http://schemas.microsoft.com/office/drawing/2014/main" id="{AFEADE7F-3943-41FD-8617-BD5D84C82655}"/>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74" name="avatar">
          <a:extLst>
            <a:ext uri="{FF2B5EF4-FFF2-40B4-BE49-F238E27FC236}">
              <a16:creationId xmlns:a16="http://schemas.microsoft.com/office/drawing/2014/main" id="{F27AEF5F-F733-4336-8E75-B24E3B78703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75" name="avatar">
          <a:extLst>
            <a:ext uri="{FF2B5EF4-FFF2-40B4-BE49-F238E27FC236}">
              <a16:creationId xmlns:a16="http://schemas.microsoft.com/office/drawing/2014/main" id="{D44F8F11-F5D3-4944-B878-5D43EF60BAA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76" name="avatar">
          <a:extLst>
            <a:ext uri="{FF2B5EF4-FFF2-40B4-BE49-F238E27FC236}">
              <a16:creationId xmlns:a16="http://schemas.microsoft.com/office/drawing/2014/main" id="{BEC6CE48-9E4C-4BCA-80C0-FD0256BE7310}"/>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77" name="avatar">
          <a:extLst>
            <a:ext uri="{FF2B5EF4-FFF2-40B4-BE49-F238E27FC236}">
              <a16:creationId xmlns:a16="http://schemas.microsoft.com/office/drawing/2014/main" id="{B06AAEB3-C269-4FF0-A3E2-19435F86AAD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78" name="avatar">
          <a:extLst>
            <a:ext uri="{FF2B5EF4-FFF2-40B4-BE49-F238E27FC236}">
              <a16:creationId xmlns:a16="http://schemas.microsoft.com/office/drawing/2014/main" id="{4F2CB647-5F68-4230-BD27-C001C8385D70}"/>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79" name="avatar">
          <a:extLst>
            <a:ext uri="{FF2B5EF4-FFF2-40B4-BE49-F238E27FC236}">
              <a16:creationId xmlns:a16="http://schemas.microsoft.com/office/drawing/2014/main" id="{CA98295D-5B78-4B6B-A710-EE495ACF3B0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80" name="avatar">
          <a:extLst>
            <a:ext uri="{FF2B5EF4-FFF2-40B4-BE49-F238E27FC236}">
              <a16:creationId xmlns:a16="http://schemas.microsoft.com/office/drawing/2014/main" id="{242FC484-8FBE-44CD-9262-77544AC7672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81" name="avatar">
          <a:extLst>
            <a:ext uri="{FF2B5EF4-FFF2-40B4-BE49-F238E27FC236}">
              <a16:creationId xmlns:a16="http://schemas.microsoft.com/office/drawing/2014/main" id="{4EB40FAB-3047-4BD4-8499-FF32503AE7D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82" name="avatar">
          <a:extLst>
            <a:ext uri="{FF2B5EF4-FFF2-40B4-BE49-F238E27FC236}">
              <a16:creationId xmlns:a16="http://schemas.microsoft.com/office/drawing/2014/main" id="{7B657DD7-1A15-4603-922E-F82A032A0D75}"/>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83" name="avatar">
          <a:extLst>
            <a:ext uri="{FF2B5EF4-FFF2-40B4-BE49-F238E27FC236}">
              <a16:creationId xmlns:a16="http://schemas.microsoft.com/office/drawing/2014/main" id="{89CE191D-6AB7-4543-A148-338806D8552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84" name="avatar">
          <a:extLst>
            <a:ext uri="{FF2B5EF4-FFF2-40B4-BE49-F238E27FC236}">
              <a16:creationId xmlns:a16="http://schemas.microsoft.com/office/drawing/2014/main" id="{34C0BA24-4AAD-4006-82E7-DD74DE46587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85" name="avatar">
          <a:extLst>
            <a:ext uri="{FF2B5EF4-FFF2-40B4-BE49-F238E27FC236}">
              <a16:creationId xmlns:a16="http://schemas.microsoft.com/office/drawing/2014/main" id="{492D7F16-4C2D-42AB-8F94-ECB730F1E5B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86" name="avatar">
          <a:extLst>
            <a:ext uri="{FF2B5EF4-FFF2-40B4-BE49-F238E27FC236}">
              <a16:creationId xmlns:a16="http://schemas.microsoft.com/office/drawing/2014/main" id="{D5C680FB-5015-4AF8-BE68-35D7CDFE350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87" name="avatar">
          <a:extLst>
            <a:ext uri="{FF2B5EF4-FFF2-40B4-BE49-F238E27FC236}">
              <a16:creationId xmlns:a16="http://schemas.microsoft.com/office/drawing/2014/main" id="{20393A9A-6A5A-4575-9E47-DC721FE35DE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88" name="avatar">
          <a:extLst>
            <a:ext uri="{FF2B5EF4-FFF2-40B4-BE49-F238E27FC236}">
              <a16:creationId xmlns:a16="http://schemas.microsoft.com/office/drawing/2014/main" id="{51310E4F-D310-4987-A339-FD22C6F29D0A}"/>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89" name="avatar">
          <a:extLst>
            <a:ext uri="{FF2B5EF4-FFF2-40B4-BE49-F238E27FC236}">
              <a16:creationId xmlns:a16="http://schemas.microsoft.com/office/drawing/2014/main" id="{67E517DE-E609-4E16-860C-7E626AB76D3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90" name="avatar">
          <a:extLst>
            <a:ext uri="{FF2B5EF4-FFF2-40B4-BE49-F238E27FC236}">
              <a16:creationId xmlns:a16="http://schemas.microsoft.com/office/drawing/2014/main" id="{195C7B32-ADE2-421E-A56A-2E3128CDF04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91" name="avatar">
          <a:extLst>
            <a:ext uri="{FF2B5EF4-FFF2-40B4-BE49-F238E27FC236}">
              <a16:creationId xmlns:a16="http://schemas.microsoft.com/office/drawing/2014/main" id="{5451FAA4-450B-4335-9281-C0EF2F7BF89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392" name="avatar">
          <a:extLst>
            <a:ext uri="{FF2B5EF4-FFF2-40B4-BE49-F238E27FC236}">
              <a16:creationId xmlns:a16="http://schemas.microsoft.com/office/drawing/2014/main" id="{35B46560-46B2-464E-B933-9F414D18CB5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93" name="avatar">
          <a:extLst>
            <a:ext uri="{FF2B5EF4-FFF2-40B4-BE49-F238E27FC236}">
              <a16:creationId xmlns:a16="http://schemas.microsoft.com/office/drawing/2014/main" id="{5BA3157B-9D11-4062-8536-D01F5766DE7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94" name="avatar">
          <a:extLst>
            <a:ext uri="{FF2B5EF4-FFF2-40B4-BE49-F238E27FC236}">
              <a16:creationId xmlns:a16="http://schemas.microsoft.com/office/drawing/2014/main" id="{4C39576B-7322-4878-8470-6A2938DDA30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95" name="avatar">
          <a:extLst>
            <a:ext uri="{FF2B5EF4-FFF2-40B4-BE49-F238E27FC236}">
              <a16:creationId xmlns:a16="http://schemas.microsoft.com/office/drawing/2014/main" id="{8328BA2A-1F3E-4E0B-9A1A-430F5194D3A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396" name="avatar">
          <a:extLst>
            <a:ext uri="{FF2B5EF4-FFF2-40B4-BE49-F238E27FC236}">
              <a16:creationId xmlns:a16="http://schemas.microsoft.com/office/drawing/2014/main" id="{B1950EDB-79D0-4D98-A823-C03E23553EC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397" name="avatar">
          <a:extLst>
            <a:ext uri="{FF2B5EF4-FFF2-40B4-BE49-F238E27FC236}">
              <a16:creationId xmlns:a16="http://schemas.microsoft.com/office/drawing/2014/main" id="{8DDF8D06-9BDE-4DAA-AD2E-01FE8418BD9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398" name="avatar">
          <a:extLst>
            <a:ext uri="{FF2B5EF4-FFF2-40B4-BE49-F238E27FC236}">
              <a16:creationId xmlns:a16="http://schemas.microsoft.com/office/drawing/2014/main" id="{A5307F83-ED32-4AF0-AE8A-A29383ADB65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399" name="avatar">
          <a:extLst>
            <a:ext uri="{FF2B5EF4-FFF2-40B4-BE49-F238E27FC236}">
              <a16:creationId xmlns:a16="http://schemas.microsoft.com/office/drawing/2014/main" id="{A2069B78-67E6-4B1C-8CE5-356F2A41000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00" name="avatar">
          <a:extLst>
            <a:ext uri="{FF2B5EF4-FFF2-40B4-BE49-F238E27FC236}">
              <a16:creationId xmlns:a16="http://schemas.microsoft.com/office/drawing/2014/main" id="{36525B2C-7C86-45EF-9185-06E85A3CF05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01" name="avatar">
          <a:extLst>
            <a:ext uri="{FF2B5EF4-FFF2-40B4-BE49-F238E27FC236}">
              <a16:creationId xmlns:a16="http://schemas.microsoft.com/office/drawing/2014/main" id="{41D739A0-472C-490A-91E1-C405F1DD395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02" name="avatar">
          <a:extLst>
            <a:ext uri="{FF2B5EF4-FFF2-40B4-BE49-F238E27FC236}">
              <a16:creationId xmlns:a16="http://schemas.microsoft.com/office/drawing/2014/main" id="{1E1C9A07-CC6A-4E15-9AB4-D46A4128DCE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03" name="avatar">
          <a:extLst>
            <a:ext uri="{FF2B5EF4-FFF2-40B4-BE49-F238E27FC236}">
              <a16:creationId xmlns:a16="http://schemas.microsoft.com/office/drawing/2014/main" id="{768F0423-1ABC-47DB-8208-F448EB02B8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04" name="avatar">
          <a:extLst>
            <a:ext uri="{FF2B5EF4-FFF2-40B4-BE49-F238E27FC236}">
              <a16:creationId xmlns:a16="http://schemas.microsoft.com/office/drawing/2014/main" id="{6B082813-831B-4806-8078-B58276652CE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05" name="avatar">
          <a:extLst>
            <a:ext uri="{FF2B5EF4-FFF2-40B4-BE49-F238E27FC236}">
              <a16:creationId xmlns:a16="http://schemas.microsoft.com/office/drawing/2014/main" id="{A913DE2B-960F-4AC1-901A-09B81BD9264D}"/>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06" name="avatar">
          <a:extLst>
            <a:ext uri="{FF2B5EF4-FFF2-40B4-BE49-F238E27FC236}">
              <a16:creationId xmlns:a16="http://schemas.microsoft.com/office/drawing/2014/main" id="{72E68574-CA40-4E07-A448-EB698BD4E62B}"/>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07" name="avatar">
          <a:extLst>
            <a:ext uri="{FF2B5EF4-FFF2-40B4-BE49-F238E27FC236}">
              <a16:creationId xmlns:a16="http://schemas.microsoft.com/office/drawing/2014/main" id="{A234235F-5A29-4E10-904C-85957CC925F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08" name="avatar">
          <a:extLst>
            <a:ext uri="{FF2B5EF4-FFF2-40B4-BE49-F238E27FC236}">
              <a16:creationId xmlns:a16="http://schemas.microsoft.com/office/drawing/2014/main" id="{BD90F55C-3A9C-40C7-A056-C608A6CE901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09" name="avatar">
          <a:extLst>
            <a:ext uri="{FF2B5EF4-FFF2-40B4-BE49-F238E27FC236}">
              <a16:creationId xmlns:a16="http://schemas.microsoft.com/office/drawing/2014/main" id="{61FDF571-33A6-4574-A894-B3176B8EDBE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10" name="avatar">
          <a:extLst>
            <a:ext uri="{FF2B5EF4-FFF2-40B4-BE49-F238E27FC236}">
              <a16:creationId xmlns:a16="http://schemas.microsoft.com/office/drawing/2014/main" id="{0D88ECE1-BCF0-4F84-95BC-17C8C84FC9F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11" name="avatar">
          <a:extLst>
            <a:ext uri="{FF2B5EF4-FFF2-40B4-BE49-F238E27FC236}">
              <a16:creationId xmlns:a16="http://schemas.microsoft.com/office/drawing/2014/main" id="{C7CB8F2D-B198-4678-8E96-937A7AD80BE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12" name="avatar">
          <a:extLst>
            <a:ext uri="{FF2B5EF4-FFF2-40B4-BE49-F238E27FC236}">
              <a16:creationId xmlns:a16="http://schemas.microsoft.com/office/drawing/2014/main" id="{A150CE29-EC45-4627-9CBF-9DC1E9A709F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13" name="avatar">
          <a:extLst>
            <a:ext uri="{FF2B5EF4-FFF2-40B4-BE49-F238E27FC236}">
              <a16:creationId xmlns:a16="http://schemas.microsoft.com/office/drawing/2014/main" id="{96DC1AF1-2A0D-4548-9E65-0701F8739AE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14" name="avatar">
          <a:extLst>
            <a:ext uri="{FF2B5EF4-FFF2-40B4-BE49-F238E27FC236}">
              <a16:creationId xmlns:a16="http://schemas.microsoft.com/office/drawing/2014/main" id="{642C3D94-AACD-4D77-BFDA-3D918CB424F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15" name="avatar">
          <a:extLst>
            <a:ext uri="{FF2B5EF4-FFF2-40B4-BE49-F238E27FC236}">
              <a16:creationId xmlns:a16="http://schemas.microsoft.com/office/drawing/2014/main" id="{66EBE4A0-A2C8-41C8-89F1-26CE6D24894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16" name="avatar">
          <a:extLst>
            <a:ext uri="{FF2B5EF4-FFF2-40B4-BE49-F238E27FC236}">
              <a16:creationId xmlns:a16="http://schemas.microsoft.com/office/drawing/2014/main" id="{D55A7AEF-BCE5-4FB2-B659-E378C9829C7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17" name="avatar">
          <a:extLst>
            <a:ext uri="{FF2B5EF4-FFF2-40B4-BE49-F238E27FC236}">
              <a16:creationId xmlns:a16="http://schemas.microsoft.com/office/drawing/2014/main" id="{105880A9-E273-4A09-86D5-CC46A58D450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18" name="avatar">
          <a:extLst>
            <a:ext uri="{FF2B5EF4-FFF2-40B4-BE49-F238E27FC236}">
              <a16:creationId xmlns:a16="http://schemas.microsoft.com/office/drawing/2014/main" id="{0731FC0A-6F60-4EE3-829C-20F2C15219B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19" name="avatar">
          <a:extLst>
            <a:ext uri="{FF2B5EF4-FFF2-40B4-BE49-F238E27FC236}">
              <a16:creationId xmlns:a16="http://schemas.microsoft.com/office/drawing/2014/main" id="{C09B39F4-F2DC-4268-8B6A-F9CF7FB1B99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20" name="avatar">
          <a:extLst>
            <a:ext uri="{FF2B5EF4-FFF2-40B4-BE49-F238E27FC236}">
              <a16:creationId xmlns:a16="http://schemas.microsoft.com/office/drawing/2014/main" id="{927D3DF1-683F-4AAA-92F1-ED0C11D306B4}"/>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21" name="avatar">
          <a:extLst>
            <a:ext uri="{FF2B5EF4-FFF2-40B4-BE49-F238E27FC236}">
              <a16:creationId xmlns:a16="http://schemas.microsoft.com/office/drawing/2014/main" id="{9E2BDB72-B6B9-4EFC-A5B5-F90459C57901}"/>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22" name="avatar">
          <a:extLst>
            <a:ext uri="{FF2B5EF4-FFF2-40B4-BE49-F238E27FC236}">
              <a16:creationId xmlns:a16="http://schemas.microsoft.com/office/drawing/2014/main" id="{2087E2C6-1FE1-49FA-8FE1-276EDAE50A61}"/>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23" name="avatar">
          <a:extLst>
            <a:ext uri="{FF2B5EF4-FFF2-40B4-BE49-F238E27FC236}">
              <a16:creationId xmlns:a16="http://schemas.microsoft.com/office/drawing/2014/main" id="{9DA96321-A02F-4A13-8452-53B18EFF322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24" name="avatar">
          <a:extLst>
            <a:ext uri="{FF2B5EF4-FFF2-40B4-BE49-F238E27FC236}">
              <a16:creationId xmlns:a16="http://schemas.microsoft.com/office/drawing/2014/main" id="{C2D97455-F408-45FF-B1EB-93D79E19A69F}"/>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25" name="avatar">
          <a:extLst>
            <a:ext uri="{FF2B5EF4-FFF2-40B4-BE49-F238E27FC236}">
              <a16:creationId xmlns:a16="http://schemas.microsoft.com/office/drawing/2014/main" id="{4F0D9599-E6C9-48A2-833F-92C1088E34BD}"/>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26" name="avatar">
          <a:extLst>
            <a:ext uri="{FF2B5EF4-FFF2-40B4-BE49-F238E27FC236}">
              <a16:creationId xmlns:a16="http://schemas.microsoft.com/office/drawing/2014/main" id="{0E7EC1B1-4ED2-43E8-B03C-5FBEFAA71F6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27" name="avatar">
          <a:extLst>
            <a:ext uri="{FF2B5EF4-FFF2-40B4-BE49-F238E27FC236}">
              <a16:creationId xmlns:a16="http://schemas.microsoft.com/office/drawing/2014/main" id="{A7C31A4F-76E2-4F7F-8B45-9A8FDE49277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28" name="avatar">
          <a:extLst>
            <a:ext uri="{FF2B5EF4-FFF2-40B4-BE49-F238E27FC236}">
              <a16:creationId xmlns:a16="http://schemas.microsoft.com/office/drawing/2014/main" id="{D18608EA-CC12-4321-BD80-09906CF6BAB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29" name="avatar">
          <a:extLst>
            <a:ext uri="{FF2B5EF4-FFF2-40B4-BE49-F238E27FC236}">
              <a16:creationId xmlns:a16="http://schemas.microsoft.com/office/drawing/2014/main" id="{E2F32E04-B71B-494C-9F61-CBB15F77F553}"/>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30" name="avatar">
          <a:extLst>
            <a:ext uri="{FF2B5EF4-FFF2-40B4-BE49-F238E27FC236}">
              <a16:creationId xmlns:a16="http://schemas.microsoft.com/office/drawing/2014/main" id="{172AEBDD-DD66-4E6B-B192-8EEC4A0BAB8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31" name="avatar">
          <a:extLst>
            <a:ext uri="{FF2B5EF4-FFF2-40B4-BE49-F238E27FC236}">
              <a16:creationId xmlns:a16="http://schemas.microsoft.com/office/drawing/2014/main" id="{294CC685-6DF7-494D-B590-56EC15B40E5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32" name="avatar">
          <a:extLst>
            <a:ext uri="{FF2B5EF4-FFF2-40B4-BE49-F238E27FC236}">
              <a16:creationId xmlns:a16="http://schemas.microsoft.com/office/drawing/2014/main" id="{C2F563C9-E573-45FD-ABA2-4F0A0E54C847}"/>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33" name="avatar">
          <a:extLst>
            <a:ext uri="{FF2B5EF4-FFF2-40B4-BE49-F238E27FC236}">
              <a16:creationId xmlns:a16="http://schemas.microsoft.com/office/drawing/2014/main" id="{3DD037AB-1384-4900-9368-DE689EAC49E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34" name="avatar">
          <a:extLst>
            <a:ext uri="{FF2B5EF4-FFF2-40B4-BE49-F238E27FC236}">
              <a16:creationId xmlns:a16="http://schemas.microsoft.com/office/drawing/2014/main" id="{7D4A11FB-4174-439B-BE26-0F78C697999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35" name="avatar">
          <a:extLst>
            <a:ext uri="{FF2B5EF4-FFF2-40B4-BE49-F238E27FC236}">
              <a16:creationId xmlns:a16="http://schemas.microsoft.com/office/drawing/2014/main" id="{0EB9662C-58C2-44A1-A418-FCA2225918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36" name="avatar">
          <a:extLst>
            <a:ext uri="{FF2B5EF4-FFF2-40B4-BE49-F238E27FC236}">
              <a16:creationId xmlns:a16="http://schemas.microsoft.com/office/drawing/2014/main" id="{7BA24A22-2500-4D39-AC32-F6F3785C793B}"/>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37" name="avatar">
          <a:extLst>
            <a:ext uri="{FF2B5EF4-FFF2-40B4-BE49-F238E27FC236}">
              <a16:creationId xmlns:a16="http://schemas.microsoft.com/office/drawing/2014/main" id="{07245DE2-CB50-4727-AA06-45DB1644AFFA}"/>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38" name="avatar">
          <a:extLst>
            <a:ext uri="{FF2B5EF4-FFF2-40B4-BE49-F238E27FC236}">
              <a16:creationId xmlns:a16="http://schemas.microsoft.com/office/drawing/2014/main" id="{89CD22A0-8718-4551-87B8-60DEBBFCD9D8}"/>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39" name="avatar">
          <a:extLst>
            <a:ext uri="{FF2B5EF4-FFF2-40B4-BE49-F238E27FC236}">
              <a16:creationId xmlns:a16="http://schemas.microsoft.com/office/drawing/2014/main" id="{48D8D185-4FC1-48BC-8EEE-A55A92BA278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40" name="avatar">
          <a:extLst>
            <a:ext uri="{FF2B5EF4-FFF2-40B4-BE49-F238E27FC236}">
              <a16:creationId xmlns:a16="http://schemas.microsoft.com/office/drawing/2014/main" id="{15EC6F30-FE12-4738-957B-94FB44315C58}"/>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41" name="avatar">
          <a:extLst>
            <a:ext uri="{FF2B5EF4-FFF2-40B4-BE49-F238E27FC236}">
              <a16:creationId xmlns:a16="http://schemas.microsoft.com/office/drawing/2014/main" id="{67427CEC-192D-4738-AA1E-8E426E71DA0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42" name="avatar">
          <a:extLst>
            <a:ext uri="{FF2B5EF4-FFF2-40B4-BE49-F238E27FC236}">
              <a16:creationId xmlns:a16="http://schemas.microsoft.com/office/drawing/2014/main" id="{C5281C7C-599E-45E9-88A3-346CF481C22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43" name="avatar">
          <a:extLst>
            <a:ext uri="{FF2B5EF4-FFF2-40B4-BE49-F238E27FC236}">
              <a16:creationId xmlns:a16="http://schemas.microsoft.com/office/drawing/2014/main" id="{A3C7808B-EEA7-49F8-88A6-497FF70E8042}"/>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44" name="avatar">
          <a:extLst>
            <a:ext uri="{FF2B5EF4-FFF2-40B4-BE49-F238E27FC236}">
              <a16:creationId xmlns:a16="http://schemas.microsoft.com/office/drawing/2014/main" id="{5FD24B48-5A4A-4507-97AB-A99A4EAA635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45" name="avatar">
          <a:extLst>
            <a:ext uri="{FF2B5EF4-FFF2-40B4-BE49-F238E27FC236}">
              <a16:creationId xmlns:a16="http://schemas.microsoft.com/office/drawing/2014/main" id="{8860AB58-4A9C-4EA8-A43D-1503FEAE1D6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46" name="avatar">
          <a:extLst>
            <a:ext uri="{FF2B5EF4-FFF2-40B4-BE49-F238E27FC236}">
              <a16:creationId xmlns:a16="http://schemas.microsoft.com/office/drawing/2014/main" id="{D1610AD5-7999-4B54-A4F6-4359646378F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47" name="avatar">
          <a:extLst>
            <a:ext uri="{FF2B5EF4-FFF2-40B4-BE49-F238E27FC236}">
              <a16:creationId xmlns:a16="http://schemas.microsoft.com/office/drawing/2014/main" id="{4041C897-851E-4064-8F6E-9201B62F8559}"/>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48" name="avatar">
          <a:extLst>
            <a:ext uri="{FF2B5EF4-FFF2-40B4-BE49-F238E27FC236}">
              <a16:creationId xmlns:a16="http://schemas.microsoft.com/office/drawing/2014/main" id="{BB799066-8843-4FA2-B6F5-82499330EEF2}"/>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49" name="avatar">
          <a:extLst>
            <a:ext uri="{FF2B5EF4-FFF2-40B4-BE49-F238E27FC236}">
              <a16:creationId xmlns:a16="http://schemas.microsoft.com/office/drawing/2014/main" id="{22E2EEC0-F465-41CC-8AD5-9647A8D35D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50" name="avatar">
          <a:extLst>
            <a:ext uri="{FF2B5EF4-FFF2-40B4-BE49-F238E27FC236}">
              <a16:creationId xmlns:a16="http://schemas.microsoft.com/office/drawing/2014/main" id="{0975FC20-6EEB-45CB-AF8A-501077BD8E12}"/>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51" name="avatar">
          <a:extLst>
            <a:ext uri="{FF2B5EF4-FFF2-40B4-BE49-F238E27FC236}">
              <a16:creationId xmlns:a16="http://schemas.microsoft.com/office/drawing/2014/main" id="{D3B5C5CA-C989-4C29-9C9E-7779EA054F6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52" name="avatar">
          <a:extLst>
            <a:ext uri="{FF2B5EF4-FFF2-40B4-BE49-F238E27FC236}">
              <a16:creationId xmlns:a16="http://schemas.microsoft.com/office/drawing/2014/main" id="{245AB947-9B1C-4687-B402-D90FC8E6421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53" name="avatar">
          <a:extLst>
            <a:ext uri="{FF2B5EF4-FFF2-40B4-BE49-F238E27FC236}">
              <a16:creationId xmlns:a16="http://schemas.microsoft.com/office/drawing/2014/main" id="{C76A91AF-8FEC-43FF-9A0E-1B5FC3D8A65E}"/>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54" name="avatar">
          <a:extLst>
            <a:ext uri="{FF2B5EF4-FFF2-40B4-BE49-F238E27FC236}">
              <a16:creationId xmlns:a16="http://schemas.microsoft.com/office/drawing/2014/main" id="{3BF258A3-1D0E-4D66-B8EF-42207544899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55" name="avatar">
          <a:extLst>
            <a:ext uri="{FF2B5EF4-FFF2-40B4-BE49-F238E27FC236}">
              <a16:creationId xmlns:a16="http://schemas.microsoft.com/office/drawing/2014/main" id="{86366F20-189B-4083-92CB-C9A2835CAD95}"/>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56" name="avatar">
          <a:extLst>
            <a:ext uri="{FF2B5EF4-FFF2-40B4-BE49-F238E27FC236}">
              <a16:creationId xmlns:a16="http://schemas.microsoft.com/office/drawing/2014/main" id="{A92B22C3-4724-4F24-A04C-DFBE3790E97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57" name="avatar">
          <a:extLst>
            <a:ext uri="{FF2B5EF4-FFF2-40B4-BE49-F238E27FC236}">
              <a16:creationId xmlns:a16="http://schemas.microsoft.com/office/drawing/2014/main" id="{0BFD1287-7E86-4B0C-A63D-167E3301BA8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58" name="avatar">
          <a:extLst>
            <a:ext uri="{FF2B5EF4-FFF2-40B4-BE49-F238E27FC236}">
              <a16:creationId xmlns:a16="http://schemas.microsoft.com/office/drawing/2014/main" id="{DA96A08F-0188-421B-B61C-562B3E5048FD}"/>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59" name="avatar">
          <a:extLst>
            <a:ext uri="{FF2B5EF4-FFF2-40B4-BE49-F238E27FC236}">
              <a16:creationId xmlns:a16="http://schemas.microsoft.com/office/drawing/2014/main" id="{E3699A4C-3CBF-4CDF-A9A2-F0B1CE053BC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60" name="avatar">
          <a:extLst>
            <a:ext uri="{FF2B5EF4-FFF2-40B4-BE49-F238E27FC236}">
              <a16:creationId xmlns:a16="http://schemas.microsoft.com/office/drawing/2014/main" id="{00440622-613D-4D60-998E-0F68E484981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61" name="avatar">
          <a:extLst>
            <a:ext uri="{FF2B5EF4-FFF2-40B4-BE49-F238E27FC236}">
              <a16:creationId xmlns:a16="http://schemas.microsoft.com/office/drawing/2014/main" id="{03336943-4A1B-4775-8558-A6B3D5C1849F}"/>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62" name="avatar">
          <a:extLst>
            <a:ext uri="{FF2B5EF4-FFF2-40B4-BE49-F238E27FC236}">
              <a16:creationId xmlns:a16="http://schemas.microsoft.com/office/drawing/2014/main" id="{6D592E41-7DB7-49A7-84F7-EB0A575100FF}"/>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63" name="avatar">
          <a:extLst>
            <a:ext uri="{FF2B5EF4-FFF2-40B4-BE49-F238E27FC236}">
              <a16:creationId xmlns:a16="http://schemas.microsoft.com/office/drawing/2014/main" id="{0DF3021C-FEDE-4BB0-A3A1-46558D1CC4E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64" name="avatar">
          <a:extLst>
            <a:ext uri="{FF2B5EF4-FFF2-40B4-BE49-F238E27FC236}">
              <a16:creationId xmlns:a16="http://schemas.microsoft.com/office/drawing/2014/main" id="{3BD0B03C-13C2-48A3-825B-BC53BBC277F9}"/>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65" name="avatar">
          <a:extLst>
            <a:ext uri="{FF2B5EF4-FFF2-40B4-BE49-F238E27FC236}">
              <a16:creationId xmlns:a16="http://schemas.microsoft.com/office/drawing/2014/main" id="{B79BA52C-A4B2-4C61-A1F2-F0387E0462F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66" name="avatar">
          <a:extLst>
            <a:ext uri="{FF2B5EF4-FFF2-40B4-BE49-F238E27FC236}">
              <a16:creationId xmlns:a16="http://schemas.microsoft.com/office/drawing/2014/main" id="{CC4F5AB8-DBAE-4CD1-BA52-7A98B58F30CE}"/>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67" name="avatar">
          <a:extLst>
            <a:ext uri="{FF2B5EF4-FFF2-40B4-BE49-F238E27FC236}">
              <a16:creationId xmlns:a16="http://schemas.microsoft.com/office/drawing/2014/main" id="{A6972C47-FE37-48E9-9A3B-A8BF53ED5416}"/>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68" name="avatar">
          <a:extLst>
            <a:ext uri="{FF2B5EF4-FFF2-40B4-BE49-F238E27FC236}">
              <a16:creationId xmlns:a16="http://schemas.microsoft.com/office/drawing/2014/main" id="{42404B50-9CC0-4676-BC2A-977B7EC12DA2}"/>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69" name="avatar">
          <a:extLst>
            <a:ext uri="{FF2B5EF4-FFF2-40B4-BE49-F238E27FC236}">
              <a16:creationId xmlns:a16="http://schemas.microsoft.com/office/drawing/2014/main" id="{99415386-1136-4E35-A9A2-3A38113AECC6}"/>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70" name="avatar">
          <a:extLst>
            <a:ext uri="{FF2B5EF4-FFF2-40B4-BE49-F238E27FC236}">
              <a16:creationId xmlns:a16="http://schemas.microsoft.com/office/drawing/2014/main" id="{F837F70D-443D-4C66-AC12-4FB9922623D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71" name="avatar">
          <a:extLst>
            <a:ext uri="{FF2B5EF4-FFF2-40B4-BE49-F238E27FC236}">
              <a16:creationId xmlns:a16="http://schemas.microsoft.com/office/drawing/2014/main" id="{C68A8691-CF17-403D-A069-C782AE7B940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72" name="avatar">
          <a:extLst>
            <a:ext uri="{FF2B5EF4-FFF2-40B4-BE49-F238E27FC236}">
              <a16:creationId xmlns:a16="http://schemas.microsoft.com/office/drawing/2014/main" id="{6AFBB218-A21A-4AFE-8EE8-EB85EF441223}"/>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73" name="avatar">
          <a:extLst>
            <a:ext uri="{FF2B5EF4-FFF2-40B4-BE49-F238E27FC236}">
              <a16:creationId xmlns:a16="http://schemas.microsoft.com/office/drawing/2014/main" id="{9DBC99C7-D4FB-4BAD-96E6-86F4698BA6CC}"/>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74" name="avatar">
          <a:extLst>
            <a:ext uri="{FF2B5EF4-FFF2-40B4-BE49-F238E27FC236}">
              <a16:creationId xmlns:a16="http://schemas.microsoft.com/office/drawing/2014/main" id="{526539EA-714E-403C-9B5F-9AB55DC58A9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75" name="avatar">
          <a:extLst>
            <a:ext uri="{FF2B5EF4-FFF2-40B4-BE49-F238E27FC236}">
              <a16:creationId xmlns:a16="http://schemas.microsoft.com/office/drawing/2014/main" id="{3D401DED-B9B5-4A21-9A66-43361F2F4233}"/>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76" name="avatar">
          <a:extLst>
            <a:ext uri="{FF2B5EF4-FFF2-40B4-BE49-F238E27FC236}">
              <a16:creationId xmlns:a16="http://schemas.microsoft.com/office/drawing/2014/main" id="{A83A3F2C-0879-4106-8C4E-ED03C166BA0C}"/>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77" name="avatar">
          <a:extLst>
            <a:ext uri="{FF2B5EF4-FFF2-40B4-BE49-F238E27FC236}">
              <a16:creationId xmlns:a16="http://schemas.microsoft.com/office/drawing/2014/main" id="{8E99C05C-37FE-4605-96D0-0F468820CD70}"/>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78" name="avatar">
          <a:extLst>
            <a:ext uri="{FF2B5EF4-FFF2-40B4-BE49-F238E27FC236}">
              <a16:creationId xmlns:a16="http://schemas.microsoft.com/office/drawing/2014/main" id="{469BA827-8DC2-4E2E-A6F3-58ABC9FEBD0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79" name="avatar">
          <a:extLst>
            <a:ext uri="{FF2B5EF4-FFF2-40B4-BE49-F238E27FC236}">
              <a16:creationId xmlns:a16="http://schemas.microsoft.com/office/drawing/2014/main" id="{635E20D8-CEC2-4737-B9CA-F58F8E960E84}"/>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80" name="avatar">
          <a:extLst>
            <a:ext uri="{FF2B5EF4-FFF2-40B4-BE49-F238E27FC236}">
              <a16:creationId xmlns:a16="http://schemas.microsoft.com/office/drawing/2014/main" id="{E37C7960-747C-4219-9594-D0868E16A0F1}"/>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81" name="avatar">
          <a:extLst>
            <a:ext uri="{FF2B5EF4-FFF2-40B4-BE49-F238E27FC236}">
              <a16:creationId xmlns:a16="http://schemas.microsoft.com/office/drawing/2014/main" id="{6E64B307-B0A9-4545-BC2E-827BBE01FA2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82" name="avatar">
          <a:extLst>
            <a:ext uri="{FF2B5EF4-FFF2-40B4-BE49-F238E27FC236}">
              <a16:creationId xmlns:a16="http://schemas.microsoft.com/office/drawing/2014/main" id="{729E294A-6407-47DF-94C5-73548A7D7CC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83" name="avatar">
          <a:extLst>
            <a:ext uri="{FF2B5EF4-FFF2-40B4-BE49-F238E27FC236}">
              <a16:creationId xmlns:a16="http://schemas.microsoft.com/office/drawing/2014/main" id="{31F80FF4-0545-4290-AD3C-9A7BCFC3494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84" name="avatar">
          <a:extLst>
            <a:ext uri="{FF2B5EF4-FFF2-40B4-BE49-F238E27FC236}">
              <a16:creationId xmlns:a16="http://schemas.microsoft.com/office/drawing/2014/main" id="{9129FA37-8CD8-461B-90EF-D1332D70BF05}"/>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85" name="avatar">
          <a:extLst>
            <a:ext uri="{FF2B5EF4-FFF2-40B4-BE49-F238E27FC236}">
              <a16:creationId xmlns:a16="http://schemas.microsoft.com/office/drawing/2014/main" id="{8D5AB146-0EE2-4F0A-876E-D0296151E5E2}"/>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86" name="avatar">
          <a:extLst>
            <a:ext uri="{FF2B5EF4-FFF2-40B4-BE49-F238E27FC236}">
              <a16:creationId xmlns:a16="http://schemas.microsoft.com/office/drawing/2014/main" id="{573FA89D-29A6-4371-BB10-729A4C2D2E53}"/>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87" name="avatar">
          <a:extLst>
            <a:ext uri="{FF2B5EF4-FFF2-40B4-BE49-F238E27FC236}">
              <a16:creationId xmlns:a16="http://schemas.microsoft.com/office/drawing/2014/main" id="{ABC4729E-D176-4276-9F86-1DE928DB792A}"/>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88" name="avatar">
          <a:extLst>
            <a:ext uri="{FF2B5EF4-FFF2-40B4-BE49-F238E27FC236}">
              <a16:creationId xmlns:a16="http://schemas.microsoft.com/office/drawing/2014/main" id="{6637428F-BA45-4068-B864-ED9D5D058A14}"/>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89" name="avatar">
          <a:extLst>
            <a:ext uri="{FF2B5EF4-FFF2-40B4-BE49-F238E27FC236}">
              <a16:creationId xmlns:a16="http://schemas.microsoft.com/office/drawing/2014/main" id="{973308F5-99E5-49E6-AE88-AA6C7F66D59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90" name="avatar">
          <a:extLst>
            <a:ext uri="{FF2B5EF4-FFF2-40B4-BE49-F238E27FC236}">
              <a16:creationId xmlns:a16="http://schemas.microsoft.com/office/drawing/2014/main" id="{8AAE0610-9714-4B22-8E74-8730AD2EC174}"/>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91" name="avatar">
          <a:extLst>
            <a:ext uri="{FF2B5EF4-FFF2-40B4-BE49-F238E27FC236}">
              <a16:creationId xmlns:a16="http://schemas.microsoft.com/office/drawing/2014/main" id="{43B9789A-9B84-4A9C-BDE5-F76C8CD91D6E}"/>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492" name="avatar">
          <a:extLst>
            <a:ext uri="{FF2B5EF4-FFF2-40B4-BE49-F238E27FC236}">
              <a16:creationId xmlns:a16="http://schemas.microsoft.com/office/drawing/2014/main" id="{0661B0B9-C2AF-4073-811B-DB94C177EEB6}"/>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493" name="avatar">
          <a:extLst>
            <a:ext uri="{FF2B5EF4-FFF2-40B4-BE49-F238E27FC236}">
              <a16:creationId xmlns:a16="http://schemas.microsoft.com/office/drawing/2014/main" id="{C89A8729-F279-4D8F-9D87-F1570F8DC0EC}"/>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94" name="avatar">
          <a:extLst>
            <a:ext uri="{FF2B5EF4-FFF2-40B4-BE49-F238E27FC236}">
              <a16:creationId xmlns:a16="http://schemas.microsoft.com/office/drawing/2014/main" id="{4A7DE85E-4714-4BBF-9FD8-9737DABEE816}"/>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95" name="avatar">
          <a:extLst>
            <a:ext uri="{FF2B5EF4-FFF2-40B4-BE49-F238E27FC236}">
              <a16:creationId xmlns:a16="http://schemas.microsoft.com/office/drawing/2014/main" id="{4D0D7209-C043-4CC0-9C1D-847FDA6F5771}"/>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496" name="avatar">
          <a:extLst>
            <a:ext uri="{FF2B5EF4-FFF2-40B4-BE49-F238E27FC236}">
              <a16:creationId xmlns:a16="http://schemas.microsoft.com/office/drawing/2014/main" id="{2A6B7A71-A200-4709-980E-0DA192840DBA}"/>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97" name="avatar">
          <a:extLst>
            <a:ext uri="{FF2B5EF4-FFF2-40B4-BE49-F238E27FC236}">
              <a16:creationId xmlns:a16="http://schemas.microsoft.com/office/drawing/2014/main" id="{7F76BBD3-45E6-4326-AD07-870B334F234B}"/>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498" name="avatar">
          <a:extLst>
            <a:ext uri="{FF2B5EF4-FFF2-40B4-BE49-F238E27FC236}">
              <a16:creationId xmlns:a16="http://schemas.microsoft.com/office/drawing/2014/main" id="{DE74C547-218C-4AA0-8E72-9AB89CCAA2E9}"/>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499" name="avatar">
          <a:extLst>
            <a:ext uri="{FF2B5EF4-FFF2-40B4-BE49-F238E27FC236}">
              <a16:creationId xmlns:a16="http://schemas.microsoft.com/office/drawing/2014/main" id="{5F3FB7F5-5ACD-451D-9762-F5105ED7EF10}"/>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9084"/>
    <xdr:sp macro="" textlink="">
      <xdr:nvSpPr>
        <xdr:cNvPr id="71500" name="avatar">
          <a:extLst>
            <a:ext uri="{FF2B5EF4-FFF2-40B4-BE49-F238E27FC236}">
              <a16:creationId xmlns:a16="http://schemas.microsoft.com/office/drawing/2014/main" id="{408BA93D-B0DD-4ED5-8A31-E86393FF5A31}"/>
            </a:ext>
          </a:extLst>
        </xdr:cNvPr>
        <xdr:cNvSpPr>
          <a:spLocks noChangeAspect="1" noChangeArrowheads="1"/>
        </xdr:cNvSpPr>
      </xdr:nvSpPr>
      <xdr:spPr bwMode="auto">
        <a:xfrm>
          <a:off x="0" y="21821775"/>
          <a:ext cx="304800" cy="29908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5274"/>
    <xdr:sp macro="" textlink="">
      <xdr:nvSpPr>
        <xdr:cNvPr id="71501" name="avatar">
          <a:extLst>
            <a:ext uri="{FF2B5EF4-FFF2-40B4-BE49-F238E27FC236}">
              <a16:creationId xmlns:a16="http://schemas.microsoft.com/office/drawing/2014/main" id="{88F78A44-BCB7-45F4-825B-69DF42B5DA07}"/>
            </a:ext>
          </a:extLst>
        </xdr:cNvPr>
        <xdr:cNvSpPr>
          <a:spLocks noChangeAspect="1" noChangeArrowheads="1"/>
        </xdr:cNvSpPr>
      </xdr:nvSpPr>
      <xdr:spPr bwMode="auto">
        <a:xfrm>
          <a:off x="0" y="21821775"/>
          <a:ext cx="304800" cy="295274"/>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298449"/>
    <xdr:sp macro="" textlink="">
      <xdr:nvSpPr>
        <xdr:cNvPr id="71502" name="avatar">
          <a:extLst>
            <a:ext uri="{FF2B5EF4-FFF2-40B4-BE49-F238E27FC236}">
              <a16:creationId xmlns:a16="http://schemas.microsoft.com/office/drawing/2014/main" id="{53A08889-3012-43C5-9F63-2F7920948B8C}"/>
            </a:ext>
          </a:extLst>
        </xdr:cNvPr>
        <xdr:cNvSpPr>
          <a:spLocks noChangeAspect="1" noChangeArrowheads="1"/>
        </xdr:cNvSpPr>
      </xdr:nvSpPr>
      <xdr:spPr bwMode="auto">
        <a:xfrm>
          <a:off x="0" y="21821775"/>
          <a:ext cx="304800" cy="29844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503" name="avatar">
          <a:extLst>
            <a:ext uri="{FF2B5EF4-FFF2-40B4-BE49-F238E27FC236}">
              <a16:creationId xmlns:a16="http://schemas.microsoft.com/office/drawing/2014/main" id="{8A368244-66BE-4B04-B331-947E47945FDF}"/>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2259"/>
    <xdr:sp macro="" textlink="">
      <xdr:nvSpPr>
        <xdr:cNvPr id="71504" name="avatar">
          <a:extLst>
            <a:ext uri="{FF2B5EF4-FFF2-40B4-BE49-F238E27FC236}">
              <a16:creationId xmlns:a16="http://schemas.microsoft.com/office/drawing/2014/main" id="{5DA1B588-E931-4EBA-90C2-18F1C0168795}"/>
            </a:ext>
          </a:extLst>
        </xdr:cNvPr>
        <xdr:cNvSpPr>
          <a:spLocks noChangeAspect="1" noChangeArrowheads="1"/>
        </xdr:cNvSpPr>
      </xdr:nvSpPr>
      <xdr:spPr bwMode="auto">
        <a:xfrm>
          <a:off x="0" y="21821775"/>
          <a:ext cx="304800" cy="30225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128</xdr:row>
      <xdr:rowOff>0</xdr:rowOff>
    </xdr:from>
    <xdr:ext cx="304800" cy="304701"/>
    <xdr:sp macro="" textlink="">
      <xdr:nvSpPr>
        <xdr:cNvPr id="71505" name="avatar">
          <a:extLst>
            <a:ext uri="{FF2B5EF4-FFF2-40B4-BE49-F238E27FC236}">
              <a16:creationId xmlns:a16="http://schemas.microsoft.com/office/drawing/2014/main" id="{FB4E9FA8-6941-4335-9102-9BCDA7A50297}"/>
            </a:ext>
          </a:extLst>
        </xdr:cNvPr>
        <xdr:cNvSpPr>
          <a:spLocks noChangeAspect="1" noChangeArrowheads="1"/>
        </xdr:cNvSpPr>
      </xdr:nvSpPr>
      <xdr:spPr bwMode="auto">
        <a:xfrm>
          <a:off x="0" y="21821775"/>
          <a:ext cx="304800" cy="304701"/>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28575</xdr:colOff>
      <xdr:row>0</xdr:row>
      <xdr:rowOff>85725</xdr:rowOff>
    </xdr:from>
    <xdr:to>
      <xdr:col>1</xdr:col>
      <xdr:colOff>429538</xdr:colOff>
      <xdr:row>0</xdr:row>
      <xdr:rowOff>380414</xdr:rowOff>
    </xdr:to>
    <xdr:pic>
      <xdr:nvPicPr>
        <xdr:cNvPr id="3" name="Figura 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8575" y="857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28575</xdr:colOff>
      <xdr:row>43</xdr:row>
      <xdr:rowOff>28575</xdr:rowOff>
    </xdr:from>
    <xdr:to>
      <xdr:col>11</xdr:col>
      <xdr:colOff>342900</xdr:colOff>
      <xdr:row>50</xdr:row>
      <xdr:rowOff>142875</xdr:rowOff>
    </xdr:to>
    <xdr:graphicFrame macro="">
      <xdr:nvGraphicFramePr>
        <xdr:cNvPr id="4233" name="Gráfico 3">
          <a:extLst>
            <a:ext uri="{FF2B5EF4-FFF2-40B4-BE49-F238E27FC236}">
              <a16:creationId xmlns:a16="http://schemas.microsoft.com/office/drawing/2014/main" id="{00000000-0008-0000-0300-000089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76200</xdr:colOff>
      <xdr:row>0</xdr:row>
      <xdr:rowOff>123825</xdr:rowOff>
    </xdr:from>
    <xdr:to>
      <xdr:col>2</xdr:col>
      <xdr:colOff>505738</xdr:colOff>
      <xdr:row>2</xdr:row>
      <xdr:rowOff>94664</xdr:rowOff>
    </xdr:to>
    <xdr:pic>
      <xdr:nvPicPr>
        <xdr:cNvPr id="4" name="Figura 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200" y="123825"/>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152400</xdr:colOff>
      <xdr:row>0</xdr:row>
      <xdr:rowOff>114300</xdr:rowOff>
    </xdr:from>
    <xdr:to>
      <xdr:col>1</xdr:col>
      <xdr:colOff>1115338</xdr:colOff>
      <xdr:row>2</xdr:row>
      <xdr:rowOff>85139</xdr:rowOff>
    </xdr:to>
    <xdr:pic>
      <xdr:nvPicPr>
        <xdr:cNvPr id="3" name="Figura 1">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52400" y="114300"/>
          <a:ext cx="1172488" cy="294689"/>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3465A4"/>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na.karyna\Downloads\APF-OS-007-v0.1%20-%20Entrega%2003%20DEV%20WEBPONTO%20-%20Novembro-2023.xlsx" TargetMode="External"/><Relationship Id="rId1" Type="http://schemas.openxmlformats.org/officeDocument/2006/relationships/externalLinkPath" Target="/Users/ana.karyna/Downloads/APF-OS-007-v0.1%20-%20Entrega%2003%20DEV%20WEBPONTO%20-%20Novembro-2023.xlsx"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crptecnologia-my.sharepoint.com/personal/luana_passos_crptecnologia_com_br/Documents/Documentos/SEPLAG-MT/Medi&#231;&#245;es/14%20-%20Setembro%20-%202023/OS07-2023%20-%20WEB%20-%20Entrega%2002/APF-OS-007-v0.2%20-%20Entrega%2002%20DEV%20WEBPONTO%20-%20Setembro-2023.xlsx" TargetMode="External"/><Relationship Id="rId2" Type="http://schemas.microsoft.com/office/2019/04/relationships/externalLinkLongPath" Target="14%20-%20Setembro%20-%202023/OS07-2023%20-%20WEB%20-%20Entrega%2002/APF-OS-007-v0.2%20-%20Entrega%2002%20DEV%20WEBPONTO%20-%20Setembro-2023.xlsx?3CDEF252" TargetMode="External"/><Relationship Id="rId1" Type="http://schemas.openxmlformats.org/officeDocument/2006/relationships/externalLinkPath" Target="file:///\\3CDEF252\APF-OS-007-v0.2%20-%20Entrega%2002%20DEV%20WEBPONTO%20-%20Setembro-2023.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ana.karyna\Downloads\APF-OS-007-v0.1%20-%20Entrega%2002%20DEV%20WEBPONTO%20-%20Setembro-2023.xlsx" TargetMode="External"/><Relationship Id="rId1" Type="http://schemas.openxmlformats.org/officeDocument/2006/relationships/externalLinkPath" Target="APF-OS-007-v0.1%20-%20Entrega%2002%20DEV%20WEBPONTO%20-%20Setembro-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refreshError="1"/>
      <sheetData sheetId="1" refreshError="1"/>
      <sheetData sheetId="2" refreshError="1">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ontagem"/>
      <sheetName val="Funções"/>
      <sheetName val="Deflatores"/>
      <sheetName val="Sumário 1"/>
      <sheetName val="Sumário 2"/>
    </sheetNames>
    <sheetDataSet>
      <sheetData sheetId="0"/>
      <sheetData sheetId="1"/>
      <sheetData sheetId="2">
        <row r="4">
          <cell r="G4" t="str">
            <v>I</v>
          </cell>
          <cell r="H4">
            <v>1</v>
          </cell>
          <cell r="I4"/>
        </row>
        <row r="5">
          <cell r="G5" t="str">
            <v>A</v>
          </cell>
          <cell r="H5">
            <v>0.5</v>
          </cell>
          <cell r="I5"/>
        </row>
        <row r="6">
          <cell r="G6" t="str">
            <v>E</v>
          </cell>
          <cell r="H6">
            <v>0.4</v>
          </cell>
          <cell r="I6"/>
        </row>
        <row r="7">
          <cell r="G7" t="str">
            <v>A50</v>
          </cell>
          <cell r="H7">
            <v>0.5</v>
          </cell>
          <cell r="I7"/>
        </row>
        <row r="8">
          <cell r="G8" t="str">
            <v>A75</v>
          </cell>
          <cell r="H8">
            <v>0.75</v>
          </cell>
          <cell r="I8"/>
        </row>
        <row r="9">
          <cell r="G9" t="str">
            <v>A90</v>
          </cell>
          <cell r="H9">
            <v>0.9</v>
          </cell>
          <cell r="I9"/>
        </row>
        <row r="10">
          <cell r="G10" t="str">
            <v>PMD</v>
          </cell>
          <cell r="H10">
            <v>1</v>
          </cell>
          <cell r="I10"/>
        </row>
        <row r="11">
          <cell r="G11" t="str">
            <v>COR</v>
          </cell>
          <cell r="H11">
            <v>0.5</v>
          </cell>
          <cell r="I11"/>
        </row>
        <row r="12">
          <cell r="G12" t="str">
            <v>COR50</v>
          </cell>
          <cell r="H12">
            <v>0.5</v>
          </cell>
          <cell r="I12"/>
        </row>
        <row r="13">
          <cell r="G13" t="str">
            <v>COR75</v>
          </cell>
          <cell r="H13">
            <v>0.75</v>
          </cell>
          <cell r="I13"/>
        </row>
        <row r="14">
          <cell r="G14" t="str">
            <v>COR90</v>
          </cell>
          <cell r="H14">
            <v>0.9</v>
          </cell>
          <cell r="I14"/>
        </row>
        <row r="15">
          <cell r="G15" t="str">
            <v>GAR</v>
          </cell>
          <cell r="H15">
            <v>0</v>
          </cell>
          <cell r="I15"/>
        </row>
        <row r="16">
          <cell r="G16" t="str">
            <v>MLP</v>
          </cell>
          <cell r="H16">
            <v>1</v>
          </cell>
          <cell r="I16"/>
        </row>
        <row r="17">
          <cell r="G17" t="str">
            <v>MBO</v>
          </cell>
          <cell r="H17">
            <v>1</v>
          </cell>
          <cell r="I17"/>
        </row>
        <row r="18">
          <cell r="G18" t="str">
            <v>MBM</v>
          </cell>
          <cell r="H18">
            <v>0.3</v>
          </cell>
          <cell r="I18"/>
        </row>
        <row r="19">
          <cell r="G19" t="str">
            <v>ALP</v>
          </cell>
          <cell r="H19">
            <v>0.3</v>
          </cell>
          <cell r="I19"/>
        </row>
        <row r="20">
          <cell r="G20" t="str">
            <v>AVB</v>
          </cell>
          <cell r="H20">
            <v>0.3</v>
          </cell>
          <cell r="I20"/>
        </row>
        <row r="21">
          <cell r="G21" t="str">
            <v>ABD</v>
          </cell>
          <cell r="H21">
            <v>0.3</v>
          </cell>
          <cell r="I21"/>
        </row>
        <row r="22">
          <cell r="G22" t="str">
            <v>COS</v>
          </cell>
          <cell r="H22"/>
          <cell r="I22">
            <v>0.6</v>
          </cell>
        </row>
        <row r="23">
          <cell r="G23" t="str">
            <v>ARN</v>
          </cell>
          <cell r="H23">
            <v>0.5</v>
          </cell>
          <cell r="I23"/>
        </row>
        <row r="24">
          <cell r="G24" t="str">
            <v>ARN50</v>
          </cell>
          <cell r="H24">
            <v>0.5</v>
          </cell>
          <cell r="I24"/>
        </row>
        <row r="25">
          <cell r="G25" t="str">
            <v>ARN75</v>
          </cell>
          <cell r="H25">
            <v>0.75</v>
          </cell>
          <cell r="I25"/>
        </row>
        <row r="26">
          <cell r="G26" t="str">
            <v>ADS</v>
          </cell>
          <cell r="H26">
            <v>1</v>
          </cell>
          <cell r="I26"/>
        </row>
        <row r="27">
          <cell r="G27" t="str">
            <v>CPA</v>
          </cell>
          <cell r="H27">
            <v>1</v>
          </cell>
          <cell r="I27"/>
        </row>
        <row r="28">
          <cell r="G28" t="str">
            <v>ADC</v>
          </cell>
          <cell r="H28">
            <v>0.6</v>
          </cell>
          <cell r="I28"/>
        </row>
        <row r="29">
          <cell r="G29" t="str">
            <v>AGR</v>
          </cell>
          <cell r="H29">
            <v>1</v>
          </cell>
          <cell r="I29"/>
        </row>
        <row r="30">
          <cell r="G30" t="str">
            <v>AER</v>
          </cell>
          <cell r="H30">
            <v>0.1</v>
          </cell>
          <cell r="I30"/>
        </row>
        <row r="31">
          <cell r="G31" t="str">
            <v>ATD</v>
          </cell>
          <cell r="H31">
            <v>0.1</v>
          </cell>
          <cell r="I31"/>
        </row>
        <row r="32">
          <cell r="G32" t="str">
            <v>MSL</v>
          </cell>
          <cell r="H32">
            <v>0.25</v>
          </cell>
          <cell r="I32"/>
        </row>
        <row r="33">
          <cell r="G33" t="str">
            <v>VES</v>
          </cell>
          <cell r="H33">
            <v>0.2</v>
          </cell>
          <cell r="I33"/>
        </row>
        <row r="34">
          <cell r="G34" t="str">
            <v>VEC</v>
          </cell>
          <cell r="H34">
            <v>0.15</v>
          </cell>
          <cell r="I34"/>
        </row>
        <row r="35">
          <cell r="G35" t="str">
            <v>PFT</v>
          </cell>
          <cell r="H35">
            <v>0.15</v>
          </cell>
          <cell r="I35"/>
        </row>
        <row r="36">
          <cell r="G36" t="str">
            <v>CIR</v>
          </cell>
          <cell r="H36">
            <v>1</v>
          </cell>
          <cell r="I36"/>
        </row>
        <row r="37">
          <cell r="G37" t="str">
            <v xml:space="preserve">           .</v>
          </cell>
          <cell r="H37"/>
          <cell r="I37"/>
        </row>
        <row r="38">
          <cell r="G38" t="str">
            <v xml:space="preserve">           .</v>
          </cell>
          <cell r="H38"/>
          <cell r="I38"/>
        </row>
        <row r="42">
          <cell r="G42" t="str">
            <v>PAG</v>
          </cell>
          <cell r="H42">
            <v>0.6</v>
          </cell>
        </row>
        <row r="43">
          <cell r="G43" t="str">
            <v>COSNF</v>
          </cell>
          <cell r="H43">
            <v>0.6</v>
          </cell>
        </row>
        <row r="44">
          <cell r="G44" t="str">
            <v>DC</v>
          </cell>
          <cell r="H44">
            <v>0</v>
          </cell>
        </row>
        <row r="45">
          <cell r="G45" t="str">
            <v xml:space="preserve">           .</v>
          </cell>
          <cell r="H45"/>
        </row>
        <row r="46">
          <cell r="G46" t="str">
            <v xml:space="preserve">           .</v>
          </cell>
          <cell r="H46"/>
        </row>
        <row r="47">
          <cell r="G47" t="str">
            <v xml:space="preserve">           .</v>
          </cell>
          <cell r="H47"/>
        </row>
        <row r="48">
          <cell r="G48" t="str">
            <v xml:space="preserve">           .</v>
          </cell>
          <cell r="H48"/>
        </row>
        <row r="49">
          <cell r="G49" t="str">
            <v xml:space="preserve">           .</v>
          </cell>
          <cell r="H49"/>
        </row>
        <row r="50">
          <cell r="G50" t="str">
            <v xml:space="preserve">           .</v>
          </cell>
          <cell r="H50"/>
        </row>
        <row r="51">
          <cell r="G51" t="str">
            <v xml:space="preserve">           .</v>
          </cell>
          <cell r="H51"/>
        </row>
        <row r="52">
          <cell r="G52" t="str">
            <v xml:space="preserve">           .</v>
          </cell>
          <cell r="H52"/>
        </row>
        <row r="53">
          <cell r="G53" t="str">
            <v xml:space="preserve">           .</v>
          </cell>
          <cell r="H53"/>
        </row>
        <row r="54">
          <cell r="G54" t="str">
            <v xml:space="preserve">           .</v>
          </cell>
          <cell r="H54"/>
        </row>
        <row r="55">
          <cell r="G55" t="str">
            <v xml:space="preserve">           .</v>
          </cell>
          <cell r="H55"/>
        </row>
        <row r="56">
          <cell r="G56" t="str">
            <v xml:space="preserve">           .</v>
          </cell>
          <cell r="H56"/>
        </row>
        <row r="57">
          <cell r="G57" t="str">
            <v xml:space="preserve">           .</v>
          </cell>
          <cell r="H57"/>
        </row>
        <row r="58">
          <cell r="G58" t="str">
            <v xml:space="preserve">           .</v>
          </cell>
          <cell r="H58"/>
        </row>
        <row r="59">
          <cell r="G59" t="str">
            <v xml:space="preserve">           .</v>
          </cell>
          <cell r="H59"/>
        </row>
        <row r="60">
          <cell r="G60" t="str">
            <v xml:space="preserve">           .</v>
          </cell>
          <cell r="H60"/>
        </row>
        <row r="61">
          <cell r="G61" t="str">
            <v xml:space="preserve">           .</v>
          </cell>
          <cell r="H61"/>
        </row>
        <row r="62">
          <cell r="G62" t="str">
            <v xml:space="preserve">           .</v>
          </cell>
          <cell r="H62"/>
        </row>
        <row r="63">
          <cell r="G63" t="str">
            <v xml:space="preserve">           .</v>
          </cell>
          <cell r="H63"/>
        </row>
        <row r="64">
          <cell r="G64" t="str">
            <v xml:space="preserve">           .</v>
          </cell>
          <cell r="H64"/>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agem"/>
      <sheetName val="Funções"/>
      <sheetName val="Deflatores"/>
      <sheetName val="Sumário 1"/>
      <sheetName val="Sumário 2"/>
    </sheetNames>
    <sheetDataSet>
      <sheetData sheetId="0" refreshError="1"/>
      <sheetData sheetId="1" refreshError="1"/>
      <sheetData sheetId="2" refreshError="1">
        <row r="4">
          <cell r="G4" t="str">
            <v>I</v>
          </cell>
          <cell r="H4">
            <v>1</v>
          </cell>
        </row>
        <row r="5">
          <cell r="G5" t="str">
            <v>A</v>
          </cell>
          <cell r="H5">
            <v>0.5</v>
          </cell>
        </row>
        <row r="6">
          <cell r="G6" t="str">
            <v>E</v>
          </cell>
          <cell r="H6">
            <v>0.4</v>
          </cell>
        </row>
        <row r="7">
          <cell r="G7" t="str">
            <v>A50</v>
          </cell>
          <cell r="H7">
            <v>0.5</v>
          </cell>
        </row>
        <row r="8">
          <cell r="G8" t="str">
            <v>A75</v>
          </cell>
          <cell r="H8">
            <v>0.75</v>
          </cell>
        </row>
        <row r="9">
          <cell r="G9" t="str">
            <v>A90</v>
          </cell>
          <cell r="H9">
            <v>0.9</v>
          </cell>
        </row>
        <row r="10">
          <cell r="G10" t="str">
            <v>PMD</v>
          </cell>
          <cell r="H10">
            <v>1</v>
          </cell>
        </row>
        <row r="11">
          <cell r="G11" t="str">
            <v>COR</v>
          </cell>
          <cell r="H11">
            <v>0.5</v>
          </cell>
        </row>
        <row r="12">
          <cell r="G12" t="str">
            <v>COR50</v>
          </cell>
          <cell r="H12">
            <v>0.5</v>
          </cell>
        </row>
        <row r="13">
          <cell r="G13" t="str">
            <v>COR75</v>
          </cell>
          <cell r="H13">
            <v>0.75</v>
          </cell>
        </row>
        <row r="14">
          <cell r="G14" t="str">
            <v>COR90</v>
          </cell>
          <cell r="H14">
            <v>0.9</v>
          </cell>
        </row>
        <row r="15">
          <cell r="G15" t="str">
            <v>GAR</v>
          </cell>
          <cell r="H15">
            <v>0</v>
          </cell>
        </row>
        <row r="16">
          <cell r="G16" t="str">
            <v>MLP</v>
          </cell>
          <cell r="H16">
            <v>1</v>
          </cell>
        </row>
        <row r="17">
          <cell r="G17" t="str">
            <v>MBO</v>
          </cell>
          <cell r="H17">
            <v>1</v>
          </cell>
        </row>
        <row r="18">
          <cell r="G18" t="str">
            <v>MBM</v>
          </cell>
          <cell r="H18">
            <v>0.3</v>
          </cell>
        </row>
        <row r="19">
          <cell r="G19" t="str">
            <v>ALP</v>
          </cell>
          <cell r="H19">
            <v>0.3</v>
          </cell>
        </row>
        <row r="20">
          <cell r="G20" t="str">
            <v>AVB</v>
          </cell>
          <cell r="H20">
            <v>0.3</v>
          </cell>
        </row>
        <row r="21">
          <cell r="G21" t="str">
            <v>ABD</v>
          </cell>
          <cell r="H21">
            <v>0.3</v>
          </cell>
        </row>
        <row r="22">
          <cell r="G22" t="str">
            <v>COS</v>
          </cell>
          <cell r="I22">
            <v>0.6</v>
          </cell>
        </row>
        <row r="23">
          <cell r="G23" t="str">
            <v>ARN</v>
          </cell>
          <cell r="H23">
            <v>0.5</v>
          </cell>
        </row>
        <row r="24">
          <cell r="G24" t="str">
            <v>ARN50</v>
          </cell>
          <cell r="H24">
            <v>0.5</v>
          </cell>
        </row>
        <row r="25">
          <cell r="G25" t="str">
            <v>ARN75</v>
          </cell>
          <cell r="H25">
            <v>0.75</v>
          </cell>
        </row>
        <row r="26">
          <cell r="G26" t="str">
            <v>ADS</v>
          </cell>
          <cell r="H26">
            <v>1</v>
          </cell>
        </row>
        <row r="27">
          <cell r="G27" t="str">
            <v>CPA</v>
          </cell>
          <cell r="H27">
            <v>1</v>
          </cell>
        </row>
        <row r="28">
          <cell r="G28" t="str">
            <v>ADC</v>
          </cell>
          <cell r="H28">
            <v>0.6</v>
          </cell>
        </row>
        <row r="29">
          <cell r="G29" t="str">
            <v>AGR</v>
          </cell>
          <cell r="H29">
            <v>1</v>
          </cell>
        </row>
        <row r="30">
          <cell r="G30" t="str">
            <v>AER</v>
          </cell>
          <cell r="H30">
            <v>0.1</v>
          </cell>
        </row>
        <row r="31">
          <cell r="G31" t="str">
            <v>ATD</v>
          </cell>
          <cell r="H31">
            <v>0.1</v>
          </cell>
        </row>
        <row r="32">
          <cell r="G32" t="str">
            <v>MSL</v>
          </cell>
          <cell r="H32">
            <v>0.25</v>
          </cell>
        </row>
        <row r="33">
          <cell r="G33" t="str">
            <v>VES</v>
          </cell>
          <cell r="H33">
            <v>0.2</v>
          </cell>
        </row>
        <row r="34">
          <cell r="G34" t="str">
            <v>VEC</v>
          </cell>
          <cell r="H34">
            <v>0.15</v>
          </cell>
        </row>
        <row r="35">
          <cell r="G35" t="str">
            <v>PFT</v>
          </cell>
          <cell r="H35">
            <v>0.15</v>
          </cell>
        </row>
        <row r="36">
          <cell r="G36" t="str">
            <v>CIR</v>
          </cell>
          <cell r="H36">
            <v>1</v>
          </cell>
        </row>
        <row r="37">
          <cell r="G37" t="str">
            <v xml:space="preserve">           .</v>
          </cell>
        </row>
        <row r="38">
          <cell r="G38" t="str">
            <v xml:space="preserve">           .</v>
          </cell>
        </row>
        <row r="42">
          <cell r="G42" t="str">
            <v>PAG</v>
          </cell>
          <cell r="H42">
            <v>0.6</v>
          </cell>
        </row>
        <row r="43">
          <cell r="G43" t="str">
            <v>COSNF</v>
          </cell>
          <cell r="H43">
            <v>0.6</v>
          </cell>
        </row>
        <row r="44">
          <cell r="G44" t="str">
            <v>DC</v>
          </cell>
          <cell r="H44">
            <v>0</v>
          </cell>
        </row>
        <row r="45">
          <cell r="G45" t="str">
            <v xml:space="preserve">           .</v>
          </cell>
        </row>
        <row r="46">
          <cell r="G46" t="str">
            <v xml:space="preserve">           .</v>
          </cell>
        </row>
        <row r="47">
          <cell r="G47" t="str">
            <v xml:space="preserve">           .</v>
          </cell>
        </row>
        <row r="48">
          <cell r="G48" t="str">
            <v xml:space="preserve">           .</v>
          </cell>
        </row>
        <row r="49">
          <cell r="G49" t="str">
            <v xml:space="preserve">           .</v>
          </cell>
        </row>
        <row r="50">
          <cell r="G50" t="str">
            <v xml:space="preserve">           .</v>
          </cell>
        </row>
        <row r="51">
          <cell r="G51" t="str">
            <v xml:space="preserve">           .</v>
          </cell>
        </row>
        <row r="52">
          <cell r="G52" t="str">
            <v xml:space="preserve">           .</v>
          </cell>
        </row>
        <row r="53">
          <cell r="G53" t="str">
            <v xml:space="preserve">           .</v>
          </cell>
        </row>
        <row r="54">
          <cell r="G54" t="str">
            <v xml:space="preserve">           .</v>
          </cell>
        </row>
        <row r="55">
          <cell r="G55" t="str">
            <v xml:space="preserve">           .</v>
          </cell>
        </row>
        <row r="56">
          <cell r="G56" t="str">
            <v xml:space="preserve">           .</v>
          </cell>
        </row>
        <row r="57">
          <cell r="G57" t="str">
            <v xml:space="preserve">           .</v>
          </cell>
        </row>
        <row r="58">
          <cell r="G58" t="str">
            <v xml:space="preserve">           .</v>
          </cell>
        </row>
        <row r="59">
          <cell r="G59" t="str">
            <v xml:space="preserve">           .</v>
          </cell>
        </row>
        <row r="60">
          <cell r="G60" t="str">
            <v xml:space="preserve">           .</v>
          </cell>
        </row>
        <row r="61">
          <cell r="G61" t="str">
            <v xml:space="preserve">           .</v>
          </cell>
        </row>
        <row r="62">
          <cell r="G62" t="str">
            <v xml:space="preserve">           .</v>
          </cell>
        </row>
        <row r="63">
          <cell r="G63" t="str">
            <v xml:space="preserve">           .</v>
          </cell>
        </row>
        <row r="64">
          <cell r="G64" t="str">
            <v xml:space="preserve">           .</v>
          </cell>
        </row>
      </sheetData>
      <sheetData sheetId="3" refreshError="1"/>
      <sheetData sheetId="4"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V45"/>
  <sheetViews>
    <sheetView showGridLines="0" zoomScale="120" zoomScaleNormal="120" zoomScaleSheetLayoutView="100" workbookViewId="0">
      <pane ySplit="3" topLeftCell="A22" activePane="bottomLeft" state="frozen"/>
      <selection activeCell="B11" sqref="B11"/>
      <selection pane="bottomLeft" activeCell="A22" sqref="A22:V45"/>
    </sheetView>
  </sheetViews>
  <sheetFormatPr defaultRowHeight="13.8" x14ac:dyDescent="0.3"/>
  <cols>
    <col min="1" max="1" width="10.44140625" style="1" customWidth="1"/>
    <col min="2" max="2" width="2.77734375" style="1" customWidth="1"/>
    <col min="3" max="3" width="8.5546875" style="1" customWidth="1"/>
    <col min="4" max="4" width="4.5546875" style="1" customWidth="1"/>
    <col min="5" max="5" width="4" style="1" customWidth="1"/>
    <col min="6" max="6" width="4.5546875" style="1" customWidth="1"/>
    <col min="7" max="12" width="6" style="1" customWidth="1"/>
    <col min="13" max="13" width="18.44140625" style="1" customWidth="1"/>
    <col min="14" max="14" width="8.21875" style="1" customWidth="1"/>
    <col min="15" max="15" width="11.5546875" style="1" customWidth="1"/>
    <col min="16" max="16" width="5.77734375" style="1" customWidth="1"/>
    <col min="17" max="18" width="2.77734375" style="1" customWidth="1"/>
    <col min="19" max="19" width="8" style="1" customWidth="1"/>
    <col min="20" max="22" width="2.77734375" style="1" customWidth="1"/>
  </cols>
  <sheetData>
    <row r="1" spans="1:22" ht="13.2" x14ac:dyDescent="0.25">
      <c r="A1" s="145" t="s">
        <v>0</v>
      </c>
      <c r="B1" s="145"/>
      <c r="C1" s="145"/>
      <c r="D1" s="145"/>
      <c r="E1" s="145"/>
      <c r="F1" s="145"/>
      <c r="G1" s="145"/>
      <c r="H1" s="145"/>
      <c r="I1" s="145"/>
      <c r="J1" s="145"/>
      <c r="K1" s="145"/>
      <c r="L1" s="145"/>
      <c r="M1" s="145"/>
      <c r="N1" s="145"/>
      <c r="O1" s="145"/>
      <c r="P1" s="145"/>
      <c r="Q1" s="145"/>
      <c r="R1" s="145"/>
      <c r="S1" s="145"/>
      <c r="T1" s="145"/>
      <c r="U1" s="145"/>
      <c r="V1" s="145"/>
    </row>
    <row r="2" spans="1:22" ht="13.2" x14ac:dyDescent="0.25">
      <c r="A2" s="145"/>
      <c r="B2" s="145"/>
      <c r="C2" s="145"/>
      <c r="D2" s="145"/>
      <c r="E2" s="145"/>
      <c r="F2" s="145"/>
      <c r="G2" s="145"/>
      <c r="H2" s="145"/>
      <c r="I2" s="145"/>
      <c r="J2" s="145"/>
      <c r="K2" s="145"/>
      <c r="L2" s="145"/>
      <c r="M2" s="145"/>
      <c r="N2" s="145"/>
      <c r="O2" s="145"/>
      <c r="P2" s="145"/>
      <c r="Q2" s="145"/>
      <c r="R2" s="145"/>
      <c r="S2" s="145"/>
      <c r="T2" s="145"/>
      <c r="U2" s="145"/>
      <c r="V2" s="145"/>
    </row>
    <row r="3" spans="1:22" ht="13.2" x14ac:dyDescent="0.25">
      <c r="A3" s="145"/>
      <c r="B3" s="145"/>
      <c r="C3" s="145"/>
      <c r="D3" s="145"/>
      <c r="E3" s="145"/>
      <c r="F3" s="145"/>
      <c r="G3" s="145"/>
      <c r="H3" s="145"/>
      <c r="I3" s="145"/>
      <c r="J3" s="145"/>
      <c r="K3" s="145"/>
      <c r="L3" s="145"/>
      <c r="M3" s="145"/>
      <c r="N3" s="145"/>
      <c r="O3" s="145"/>
      <c r="P3" s="145"/>
      <c r="Q3" s="145"/>
      <c r="R3" s="145"/>
      <c r="S3" s="145"/>
      <c r="T3" s="145"/>
      <c r="U3" s="145"/>
      <c r="V3" s="145"/>
    </row>
    <row r="4" spans="1:22" x14ac:dyDescent="0.3">
      <c r="A4" s="141" t="s">
        <v>1</v>
      </c>
      <c r="B4" s="141"/>
      <c r="C4" s="141"/>
      <c r="D4" s="141"/>
      <c r="E4" s="141"/>
      <c r="F4" s="142" t="s">
        <v>2</v>
      </c>
      <c r="G4" s="142"/>
      <c r="H4" s="142"/>
      <c r="I4" s="142"/>
      <c r="J4" s="142"/>
      <c r="K4" s="142"/>
      <c r="L4" s="142"/>
      <c r="M4" s="142"/>
      <c r="N4" s="142"/>
      <c r="O4" s="146" t="s">
        <v>3</v>
      </c>
      <c r="P4" s="146"/>
      <c r="Q4" s="144">
        <f>Funções!L4</f>
        <v>721</v>
      </c>
      <c r="R4" s="144"/>
      <c r="S4" s="144"/>
      <c r="T4" s="144"/>
      <c r="U4" s="144"/>
      <c r="V4" s="144"/>
    </row>
    <row r="5" spans="1:22" x14ac:dyDescent="0.3">
      <c r="A5" s="141" t="s">
        <v>4</v>
      </c>
      <c r="B5" s="141"/>
      <c r="C5" s="141"/>
      <c r="D5" s="141"/>
      <c r="E5" s="141"/>
      <c r="F5" s="142"/>
      <c r="G5" s="142"/>
      <c r="H5" s="142"/>
      <c r="I5" s="142"/>
      <c r="J5" s="142"/>
      <c r="K5" s="142"/>
      <c r="L5" s="142"/>
      <c r="M5" s="142"/>
      <c r="N5" s="142"/>
      <c r="O5" s="143" t="s">
        <v>5</v>
      </c>
      <c r="P5" s="143"/>
      <c r="Q5" s="144">
        <f>Funções!L5</f>
        <v>721</v>
      </c>
      <c r="R5" s="144"/>
      <c r="S5" s="144"/>
      <c r="T5" s="144"/>
      <c r="U5" s="144"/>
      <c r="V5" s="144"/>
    </row>
    <row r="6" spans="1:22" x14ac:dyDescent="0.3">
      <c r="A6" s="141" t="s">
        <v>6</v>
      </c>
      <c r="B6" s="141"/>
      <c r="C6" s="141"/>
      <c r="D6" s="141"/>
      <c r="E6" s="141"/>
      <c r="F6" s="147" t="s">
        <v>7</v>
      </c>
      <c r="G6" s="147"/>
      <c r="H6" s="147"/>
      <c r="I6" s="147"/>
      <c r="J6" s="147"/>
      <c r="K6" s="147"/>
      <c r="L6" s="147"/>
      <c r="M6" s="147"/>
      <c r="N6" s="147"/>
      <c r="O6" s="143" t="s">
        <v>8</v>
      </c>
      <c r="P6" s="143"/>
      <c r="Q6" s="144">
        <f>Funções!L6</f>
        <v>710.19999999999993</v>
      </c>
      <c r="R6" s="144"/>
      <c r="S6" s="144"/>
      <c r="T6" s="144"/>
      <c r="U6" s="144"/>
      <c r="V6" s="144"/>
    </row>
    <row r="7" spans="1:22" ht="13.2" x14ac:dyDescent="0.25">
      <c r="A7" s="141" t="s">
        <v>9</v>
      </c>
      <c r="B7" s="141"/>
      <c r="C7" s="141"/>
      <c r="D7" s="141"/>
      <c r="E7" s="141"/>
      <c r="F7" s="142" t="s">
        <v>180</v>
      </c>
      <c r="G7" s="142"/>
      <c r="H7" s="142"/>
      <c r="I7" s="142"/>
      <c r="J7" s="142"/>
      <c r="K7" s="142"/>
      <c r="L7" s="142"/>
      <c r="M7" s="142"/>
      <c r="N7" s="142"/>
      <c r="O7" s="143" t="s">
        <v>10</v>
      </c>
      <c r="P7" s="143"/>
      <c r="Q7" s="143"/>
      <c r="R7" s="148" t="s">
        <v>11</v>
      </c>
      <c r="S7" s="148"/>
      <c r="T7" s="148"/>
      <c r="U7" s="148"/>
      <c r="V7" s="148"/>
    </row>
    <row r="8" spans="1:22" ht="13.2" x14ac:dyDescent="0.25">
      <c r="A8" s="141" t="s">
        <v>12</v>
      </c>
      <c r="B8" s="141"/>
      <c r="C8" s="141"/>
      <c r="D8" s="141"/>
      <c r="E8" s="141"/>
      <c r="F8" s="142" t="s">
        <v>181</v>
      </c>
      <c r="G8" s="142"/>
      <c r="H8" s="142"/>
      <c r="I8" s="142"/>
      <c r="J8" s="142"/>
      <c r="K8" s="142"/>
      <c r="L8" s="142"/>
      <c r="M8" s="142"/>
      <c r="N8" s="142"/>
      <c r="O8" s="143" t="s">
        <v>13</v>
      </c>
      <c r="P8" s="143"/>
      <c r="Q8" s="143"/>
      <c r="R8" s="148" t="s">
        <v>14</v>
      </c>
      <c r="S8" s="148"/>
      <c r="T8" s="148"/>
      <c r="U8" s="148"/>
      <c r="V8" s="148"/>
    </row>
    <row r="9" spans="1:22" x14ac:dyDescent="0.3">
      <c r="A9" s="141" t="s">
        <v>15</v>
      </c>
      <c r="B9" s="141"/>
      <c r="C9" s="141"/>
      <c r="D9" s="141"/>
      <c r="E9" s="141"/>
      <c r="F9" s="147" t="s">
        <v>16</v>
      </c>
      <c r="G9" s="147"/>
      <c r="H9" s="147"/>
      <c r="I9" s="147"/>
      <c r="J9" s="147"/>
      <c r="K9" s="147"/>
      <c r="L9" s="147"/>
      <c r="M9" s="147"/>
      <c r="N9" s="147"/>
      <c r="O9" s="149" t="s">
        <v>17</v>
      </c>
      <c r="P9" s="149"/>
      <c r="Q9" s="149"/>
      <c r="R9" s="150">
        <v>45210</v>
      </c>
      <c r="S9" s="150"/>
      <c r="T9" s="150"/>
      <c r="U9" s="150"/>
      <c r="V9" s="150"/>
    </row>
    <row r="10" spans="1:22" x14ac:dyDescent="0.3">
      <c r="A10" s="141" t="s">
        <v>18</v>
      </c>
      <c r="B10" s="141"/>
      <c r="C10" s="141"/>
      <c r="D10" s="141"/>
      <c r="E10" s="141"/>
      <c r="F10" s="147" t="s">
        <v>19</v>
      </c>
      <c r="G10" s="147"/>
      <c r="H10" s="147"/>
      <c r="I10" s="147"/>
      <c r="J10" s="147"/>
      <c r="K10" s="147"/>
      <c r="L10" s="147"/>
      <c r="M10" s="147"/>
      <c r="N10" s="147"/>
      <c r="O10" s="149" t="s">
        <v>20</v>
      </c>
      <c r="P10" s="149"/>
      <c r="Q10" s="149"/>
      <c r="R10" s="150"/>
      <c r="S10" s="150"/>
      <c r="T10" s="150"/>
      <c r="U10" s="150"/>
      <c r="V10" s="150"/>
    </row>
    <row r="11" spans="1:22" x14ac:dyDescent="0.25">
      <c r="A11" s="151" t="s">
        <v>21</v>
      </c>
      <c r="B11" s="151"/>
      <c r="C11" s="151"/>
      <c r="D11" s="151"/>
      <c r="E11" s="151"/>
      <c r="F11" s="151"/>
      <c r="G11" s="151"/>
      <c r="H11" s="151"/>
      <c r="I11" s="151"/>
      <c r="J11" s="151"/>
      <c r="K11" s="151"/>
      <c r="L11" s="151"/>
      <c r="M11" s="151"/>
      <c r="N11" s="151"/>
      <c r="O11" s="151"/>
      <c r="P11" s="151"/>
      <c r="Q11" s="151"/>
      <c r="R11" s="151"/>
      <c r="S11" s="151"/>
      <c r="T11" s="151"/>
      <c r="U11" s="151"/>
      <c r="V11" s="151"/>
    </row>
    <row r="12" spans="1:22" ht="13.2" x14ac:dyDescent="0.25">
      <c r="A12" s="153" t="s">
        <v>182</v>
      </c>
      <c r="B12" s="153"/>
      <c r="C12" s="153"/>
      <c r="D12" s="153"/>
      <c r="E12" s="153"/>
      <c r="F12" s="153"/>
      <c r="G12" s="153"/>
      <c r="H12" s="153"/>
      <c r="I12" s="153"/>
      <c r="J12" s="153"/>
      <c r="K12" s="153"/>
      <c r="L12" s="153"/>
      <c r="M12" s="153"/>
      <c r="N12" s="153"/>
      <c r="O12" s="153"/>
      <c r="P12" s="153"/>
      <c r="Q12" s="153"/>
      <c r="R12" s="153"/>
      <c r="S12" s="153"/>
      <c r="T12" s="153"/>
      <c r="U12" s="153"/>
      <c r="V12" s="153"/>
    </row>
    <row r="13" spans="1:22" ht="13.2" x14ac:dyDescent="0.25">
      <c r="A13" s="153"/>
      <c r="B13" s="153"/>
      <c r="C13" s="153"/>
      <c r="D13" s="153"/>
      <c r="E13" s="153"/>
      <c r="F13" s="153"/>
      <c r="G13" s="153"/>
      <c r="H13" s="153"/>
      <c r="I13" s="153"/>
      <c r="J13" s="153"/>
      <c r="K13" s="153"/>
      <c r="L13" s="153"/>
      <c r="M13" s="153"/>
      <c r="N13" s="153"/>
      <c r="O13" s="153"/>
      <c r="P13" s="153"/>
      <c r="Q13" s="153"/>
      <c r="R13" s="153"/>
      <c r="S13" s="153"/>
      <c r="T13" s="153"/>
      <c r="U13" s="153"/>
      <c r="V13" s="153"/>
    </row>
    <row r="14" spans="1:22" ht="13.2" x14ac:dyDescent="0.25">
      <c r="A14" s="153"/>
      <c r="B14" s="153"/>
      <c r="C14" s="153"/>
      <c r="D14" s="153"/>
      <c r="E14" s="153"/>
      <c r="F14" s="153"/>
      <c r="G14" s="153"/>
      <c r="H14" s="153"/>
      <c r="I14" s="153"/>
      <c r="J14" s="153"/>
      <c r="K14" s="153"/>
      <c r="L14" s="153"/>
      <c r="M14" s="153"/>
      <c r="N14" s="153"/>
      <c r="O14" s="153"/>
      <c r="P14" s="153"/>
      <c r="Q14" s="153"/>
      <c r="R14" s="153"/>
      <c r="S14" s="153"/>
      <c r="T14" s="153"/>
      <c r="U14" s="153"/>
      <c r="V14" s="153"/>
    </row>
    <row r="15" spans="1:22" ht="90.75" customHeight="1" x14ac:dyDescent="0.25">
      <c r="A15" s="153"/>
      <c r="B15" s="153"/>
      <c r="C15" s="153"/>
      <c r="D15" s="153"/>
      <c r="E15" s="153"/>
      <c r="F15" s="153"/>
      <c r="G15" s="153"/>
      <c r="H15" s="153"/>
      <c r="I15" s="153"/>
      <c r="J15" s="153"/>
      <c r="K15" s="153"/>
      <c r="L15" s="153"/>
      <c r="M15" s="153"/>
      <c r="N15" s="153"/>
      <c r="O15" s="153"/>
      <c r="P15" s="153"/>
      <c r="Q15" s="153"/>
      <c r="R15" s="153"/>
      <c r="S15" s="153"/>
      <c r="T15" s="153"/>
      <c r="U15" s="153"/>
      <c r="V15" s="153"/>
    </row>
    <row r="16" spans="1:22" x14ac:dyDescent="0.25">
      <c r="A16" s="151" t="s">
        <v>22</v>
      </c>
      <c r="B16" s="151"/>
      <c r="C16" s="151"/>
      <c r="D16" s="151"/>
      <c r="E16" s="151"/>
      <c r="F16" s="151"/>
      <c r="G16" s="151"/>
      <c r="H16" s="151"/>
      <c r="I16" s="151"/>
      <c r="J16" s="151"/>
      <c r="K16" s="151"/>
      <c r="L16" s="151"/>
      <c r="M16" s="151"/>
      <c r="N16" s="151"/>
      <c r="O16" s="151"/>
      <c r="P16" s="151"/>
      <c r="Q16" s="151"/>
      <c r="R16" s="151"/>
      <c r="S16" s="151"/>
      <c r="T16" s="151"/>
      <c r="U16" s="151"/>
      <c r="V16" s="151"/>
    </row>
    <row r="17" spans="1:22" ht="13.2" x14ac:dyDescent="0.25">
      <c r="A17" s="152" t="s">
        <v>183</v>
      </c>
      <c r="B17" s="153"/>
      <c r="C17" s="153"/>
      <c r="D17" s="153"/>
      <c r="E17" s="153"/>
      <c r="F17" s="153"/>
      <c r="G17" s="153"/>
      <c r="H17" s="153"/>
      <c r="I17" s="153"/>
      <c r="J17" s="153"/>
      <c r="K17" s="153"/>
      <c r="L17" s="153"/>
      <c r="M17" s="153"/>
      <c r="N17" s="153"/>
      <c r="O17" s="153"/>
      <c r="P17" s="153"/>
      <c r="Q17" s="153"/>
      <c r="R17" s="153"/>
      <c r="S17" s="153"/>
      <c r="T17" s="153"/>
      <c r="U17" s="153"/>
      <c r="V17" s="153"/>
    </row>
    <row r="18" spans="1:22" ht="13.2" x14ac:dyDescent="0.25">
      <c r="A18" s="153"/>
      <c r="B18" s="153"/>
      <c r="C18" s="153"/>
      <c r="D18" s="153"/>
      <c r="E18" s="153"/>
      <c r="F18" s="153"/>
      <c r="G18" s="153"/>
      <c r="H18" s="153"/>
      <c r="I18" s="153"/>
      <c r="J18" s="153"/>
      <c r="K18" s="153"/>
      <c r="L18" s="153"/>
      <c r="M18" s="153"/>
      <c r="N18" s="153"/>
      <c r="O18" s="153"/>
      <c r="P18" s="153"/>
      <c r="Q18" s="153"/>
      <c r="R18" s="153"/>
      <c r="S18" s="153"/>
      <c r="T18" s="153"/>
      <c r="U18" s="153"/>
      <c r="V18" s="153"/>
    </row>
    <row r="19" spans="1:22" ht="13.5" customHeight="1" x14ac:dyDescent="0.25">
      <c r="A19" s="153"/>
      <c r="B19" s="153"/>
      <c r="C19" s="153"/>
      <c r="D19" s="153"/>
      <c r="E19" s="153"/>
      <c r="F19" s="153"/>
      <c r="G19" s="153"/>
      <c r="H19" s="153"/>
      <c r="I19" s="153"/>
      <c r="J19" s="153"/>
      <c r="K19" s="153"/>
      <c r="L19" s="153"/>
      <c r="M19" s="153"/>
      <c r="N19" s="153"/>
      <c r="O19" s="153"/>
      <c r="P19" s="153"/>
      <c r="Q19" s="153"/>
      <c r="R19" s="153"/>
      <c r="S19" s="153"/>
      <c r="T19" s="153"/>
      <c r="U19" s="153"/>
      <c r="V19" s="153"/>
    </row>
    <row r="20" spans="1:22" ht="19.5" customHeight="1" x14ac:dyDescent="0.25">
      <c r="A20" s="153"/>
      <c r="B20" s="153"/>
      <c r="C20" s="153"/>
      <c r="D20" s="153"/>
      <c r="E20" s="153"/>
      <c r="F20" s="153"/>
      <c r="G20" s="153"/>
      <c r="H20" s="153"/>
      <c r="I20" s="153"/>
      <c r="J20" s="153"/>
      <c r="K20" s="153"/>
      <c r="L20" s="153"/>
      <c r="M20" s="153"/>
      <c r="N20" s="153"/>
      <c r="O20" s="153"/>
      <c r="P20" s="153"/>
      <c r="Q20" s="153"/>
      <c r="R20" s="153"/>
      <c r="S20" s="153"/>
      <c r="T20" s="153"/>
      <c r="U20" s="153"/>
      <c r="V20" s="153"/>
    </row>
    <row r="21" spans="1:22" x14ac:dyDescent="0.25">
      <c r="A21" s="151" t="s">
        <v>23</v>
      </c>
      <c r="B21" s="151"/>
      <c r="C21" s="151"/>
      <c r="D21" s="151"/>
      <c r="E21" s="151"/>
      <c r="F21" s="151"/>
      <c r="G21" s="151"/>
      <c r="H21" s="151"/>
      <c r="I21" s="151"/>
      <c r="J21" s="151"/>
      <c r="K21" s="151"/>
      <c r="L21" s="151"/>
      <c r="M21" s="151"/>
      <c r="N21" s="151"/>
      <c r="O21" s="151"/>
      <c r="P21" s="151"/>
      <c r="Q21" s="151"/>
      <c r="R21" s="151"/>
      <c r="S21" s="151"/>
      <c r="T21" s="151"/>
      <c r="U21" s="151"/>
      <c r="V21" s="151"/>
    </row>
    <row r="22" spans="1:22" ht="13.2" x14ac:dyDescent="0.25">
      <c r="A22" s="154"/>
      <c r="B22" s="155"/>
      <c r="C22" s="155"/>
      <c r="D22" s="155"/>
      <c r="E22" s="155"/>
      <c r="F22" s="155"/>
      <c r="G22" s="155"/>
      <c r="H22" s="155"/>
      <c r="I22" s="155"/>
      <c r="J22" s="155"/>
      <c r="K22" s="155"/>
      <c r="L22" s="155"/>
      <c r="M22" s="155"/>
      <c r="N22" s="155"/>
      <c r="O22" s="155"/>
      <c r="P22" s="155"/>
      <c r="Q22" s="155"/>
      <c r="R22" s="155"/>
      <c r="S22" s="155"/>
      <c r="T22" s="155"/>
      <c r="U22" s="155"/>
      <c r="V22" s="155"/>
    </row>
    <row r="23" spans="1:22" ht="13.2" x14ac:dyDescent="0.25">
      <c r="A23" s="155"/>
      <c r="B23" s="155"/>
      <c r="C23" s="155"/>
      <c r="D23" s="155"/>
      <c r="E23" s="155"/>
      <c r="F23" s="155"/>
      <c r="G23" s="155"/>
      <c r="H23" s="155"/>
      <c r="I23" s="155"/>
      <c r="J23" s="155"/>
      <c r="K23" s="155"/>
      <c r="L23" s="155"/>
      <c r="M23" s="155"/>
      <c r="N23" s="155"/>
      <c r="O23" s="155"/>
      <c r="P23" s="155"/>
      <c r="Q23" s="155"/>
      <c r="R23" s="155"/>
      <c r="S23" s="155"/>
      <c r="T23" s="155"/>
      <c r="U23" s="155"/>
      <c r="V23" s="155"/>
    </row>
    <row r="24" spans="1:22" ht="13.2" x14ac:dyDescent="0.25">
      <c r="A24" s="155"/>
      <c r="B24" s="155"/>
      <c r="C24" s="155"/>
      <c r="D24" s="155"/>
      <c r="E24" s="155"/>
      <c r="F24" s="155"/>
      <c r="G24" s="155"/>
      <c r="H24" s="155"/>
      <c r="I24" s="155"/>
      <c r="J24" s="155"/>
      <c r="K24" s="155"/>
      <c r="L24" s="155"/>
      <c r="M24" s="155"/>
      <c r="N24" s="155"/>
      <c r="O24" s="155"/>
      <c r="P24" s="155"/>
      <c r="Q24" s="155"/>
      <c r="R24" s="155"/>
      <c r="S24" s="155"/>
      <c r="T24" s="155"/>
      <c r="U24" s="155"/>
      <c r="V24" s="155"/>
    </row>
    <row r="25" spans="1:22" ht="13.2" x14ac:dyDescent="0.25">
      <c r="A25" s="155"/>
      <c r="B25" s="155"/>
      <c r="C25" s="155"/>
      <c r="D25" s="155"/>
      <c r="E25" s="155"/>
      <c r="F25" s="155"/>
      <c r="G25" s="155"/>
      <c r="H25" s="155"/>
      <c r="I25" s="155"/>
      <c r="J25" s="155"/>
      <c r="K25" s="155"/>
      <c r="L25" s="155"/>
      <c r="M25" s="155"/>
      <c r="N25" s="155"/>
      <c r="O25" s="155"/>
      <c r="P25" s="155"/>
      <c r="Q25" s="155"/>
      <c r="R25" s="155"/>
      <c r="S25" s="155"/>
      <c r="T25" s="155"/>
      <c r="U25" s="155"/>
      <c r="V25" s="155"/>
    </row>
    <row r="26" spans="1:22" ht="13.2" x14ac:dyDescent="0.25">
      <c r="A26" s="155"/>
      <c r="B26" s="155"/>
      <c r="C26" s="155"/>
      <c r="D26" s="155"/>
      <c r="E26" s="155"/>
      <c r="F26" s="155"/>
      <c r="G26" s="155"/>
      <c r="H26" s="155"/>
      <c r="I26" s="155"/>
      <c r="J26" s="155"/>
      <c r="K26" s="155"/>
      <c r="L26" s="155"/>
      <c r="M26" s="155"/>
      <c r="N26" s="155"/>
      <c r="O26" s="155"/>
      <c r="P26" s="155"/>
      <c r="Q26" s="155"/>
      <c r="R26" s="155"/>
      <c r="S26" s="155"/>
      <c r="T26" s="155"/>
      <c r="U26" s="155"/>
      <c r="V26" s="155"/>
    </row>
    <row r="27" spans="1:22" ht="13.2" x14ac:dyDescent="0.25">
      <c r="A27" s="155"/>
      <c r="B27" s="155"/>
      <c r="C27" s="155"/>
      <c r="D27" s="155"/>
      <c r="E27" s="155"/>
      <c r="F27" s="155"/>
      <c r="G27" s="155"/>
      <c r="H27" s="155"/>
      <c r="I27" s="155"/>
      <c r="J27" s="155"/>
      <c r="K27" s="155"/>
      <c r="L27" s="155"/>
      <c r="M27" s="155"/>
      <c r="N27" s="155"/>
      <c r="O27" s="155"/>
      <c r="P27" s="155"/>
      <c r="Q27" s="155"/>
      <c r="R27" s="155"/>
      <c r="S27" s="155"/>
      <c r="T27" s="155"/>
      <c r="U27" s="155"/>
      <c r="V27" s="155"/>
    </row>
    <row r="28" spans="1:22" ht="13.2" x14ac:dyDescent="0.25">
      <c r="A28" s="155"/>
      <c r="B28" s="155"/>
      <c r="C28" s="155"/>
      <c r="D28" s="155"/>
      <c r="E28" s="155"/>
      <c r="F28" s="155"/>
      <c r="G28" s="155"/>
      <c r="H28" s="155"/>
      <c r="I28" s="155"/>
      <c r="J28" s="155"/>
      <c r="K28" s="155"/>
      <c r="L28" s="155"/>
      <c r="M28" s="155"/>
      <c r="N28" s="155"/>
      <c r="O28" s="155"/>
      <c r="P28" s="155"/>
      <c r="Q28" s="155"/>
      <c r="R28" s="155"/>
      <c r="S28" s="155"/>
      <c r="T28" s="155"/>
      <c r="U28" s="155"/>
      <c r="V28" s="155"/>
    </row>
    <row r="29" spans="1:22" ht="13.2" x14ac:dyDescent="0.25">
      <c r="A29" s="155"/>
      <c r="B29" s="155"/>
      <c r="C29" s="155"/>
      <c r="D29" s="155"/>
      <c r="E29" s="155"/>
      <c r="F29" s="155"/>
      <c r="G29" s="155"/>
      <c r="H29" s="155"/>
      <c r="I29" s="155"/>
      <c r="J29" s="155"/>
      <c r="K29" s="155"/>
      <c r="L29" s="155"/>
      <c r="M29" s="155"/>
      <c r="N29" s="155"/>
      <c r="O29" s="155"/>
      <c r="P29" s="155"/>
      <c r="Q29" s="155"/>
      <c r="R29" s="155"/>
      <c r="S29" s="155"/>
      <c r="T29" s="155"/>
      <c r="U29" s="155"/>
      <c r="V29" s="155"/>
    </row>
    <row r="30" spans="1:22" ht="13.2" x14ac:dyDescent="0.25">
      <c r="A30" s="155"/>
      <c r="B30" s="155"/>
      <c r="C30" s="155"/>
      <c r="D30" s="155"/>
      <c r="E30" s="155"/>
      <c r="F30" s="155"/>
      <c r="G30" s="155"/>
      <c r="H30" s="155"/>
      <c r="I30" s="155"/>
      <c r="J30" s="155"/>
      <c r="K30" s="155"/>
      <c r="L30" s="155"/>
      <c r="M30" s="155"/>
      <c r="N30" s="155"/>
      <c r="O30" s="155"/>
      <c r="P30" s="155"/>
      <c r="Q30" s="155"/>
      <c r="R30" s="155"/>
      <c r="S30" s="155"/>
      <c r="T30" s="155"/>
      <c r="U30" s="155"/>
      <c r="V30" s="155"/>
    </row>
    <row r="31" spans="1:22" ht="13.2" x14ac:dyDescent="0.25">
      <c r="A31" s="155"/>
      <c r="B31" s="155"/>
      <c r="C31" s="155"/>
      <c r="D31" s="155"/>
      <c r="E31" s="155"/>
      <c r="F31" s="155"/>
      <c r="G31" s="155"/>
      <c r="H31" s="155"/>
      <c r="I31" s="155"/>
      <c r="J31" s="155"/>
      <c r="K31" s="155"/>
      <c r="L31" s="155"/>
      <c r="M31" s="155"/>
      <c r="N31" s="155"/>
      <c r="O31" s="155"/>
      <c r="P31" s="155"/>
      <c r="Q31" s="155"/>
      <c r="R31" s="155"/>
      <c r="S31" s="155"/>
      <c r="T31" s="155"/>
      <c r="U31" s="155"/>
      <c r="V31" s="155"/>
    </row>
    <row r="32" spans="1:22" ht="13.2" x14ac:dyDescent="0.25">
      <c r="A32" s="155"/>
      <c r="B32" s="155"/>
      <c r="C32" s="155"/>
      <c r="D32" s="155"/>
      <c r="E32" s="155"/>
      <c r="F32" s="155"/>
      <c r="G32" s="155"/>
      <c r="H32" s="155"/>
      <c r="I32" s="155"/>
      <c r="J32" s="155"/>
      <c r="K32" s="155"/>
      <c r="L32" s="155"/>
      <c r="M32" s="155"/>
      <c r="N32" s="155"/>
      <c r="O32" s="155"/>
      <c r="P32" s="155"/>
      <c r="Q32" s="155"/>
      <c r="R32" s="155"/>
      <c r="S32" s="155"/>
      <c r="T32" s="155"/>
      <c r="U32" s="155"/>
      <c r="V32" s="155"/>
    </row>
    <row r="33" spans="1:22" ht="13.2" x14ac:dyDescent="0.25">
      <c r="A33" s="155"/>
      <c r="B33" s="155"/>
      <c r="C33" s="155"/>
      <c r="D33" s="155"/>
      <c r="E33" s="155"/>
      <c r="F33" s="155"/>
      <c r="G33" s="155"/>
      <c r="H33" s="155"/>
      <c r="I33" s="155"/>
      <c r="J33" s="155"/>
      <c r="K33" s="155"/>
      <c r="L33" s="155"/>
      <c r="M33" s="155"/>
      <c r="N33" s="155"/>
      <c r="O33" s="155"/>
      <c r="P33" s="155"/>
      <c r="Q33" s="155"/>
      <c r="R33" s="155"/>
      <c r="S33" s="155"/>
      <c r="T33" s="155"/>
      <c r="U33" s="155"/>
      <c r="V33" s="155"/>
    </row>
    <row r="34" spans="1:22" ht="13.2" x14ac:dyDescent="0.25">
      <c r="A34" s="155"/>
      <c r="B34" s="155"/>
      <c r="C34" s="155"/>
      <c r="D34" s="155"/>
      <c r="E34" s="155"/>
      <c r="F34" s="155"/>
      <c r="G34" s="155"/>
      <c r="H34" s="155"/>
      <c r="I34" s="155"/>
      <c r="J34" s="155"/>
      <c r="K34" s="155"/>
      <c r="L34" s="155"/>
      <c r="M34" s="155"/>
      <c r="N34" s="155"/>
      <c r="O34" s="155"/>
      <c r="P34" s="155"/>
      <c r="Q34" s="155"/>
      <c r="R34" s="155"/>
      <c r="S34" s="155"/>
      <c r="T34" s="155"/>
      <c r="U34" s="155"/>
      <c r="V34" s="155"/>
    </row>
    <row r="35" spans="1:22" ht="13.2" x14ac:dyDescent="0.25">
      <c r="A35" s="155"/>
      <c r="B35" s="155"/>
      <c r="C35" s="155"/>
      <c r="D35" s="155"/>
      <c r="E35" s="155"/>
      <c r="F35" s="155"/>
      <c r="G35" s="155"/>
      <c r="H35" s="155"/>
      <c r="I35" s="155"/>
      <c r="J35" s="155"/>
      <c r="K35" s="155"/>
      <c r="L35" s="155"/>
      <c r="M35" s="155"/>
      <c r="N35" s="155"/>
      <c r="O35" s="155"/>
      <c r="P35" s="155"/>
      <c r="Q35" s="155"/>
      <c r="R35" s="155"/>
      <c r="S35" s="155"/>
      <c r="T35" s="155"/>
      <c r="U35" s="155"/>
      <c r="V35" s="155"/>
    </row>
    <row r="36" spans="1:22" ht="13.2" x14ac:dyDescent="0.25">
      <c r="A36" s="155"/>
      <c r="B36" s="155"/>
      <c r="C36" s="155"/>
      <c r="D36" s="155"/>
      <c r="E36" s="155"/>
      <c r="F36" s="155"/>
      <c r="G36" s="155"/>
      <c r="H36" s="155"/>
      <c r="I36" s="155"/>
      <c r="J36" s="155"/>
      <c r="K36" s="155"/>
      <c r="L36" s="155"/>
      <c r="M36" s="155"/>
      <c r="N36" s="155"/>
      <c r="O36" s="155"/>
      <c r="P36" s="155"/>
      <c r="Q36" s="155"/>
      <c r="R36" s="155"/>
      <c r="S36" s="155"/>
      <c r="T36" s="155"/>
      <c r="U36" s="155"/>
      <c r="V36" s="155"/>
    </row>
    <row r="37" spans="1:22" ht="13.2" x14ac:dyDescent="0.25">
      <c r="A37" s="155"/>
      <c r="B37" s="155"/>
      <c r="C37" s="155"/>
      <c r="D37" s="155"/>
      <c r="E37" s="155"/>
      <c r="F37" s="155"/>
      <c r="G37" s="155"/>
      <c r="H37" s="155"/>
      <c r="I37" s="155"/>
      <c r="J37" s="155"/>
      <c r="K37" s="155"/>
      <c r="L37" s="155"/>
      <c r="M37" s="155"/>
      <c r="N37" s="155"/>
      <c r="O37" s="155"/>
      <c r="P37" s="155"/>
      <c r="Q37" s="155"/>
      <c r="R37" s="155"/>
      <c r="S37" s="155"/>
      <c r="T37" s="155"/>
      <c r="U37" s="155"/>
      <c r="V37" s="155"/>
    </row>
    <row r="38" spans="1:22" ht="13.2" x14ac:dyDescent="0.25">
      <c r="A38" s="155"/>
      <c r="B38" s="155"/>
      <c r="C38" s="155"/>
      <c r="D38" s="155"/>
      <c r="E38" s="155"/>
      <c r="F38" s="155"/>
      <c r="G38" s="155"/>
      <c r="H38" s="155"/>
      <c r="I38" s="155"/>
      <c r="J38" s="155"/>
      <c r="K38" s="155"/>
      <c r="L38" s="155"/>
      <c r="M38" s="155"/>
      <c r="N38" s="155"/>
      <c r="O38" s="155"/>
      <c r="P38" s="155"/>
      <c r="Q38" s="155"/>
      <c r="R38" s="155"/>
      <c r="S38" s="155"/>
      <c r="T38" s="155"/>
      <c r="U38" s="155"/>
      <c r="V38" s="155"/>
    </row>
    <row r="39" spans="1:22" ht="13.2" x14ac:dyDescent="0.25">
      <c r="A39" s="155"/>
      <c r="B39" s="155"/>
      <c r="C39" s="155"/>
      <c r="D39" s="155"/>
      <c r="E39" s="155"/>
      <c r="F39" s="155"/>
      <c r="G39" s="155"/>
      <c r="H39" s="155"/>
      <c r="I39" s="155"/>
      <c r="J39" s="155"/>
      <c r="K39" s="155"/>
      <c r="L39" s="155"/>
      <c r="M39" s="155"/>
      <c r="N39" s="155"/>
      <c r="O39" s="155"/>
      <c r="P39" s="155"/>
      <c r="Q39" s="155"/>
      <c r="R39" s="155"/>
      <c r="S39" s="155"/>
      <c r="T39" s="155"/>
      <c r="U39" s="155"/>
      <c r="V39" s="155"/>
    </row>
    <row r="40" spans="1:22" ht="13.2" x14ac:dyDescent="0.25">
      <c r="A40" s="155"/>
      <c r="B40" s="155"/>
      <c r="C40" s="155"/>
      <c r="D40" s="155"/>
      <c r="E40" s="155"/>
      <c r="F40" s="155"/>
      <c r="G40" s="155"/>
      <c r="H40" s="155"/>
      <c r="I40" s="155"/>
      <c r="J40" s="155"/>
      <c r="K40" s="155"/>
      <c r="L40" s="155"/>
      <c r="M40" s="155"/>
      <c r="N40" s="155"/>
      <c r="O40" s="155"/>
      <c r="P40" s="155"/>
      <c r="Q40" s="155"/>
      <c r="R40" s="155"/>
      <c r="S40" s="155"/>
      <c r="T40" s="155"/>
      <c r="U40" s="155"/>
      <c r="V40" s="155"/>
    </row>
    <row r="41" spans="1:22" ht="13.2" x14ac:dyDescent="0.25">
      <c r="A41" s="155"/>
      <c r="B41" s="155"/>
      <c r="C41" s="155"/>
      <c r="D41" s="155"/>
      <c r="E41" s="155"/>
      <c r="F41" s="155"/>
      <c r="G41" s="155"/>
      <c r="H41" s="155"/>
      <c r="I41" s="155"/>
      <c r="J41" s="155"/>
      <c r="K41" s="155"/>
      <c r="L41" s="155"/>
      <c r="M41" s="155"/>
      <c r="N41" s="155"/>
      <c r="O41" s="155"/>
      <c r="P41" s="155"/>
      <c r="Q41" s="155"/>
      <c r="R41" s="155"/>
      <c r="S41" s="155"/>
      <c r="T41" s="155"/>
      <c r="U41" s="155"/>
      <c r="V41" s="155"/>
    </row>
    <row r="42" spans="1:22" ht="13.2" x14ac:dyDescent="0.25">
      <c r="A42" s="155"/>
      <c r="B42" s="155"/>
      <c r="C42" s="155"/>
      <c r="D42" s="155"/>
      <c r="E42" s="155"/>
      <c r="F42" s="155"/>
      <c r="G42" s="155"/>
      <c r="H42" s="155"/>
      <c r="I42" s="155"/>
      <c r="J42" s="155"/>
      <c r="K42" s="155"/>
      <c r="L42" s="155"/>
      <c r="M42" s="155"/>
      <c r="N42" s="155"/>
      <c r="O42" s="155"/>
      <c r="P42" s="155"/>
      <c r="Q42" s="155"/>
      <c r="R42" s="155"/>
      <c r="S42" s="155"/>
      <c r="T42" s="155"/>
      <c r="U42" s="155"/>
      <c r="V42" s="155"/>
    </row>
    <row r="43" spans="1:22" ht="13.2" x14ac:dyDescent="0.25">
      <c r="A43" s="155"/>
      <c r="B43" s="155"/>
      <c r="C43" s="155"/>
      <c r="D43" s="155"/>
      <c r="E43" s="155"/>
      <c r="F43" s="155"/>
      <c r="G43" s="155"/>
      <c r="H43" s="155"/>
      <c r="I43" s="155"/>
      <c r="J43" s="155"/>
      <c r="K43" s="155"/>
      <c r="L43" s="155"/>
      <c r="M43" s="155"/>
      <c r="N43" s="155"/>
      <c r="O43" s="155"/>
      <c r="P43" s="155"/>
      <c r="Q43" s="155"/>
      <c r="R43" s="155"/>
      <c r="S43" s="155"/>
      <c r="T43" s="155"/>
      <c r="U43" s="155"/>
      <c r="V43" s="155"/>
    </row>
    <row r="44" spans="1:22" ht="13.2" x14ac:dyDescent="0.25">
      <c r="A44" s="155"/>
      <c r="B44" s="155"/>
      <c r="C44" s="155"/>
      <c r="D44" s="155"/>
      <c r="E44" s="155"/>
      <c r="F44" s="155"/>
      <c r="G44" s="155"/>
      <c r="H44" s="155"/>
      <c r="I44" s="155"/>
      <c r="J44" s="155"/>
      <c r="K44" s="155"/>
      <c r="L44" s="155"/>
      <c r="M44" s="155"/>
      <c r="N44" s="155"/>
      <c r="O44" s="155"/>
      <c r="P44" s="155"/>
      <c r="Q44" s="155"/>
      <c r="R44" s="155"/>
      <c r="S44" s="155"/>
      <c r="T44" s="155"/>
      <c r="U44" s="155"/>
      <c r="V44" s="155"/>
    </row>
    <row r="45" spans="1:22" ht="18" customHeight="1" x14ac:dyDescent="0.25">
      <c r="A45" s="155"/>
      <c r="B45" s="155"/>
      <c r="C45" s="155"/>
      <c r="D45" s="155"/>
      <c r="E45" s="155"/>
      <c r="F45" s="155"/>
      <c r="G45" s="155"/>
      <c r="H45" s="155"/>
      <c r="I45" s="155"/>
      <c r="J45" s="155"/>
      <c r="K45" s="155"/>
      <c r="L45" s="155"/>
      <c r="M45" s="155"/>
      <c r="N45" s="155"/>
      <c r="O45" s="155"/>
      <c r="P45" s="155"/>
      <c r="Q45" s="155"/>
      <c r="R45" s="155"/>
      <c r="S45" s="155"/>
      <c r="T45" s="155"/>
      <c r="U45" s="155"/>
      <c r="V45" s="155"/>
    </row>
  </sheetData>
  <sheetProtection selectLockedCells="1" selectUnlockedCells="1"/>
  <mergeCells count="35">
    <mergeCell ref="A16:V16"/>
    <mergeCell ref="A17:V20"/>
    <mergeCell ref="A21:V21"/>
    <mergeCell ref="A22:V45"/>
    <mergeCell ref="A10:E10"/>
    <mergeCell ref="F10:N10"/>
    <mergeCell ref="O10:Q10"/>
    <mergeCell ref="R10:V10"/>
    <mergeCell ref="A11:V11"/>
    <mergeCell ref="A12:V15"/>
    <mergeCell ref="A8:E8"/>
    <mergeCell ref="F8:N8"/>
    <mergeCell ref="O8:Q8"/>
    <mergeCell ref="R8:V8"/>
    <mergeCell ref="A9:E9"/>
    <mergeCell ref="F9:N9"/>
    <mergeCell ref="O9:Q9"/>
    <mergeCell ref="R9:V9"/>
    <mergeCell ref="A6:E6"/>
    <mergeCell ref="F6:N6"/>
    <mergeCell ref="O6:P6"/>
    <mergeCell ref="Q6:V6"/>
    <mergeCell ref="A7:E7"/>
    <mergeCell ref="F7:N7"/>
    <mergeCell ref="O7:Q7"/>
    <mergeCell ref="R7:V7"/>
    <mergeCell ref="A5:E5"/>
    <mergeCell ref="F5:N5"/>
    <mergeCell ref="O5:P5"/>
    <mergeCell ref="Q5:V5"/>
    <mergeCell ref="A1:V3"/>
    <mergeCell ref="A4:E4"/>
    <mergeCell ref="F4:N4"/>
    <mergeCell ref="O4:P4"/>
    <mergeCell ref="Q4:V4"/>
  </mergeCells>
  <dataValidations count="3">
    <dataValidation type="list" operator="equal" allowBlank="1" showErrorMessage="1" sqref="F6" xr:uid="{0ECCEE88-1667-4FB7-AC54-B1FF399DBCC1}">
      <formula1>"Aplicação,Projeto de Desenvolvimento,Projeto de Melhoria"</formula1>
      <formula2>0</formula2>
    </dataValidation>
    <dataValidation type="list" operator="equal" allowBlank="1" showErrorMessage="1" sqref="G6:N7" xr:uid="{B380FD6D-48DA-45EC-BB2D-FF008E38B616}">
      <formula1>"Aplicação,Estimativa,Projeto de Desenvolvimento,Projeto de Melhoria"</formula1>
      <formula2>0</formula2>
    </dataValidation>
    <dataValidation type="list" operator="equal" allowBlank="1" showErrorMessage="1" promptTitle="Método de COntagem" prompt="Detalhada (IFPUG)_x000a_Estimativa (NESMA)_x000a_Indicativa (NESMA)" sqref="F7" xr:uid="{BE736387-D350-42D1-A176-510E61D64EF1}">
      <formula1>"Detalhada (IFPUG),Estimativa (NESMA),Indicativa (NESMA)"</formula1>
      <formula2>0</formula2>
    </dataValidation>
  </dataValidations>
  <pageMargins left="0.78749999999999998" right="0.78749999999999998" top="0.78749999999999998" bottom="0.78749999999999998" header="0.51180555555555551" footer="0.51180555555555551"/>
  <pageSetup paperSize="9" scale="59" firstPageNumber="0" orientation="portrait" horizontalDpi="300" verticalDpi="300" r:id="rId1"/>
  <headerFooter alignWithMargins="0">
    <oddFooter>&amp;R&amp;"Tahoma,Normal"&amp;8&amp;F - &amp;A</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1:P744"/>
  <sheetViews>
    <sheetView showGridLines="0" tabSelected="1" zoomScale="115" zoomScaleNormal="115" zoomScaleSheetLayoutView="100" workbookViewId="0">
      <pane ySplit="7" topLeftCell="A161" activePane="bottomLeft" state="frozen"/>
      <selection activeCell="B11" sqref="B11"/>
      <selection pane="bottomLeft" activeCell="A171" sqref="A171"/>
    </sheetView>
  </sheetViews>
  <sheetFormatPr defaultRowHeight="13.2" x14ac:dyDescent="0.25"/>
  <cols>
    <col min="1" max="1" width="58.5546875" customWidth="1"/>
    <col min="2" max="2" width="5" customWidth="1"/>
    <col min="3" max="3" width="10.44140625" customWidth="1"/>
    <col min="4" max="4" width="3.77734375" customWidth="1"/>
    <col min="5" max="5" width="6.21875" customWidth="1"/>
    <col min="6" max="6" width="8" customWidth="1"/>
    <col min="7" max="7" width="3.77734375" hidden="1" customWidth="1"/>
    <col min="8" max="8" width="12" customWidth="1"/>
    <col min="9" max="9" width="4" hidden="1" customWidth="1"/>
    <col min="10" max="10" width="4.44140625" hidden="1" customWidth="1"/>
    <col min="11" max="11" width="12.5546875" customWidth="1"/>
    <col min="12" max="12" width="12" customWidth="1"/>
    <col min="13" max="13" width="6.77734375" customWidth="1"/>
    <col min="14" max="14" width="7.44140625" style="124" customWidth="1"/>
    <col min="15" max="15" width="37.44140625" customWidth="1"/>
    <col min="16" max="16" width="12.21875" bestFit="1" customWidth="1"/>
  </cols>
  <sheetData>
    <row r="1" spans="1:16" ht="13.8" thickBot="1" x14ac:dyDescent="0.3">
      <c r="A1" s="160" t="s">
        <v>24</v>
      </c>
      <c r="B1" s="160"/>
      <c r="C1" s="160"/>
      <c r="D1" s="160"/>
      <c r="E1" s="160"/>
      <c r="F1" s="160"/>
      <c r="G1" s="160"/>
      <c r="H1" s="160"/>
      <c r="I1" s="160"/>
      <c r="J1" s="160"/>
      <c r="K1" s="160"/>
      <c r="L1" s="160"/>
      <c r="M1" s="160"/>
      <c r="N1" s="160"/>
      <c r="O1" s="160"/>
    </row>
    <row r="2" spans="1:16" ht="13.8" thickBot="1" x14ac:dyDescent="0.3">
      <c r="A2" s="160"/>
      <c r="B2" s="160"/>
      <c r="C2" s="160"/>
      <c r="D2" s="160"/>
      <c r="E2" s="160"/>
      <c r="F2" s="160"/>
      <c r="G2" s="160"/>
      <c r="H2" s="160"/>
      <c r="I2" s="160"/>
      <c r="J2" s="160"/>
      <c r="K2" s="160"/>
      <c r="L2" s="160"/>
      <c r="M2" s="160"/>
      <c r="N2" s="160"/>
      <c r="O2" s="160"/>
    </row>
    <row r="3" spans="1:16" x14ac:dyDescent="0.25">
      <c r="A3" s="160"/>
      <c r="B3" s="160"/>
      <c r="C3" s="160"/>
      <c r="D3" s="160"/>
      <c r="E3" s="160"/>
      <c r="F3" s="160"/>
      <c r="G3" s="160"/>
      <c r="H3" s="160"/>
      <c r="I3" s="160"/>
      <c r="J3" s="160"/>
      <c r="K3" s="160"/>
      <c r="L3" s="160"/>
      <c r="M3" s="160"/>
      <c r="N3" s="160"/>
      <c r="O3" s="160"/>
    </row>
    <row r="4" spans="1:16" x14ac:dyDescent="0.25">
      <c r="A4" s="3" t="str">
        <f>Contagem!A5&amp;" : "&amp;Contagem!F5</f>
        <v xml:space="preserve">Aplicação : </v>
      </c>
      <c r="B4" s="162" t="str">
        <f>Contagem!A8&amp;" : "&amp;Contagem!F8</f>
        <v>Projeto : SEI</v>
      </c>
      <c r="C4" s="163"/>
      <c r="D4" s="163"/>
      <c r="E4" s="163"/>
      <c r="F4" s="163"/>
      <c r="G4" s="163"/>
      <c r="H4" s="163"/>
      <c r="I4" s="163"/>
      <c r="J4" s="164"/>
      <c r="K4" s="107" t="s">
        <v>3</v>
      </c>
      <c r="L4" s="110">
        <f>SUM(H8:H744)</f>
        <v>721</v>
      </c>
      <c r="M4" s="159"/>
      <c r="N4" s="159"/>
      <c r="O4" s="159"/>
    </row>
    <row r="5" spans="1:16" x14ac:dyDescent="0.25">
      <c r="A5" s="3" t="str">
        <f>Contagem!A9&amp;" : "&amp;Contagem!F9</f>
        <v>Responsável : Ana Karyna da Silva Teixeira</v>
      </c>
      <c r="B5" s="162" t="str">
        <f>Contagem!A10&amp;" : "&amp;Contagem!F10</f>
        <v>Revisor : Luana Alves de Araújo Passos Aguiar</v>
      </c>
      <c r="C5" s="163"/>
      <c r="D5" s="163"/>
      <c r="E5" s="163"/>
      <c r="F5" s="163"/>
      <c r="G5" s="163"/>
      <c r="H5" s="163"/>
      <c r="I5" s="163"/>
      <c r="J5" s="164"/>
      <c r="K5" s="109" t="s">
        <v>5</v>
      </c>
      <c r="L5" s="110">
        <f>SUM(K8:K744)</f>
        <v>721</v>
      </c>
      <c r="M5" s="161"/>
      <c r="N5" s="161"/>
      <c r="O5" s="161"/>
    </row>
    <row r="6" spans="1:16" x14ac:dyDescent="0.25">
      <c r="A6" s="115" t="str">
        <f>Contagem!A4&amp;" : "&amp;Contagem!F4</f>
        <v>Empresa : Secretaria de Estado de Planejamento e Gestão de Mato Grosso</v>
      </c>
      <c r="B6" s="156" t="str">
        <f>"Tipo da Contagem : "&amp;Contagem!F6</f>
        <v>Tipo da Contagem : Projeto de Desenvolvimento</v>
      </c>
      <c r="C6" s="157"/>
      <c r="D6" s="157"/>
      <c r="E6" s="157"/>
      <c r="F6" s="157"/>
      <c r="G6" s="157"/>
      <c r="H6" s="157"/>
      <c r="I6" s="157"/>
      <c r="J6" s="158"/>
      <c r="K6" s="108" t="s">
        <v>8</v>
      </c>
      <c r="L6" s="110">
        <f>SUM(L8:L744)</f>
        <v>710.19999999999993</v>
      </c>
      <c r="M6" s="159"/>
      <c r="N6" s="159"/>
      <c r="O6" s="159"/>
    </row>
    <row r="7" spans="1:16" ht="13.5" customHeight="1" x14ac:dyDescent="0.25">
      <c r="A7" s="114" t="s">
        <v>25</v>
      </c>
      <c r="B7" s="67" t="s">
        <v>26</v>
      </c>
      <c r="C7" s="68" t="s">
        <v>27</v>
      </c>
      <c r="D7" s="69" t="s">
        <v>28</v>
      </c>
      <c r="E7" s="69" t="s">
        <v>29</v>
      </c>
      <c r="F7" s="69" t="s">
        <v>30</v>
      </c>
      <c r="G7" s="70" t="s">
        <v>31</v>
      </c>
      <c r="H7" s="70" t="s">
        <v>3</v>
      </c>
      <c r="I7" s="118" t="s">
        <v>32</v>
      </c>
      <c r="J7" s="118" t="s">
        <v>33</v>
      </c>
      <c r="K7" s="70" t="s">
        <v>5</v>
      </c>
      <c r="L7" s="71" t="s">
        <v>8</v>
      </c>
      <c r="M7" s="72" t="s">
        <v>34</v>
      </c>
      <c r="N7" s="123" t="s">
        <v>35</v>
      </c>
      <c r="O7" s="73" t="s">
        <v>36</v>
      </c>
      <c r="P7" s="126" t="s">
        <v>37</v>
      </c>
    </row>
    <row r="8" spans="1:16" x14ac:dyDescent="0.25">
      <c r="A8" s="130" t="s">
        <v>184</v>
      </c>
      <c r="B8" s="4"/>
      <c r="C8" s="4"/>
      <c r="D8" s="7"/>
      <c r="E8" s="7"/>
      <c r="F8" s="116" t="str">
        <f t="shared" ref="F8:F13" si="0">IF(ISBLANK(B8),"",IF(I8="L","Baixa",IF(I8="A","Média",IF(I8="","","Alta"))))</f>
        <v/>
      </c>
      <c r="G8" s="7" t="str">
        <f t="shared" ref="G8:G13" si="1">CONCATENATE(B8,I8)</f>
        <v/>
      </c>
      <c r="H8" s="7" t="str">
        <f t="shared" ref="H8:H13" si="2">IF(ISBLANK(B8),"",IF(B8="ALI",IF(I8="L",7,IF(I8="A",10,15)),IF(B8="AIE",IF(I8="L",5,IF(I8="A",7,10)),IF(B8="SE",IF(I8="L",4,IF(I8="A",5,7)),IF(OR(B8="EE",B8="CE"),IF(I8="L",3,IF(I8="A",4,6)),0)))))</f>
        <v/>
      </c>
      <c r="I8" s="116" t="str">
        <f t="shared" ref="I8:I13" si="3">IF(OR(ISBLANK(D8),ISBLANK(E8)),IF(OR(B8="ALI",B8="AIE"),"L",IF(OR(B8="EE",B8="SE",B8="CE"),"A","")),IF(B8="EE",IF(E8&gt;=3,IF(D8&gt;=5,"H","A"),IF(E8&gt;=2,IF(D8&gt;=16,"H",IF(D8&lt;=4,"L","A")),IF(D8&lt;=15,"L","A"))),IF(OR(B8="SE",B8="CE"),IF(E8&gt;=4,IF(D8&gt;=6,"H","A"),IF(E8&gt;=2,IF(D8&gt;=20,"H",IF(D8&lt;=5,"L","A")),IF(D8&lt;=19,"L","A"))),IF(OR(B8="ALI",B8="AIE"),IF(E8&gt;=6,IF(D8&gt;=20,"H","A"),IF(E8&gt;=2,IF(D8&gt;=51,"H",IF(D8&lt;=19,"L","A")),IF(D8&lt;=50,"L","A"))),""))))</f>
        <v/>
      </c>
      <c r="J8" s="7" t="str">
        <f t="shared" ref="J8:J13" si="4">CONCATENATE(B8,C8)</f>
        <v/>
      </c>
      <c r="K8" s="127" t="str">
        <f t="shared" ref="K8:K13" si="5">IF(OR(H8="",H8=0),L8,H8)</f>
        <v/>
      </c>
      <c r="L8" s="127" t="str">
        <f>IF(NOT(ISERROR(VLOOKUP(B8,Deflatores!G$42:H$64,2,FALSE))),VLOOKUP(B8,Deflatores!G$42:H$64,2,FALSE),IF(OR(ISBLANK(C8),ISBLANK(B8)),"",VLOOKUP(C8,Deflatores!G$4:H$38,2,FALSE)*H8+VLOOKUP(C8,Deflatores!G$4:I$38,3,FALSE)))</f>
        <v/>
      </c>
      <c r="M8" s="10"/>
      <c r="N8" s="10"/>
      <c r="O8" s="127"/>
    </row>
    <row r="9" spans="1:16" x14ac:dyDescent="0.25">
      <c r="A9" s="131" t="s">
        <v>38</v>
      </c>
      <c r="B9" s="4" t="s">
        <v>39</v>
      </c>
      <c r="C9" s="4" t="s">
        <v>40</v>
      </c>
      <c r="D9" s="7">
        <v>3</v>
      </c>
      <c r="E9" s="7">
        <v>1</v>
      </c>
      <c r="F9" s="116" t="str">
        <f>IF(ISBLANK(B9),"",IF(I9="L","Baixa",IF(I9="A","Média",IF(I9="","","Alta"))))</f>
        <v>Baixa</v>
      </c>
      <c r="G9" s="7" t="str">
        <f>CONCATENATE(B9,I9)</f>
        <v>AIEL</v>
      </c>
      <c r="H9" s="7">
        <f>IF(ISBLANK(B9),"",IF(B9="ALI",IF(I9="L",7,IF(I9="A",10,15)),IF(B9="AIE",IF(I9="L",5,IF(I9="A",7,10)),IF(B9="SE",IF(I9="L",4,IF(I9="A",5,7)),IF(OR(B9="EE",B9="CE"),IF(I9="L",3,IF(I9="A",4,6)),0)))))</f>
        <v>5</v>
      </c>
      <c r="I9" s="116" t="str">
        <f>IF(OR(ISBLANK(D9),ISBLANK(E9)),IF(OR(B9="ALI",B9="AIE"),"L",IF(OR(B9="EE",B9="SE",B9="CE"),"A","")),IF(B9="EE",IF(E9&gt;=3,IF(D9&gt;=5,"H","A"),IF(E9&gt;=2,IF(D9&gt;=16,"H",IF(D9&lt;=4,"L","A")),IF(D9&lt;=15,"L","A"))),IF(OR(B9="SE",B9="CE"),IF(E9&gt;=4,IF(D9&gt;=6,"H","A"),IF(E9&gt;=2,IF(D9&gt;=20,"H",IF(D9&lt;=5,"L","A")),IF(D9&lt;=19,"L","A"))),IF(OR(B9="ALI",B9="AIE"),IF(E9&gt;=6,IF(D9&gt;=20,"H","A"),IF(E9&gt;=2,IF(D9&gt;=51,"H",IF(D9&lt;=19,"L","A")),IF(D9&lt;=50,"L","A"))),""))))</f>
        <v>L</v>
      </c>
      <c r="J9" s="7" t="str">
        <f>CONCATENATE(B9,C9)</f>
        <v>AIEI</v>
      </c>
      <c r="K9" s="127">
        <f>IF(OR(H9="",H9=0),L9,H9)</f>
        <v>5</v>
      </c>
      <c r="L9" s="127">
        <f>IF(NOT(ISERROR(VLOOKUP(B9,Deflatores!G$42:H$64,2,FALSE))),VLOOKUP(B9,Deflatores!G$42:H$64,2,FALSE),IF(OR(ISBLANK(C9),ISBLANK(B9)),"",VLOOKUP(C9,Deflatores!G$4:H$38,2,FALSE)*H9+VLOOKUP(C9,Deflatores!G$4:I$38,3,FALSE)))</f>
        <v>5</v>
      </c>
      <c r="M9" s="10"/>
      <c r="N9" s="10"/>
      <c r="O9" s="127"/>
    </row>
    <row r="10" spans="1:16" x14ac:dyDescent="0.25">
      <c r="A10" s="131" t="s">
        <v>185</v>
      </c>
      <c r="B10" s="4" t="s">
        <v>39</v>
      </c>
      <c r="C10" s="4" t="s">
        <v>40</v>
      </c>
      <c r="D10" s="7">
        <v>8</v>
      </c>
      <c r="E10" s="7">
        <v>1</v>
      </c>
      <c r="F10" s="116" t="str">
        <f t="shared" si="0"/>
        <v>Baixa</v>
      </c>
      <c r="G10" s="7" t="str">
        <f t="shared" si="1"/>
        <v>AIEL</v>
      </c>
      <c r="H10" s="7">
        <f t="shared" si="2"/>
        <v>5</v>
      </c>
      <c r="I10" s="116" t="str">
        <f t="shared" si="3"/>
        <v>L</v>
      </c>
      <c r="J10" s="7" t="str">
        <f t="shared" si="4"/>
        <v>AIEI</v>
      </c>
      <c r="K10" s="127">
        <f t="shared" si="5"/>
        <v>5</v>
      </c>
      <c r="L10" s="127">
        <f>IF(NOT(ISERROR(VLOOKUP(B10,Deflatores!G$42:H$64,2,FALSE))),VLOOKUP(B10,Deflatores!G$42:H$64,2,FALSE),IF(OR(ISBLANK(C10),ISBLANK(B10)),"",VLOOKUP(C10,Deflatores!G$4:H$38,2,FALSE)*H10+VLOOKUP(C10,Deflatores!G$4:I$38,3,FALSE)))</f>
        <v>5</v>
      </c>
      <c r="M10" s="10"/>
      <c r="N10" s="10"/>
      <c r="O10" s="127"/>
    </row>
    <row r="11" spans="1:16" x14ac:dyDescent="0.25">
      <c r="A11" s="131" t="s">
        <v>186</v>
      </c>
      <c r="B11" s="4" t="s">
        <v>39</v>
      </c>
      <c r="C11" s="4" t="s">
        <v>40</v>
      </c>
      <c r="D11" s="7">
        <v>2</v>
      </c>
      <c r="E11" s="7">
        <v>1</v>
      </c>
      <c r="F11" s="116" t="str">
        <f t="shared" si="0"/>
        <v>Baixa</v>
      </c>
      <c r="G11" s="7" t="str">
        <f t="shared" si="1"/>
        <v>AIEL</v>
      </c>
      <c r="H11" s="7">
        <f t="shared" si="2"/>
        <v>5</v>
      </c>
      <c r="I11" s="116" t="str">
        <f t="shared" si="3"/>
        <v>L</v>
      </c>
      <c r="J11" s="7" t="str">
        <f t="shared" si="4"/>
        <v>AIEI</v>
      </c>
      <c r="K11" s="127">
        <f t="shared" si="5"/>
        <v>5</v>
      </c>
      <c r="L11" s="127">
        <f>IF(NOT(ISERROR(VLOOKUP(B11,Deflatores!G$42:H$64,2,FALSE))),VLOOKUP(B11,Deflatores!G$42:H$64,2,FALSE),IF(OR(ISBLANK(C11),ISBLANK(B11)),"",VLOOKUP(C11,Deflatores!G$4:H$38,2,FALSE)*H11+VLOOKUP(C11,Deflatores!G$4:I$38,3,FALSE)))</f>
        <v>5</v>
      </c>
      <c r="M11" s="10"/>
      <c r="N11" s="10"/>
      <c r="O11" s="127"/>
    </row>
    <row r="12" spans="1:16" x14ac:dyDescent="0.25">
      <c r="A12" s="131" t="s">
        <v>187</v>
      </c>
      <c r="B12" s="4" t="s">
        <v>39</v>
      </c>
      <c r="C12" s="4" t="s">
        <v>40</v>
      </c>
      <c r="D12" s="7">
        <v>2</v>
      </c>
      <c r="E12" s="7">
        <v>1</v>
      </c>
      <c r="F12" s="116" t="str">
        <f t="shared" si="0"/>
        <v>Baixa</v>
      </c>
      <c r="G12" s="7" t="str">
        <f t="shared" si="1"/>
        <v>AIEL</v>
      </c>
      <c r="H12" s="7">
        <f t="shared" si="2"/>
        <v>5</v>
      </c>
      <c r="I12" s="116" t="str">
        <f t="shared" si="3"/>
        <v>L</v>
      </c>
      <c r="J12" s="7" t="str">
        <f t="shared" si="4"/>
        <v>AIEI</v>
      </c>
      <c r="K12" s="127">
        <f t="shared" si="5"/>
        <v>5</v>
      </c>
      <c r="L12" s="127">
        <f>IF(NOT(ISERROR(VLOOKUP(B12,Deflatores!G$42:H$64,2,FALSE))),VLOOKUP(B12,Deflatores!G$42:H$64,2,FALSE),IF(OR(ISBLANK(C12),ISBLANK(B12)),"",VLOOKUP(C12,Deflatores!G$4:H$38,2,FALSE)*H12+VLOOKUP(C12,Deflatores!G$4:I$38,3,FALSE)))</f>
        <v>5</v>
      </c>
      <c r="M12" s="10"/>
      <c r="N12" s="10"/>
      <c r="O12" s="127"/>
    </row>
    <row r="13" spans="1:16" x14ac:dyDescent="0.25">
      <c r="A13" s="131" t="s">
        <v>188</v>
      </c>
      <c r="B13" s="4" t="s">
        <v>39</v>
      </c>
      <c r="C13" s="4" t="s">
        <v>40</v>
      </c>
      <c r="D13" s="7">
        <v>2</v>
      </c>
      <c r="E13" s="7">
        <v>1</v>
      </c>
      <c r="F13" s="116" t="str">
        <f t="shared" si="0"/>
        <v>Baixa</v>
      </c>
      <c r="G13" s="7" t="str">
        <f t="shared" si="1"/>
        <v>AIEL</v>
      </c>
      <c r="H13" s="7">
        <f t="shared" si="2"/>
        <v>5</v>
      </c>
      <c r="I13" s="116" t="str">
        <f t="shared" si="3"/>
        <v>L</v>
      </c>
      <c r="J13" s="7" t="str">
        <f t="shared" si="4"/>
        <v>AIEI</v>
      </c>
      <c r="K13" s="127">
        <f t="shared" si="5"/>
        <v>5</v>
      </c>
      <c r="L13" s="127">
        <f>IF(NOT(ISERROR(VLOOKUP(B13,Deflatores!G$42:H$64,2,FALSE))),VLOOKUP(B13,Deflatores!G$42:H$64,2,FALSE),IF(OR(ISBLANK(C13),ISBLANK(B13)),"",VLOOKUP(C13,Deflatores!G$4:H$38,2,FALSE)*H13+VLOOKUP(C13,Deflatores!G$4:I$38,3,FALSE)))</f>
        <v>5</v>
      </c>
      <c r="M13" s="10"/>
      <c r="N13" s="10"/>
      <c r="O13" s="127"/>
    </row>
    <row r="14" spans="1:16" x14ac:dyDescent="0.25">
      <c r="A14" s="131" t="s">
        <v>189</v>
      </c>
      <c r="B14" s="4" t="s">
        <v>42</v>
      </c>
      <c r="C14" s="4" t="s">
        <v>40</v>
      </c>
      <c r="D14" s="7">
        <v>52</v>
      </c>
      <c r="E14" s="7">
        <v>4</v>
      </c>
      <c r="F14" s="116" t="str">
        <f t="shared" ref="F14:F36" si="6">IF(ISBLANK(B14),"",IF(I14="L","Baixa",IF(I14="A","Média",IF(I14="","","Alta"))))</f>
        <v>Alta</v>
      </c>
      <c r="G14" s="7" t="str">
        <f t="shared" ref="G14:G36" si="7">CONCATENATE(B14,I14)</f>
        <v>ALIH</v>
      </c>
      <c r="H14" s="7">
        <f t="shared" ref="H14:H36" si="8">IF(ISBLANK(B14),"",IF(B14="ALI",IF(I14="L",7,IF(I14="A",10,15)),IF(B14="AIE",IF(I14="L",5,IF(I14="A",7,10)),IF(B14="SE",IF(I14="L",4,IF(I14="A",5,7)),IF(OR(B14="EE",B14="CE"),IF(I14="L",3,IF(I14="A",4,6)),0)))))</f>
        <v>15</v>
      </c>
      <c r="I14" s="116" t="str">
        <f t="shared" ref="I14:I36" si="9">IF(OR(ISBLANK(D14),ISBLANK(E14)),IF(OR(B14="ALI",B14="AIE"),"L",IF(OR(B14="EE",B14="SE",B14="CE"),"A","")),IF(B14="EE",IF(E14&gt;=3,IF(D14&gt;=5,"H","A"),IF(E14&gt;=2,IF(D14&gt;=16,"H",IF(D14&lt;=4,"L","A")),IF(D14&lt;=15,"L","A"))),IF(OR(B14="SE",B14="CE"),IF(E14&gt;=4,IF(D14&gt;=6,"H","A"),IF(E14&gt;=2,IF(D14&gt;=20,"H",IF(D14&lt;=5,"L","A")),IF(D14&lt;=19,"L","A"))),IF(OR(B14="ALI",B14="AIE"),IF(E14&gt;=6,IF(D14&gt;=20,"H","A"),IF(E14&gt;=2,IF(D14&gt;=51,"H",IF(D14&lt;=19,"L","A")),IF(D14&lt;=50,"L","A"))),""))))</f>
        <v>H</v>
      </c>
      <c r="J14" s="7" t="str">
        <f t="shared" ref="J14:J36" si="10">CONCATENATE(B14,C14)</f>
        <v>ALII</v>
      </c>
      <c r="K14" s="127">
        <f t="shared" ref="K14:K36" si="11">IF(OR(H14="",H14=0),L14,H14)</f>
        <v>15</v>
      </c>
      <c r="L14" s="127">
        <f>IF(NOT(ISERROR(VLOOKUP(B14,Deflatores!G$42:H$64,2,FALSE))),VLOOKUP(B14,Deflatores!G$42:H$64,2,FALSE),IF(OR(ISBLANK(C14),ISBLANK(B14)),"",VLOOKUP(C14,Deflatores!G$4:H$38,2,FALSE)*H14+VLOOKUP(C14,Deflatores!G$4:I$38,3,FALSE)))</f>
        <v>15</v>
      </c>
      <c r="M14" s="10"/>
      <c r="N14" s="10"/>
      <c r="O14" s="127"/>
    </row>
    <row r="15" spans="1:16" x14ac:dyDescent="0.25">
      <c r="A15" s="131" t="s">
        <v>190</v>
      </c>
      <c r="B15" s="4" t="s">
        <v>45</v>
      </c>
      <c r="C15" s="4" t="s">
        <v>40</v>
      </c>
      <c r="D15" s="7">
        <v>9</v>
      </c>
      <c r="E15" s="7">
        <v>4</v>
      </c>
      <c r="F15" s="116" t="str">
        <f t="shared" si="6"/>
        <v>Alta</v>
      </c>
      <c r="G15" s="7" t="str">
        <f t="shared" si="7"/>
        <v>SEH</v>
      </c>
      <c r="H15" s="7">
        <f t="shared" si="8"/>
        <v>7</v>
      </c>
      <c r="I15" s="116" t="str">
        <f t="shared" si="9"/>
        <v>H</v>
      </c>
      <c r="J15" s="7" t="str">
        <f t="shared" si="10"/>
        <v>SEI</v>
      </c>
      <c r="K15" s="127">
        <f t="shared" si="11"/>
        <v>7</v>
      </c>
      <c r="L15" s="127">
        <f>IF(NOT(ISERROR(VLOOKUP(B15,Deflatores!G$42:H$64,2,FALSE))),VLOOKUP(B15,Deflatores!G$42:H$64,2,FALSE),IF(OR(ISBLANK(C15),ISBLANK(B15)),"",VLOOKUP(C15,Deflatores!G$4:H$38,2,FALSE)*H15+VLOOKUP(C15,Deflatores!G$4:I$38,3,FALSE)))</f>
        <v>7</v>
      </c>
      <c r="M15" s="10"/>
      <c r="N15" s="10"/>
      <c r="O15" s="136" t="s">
        <v>354</v>
      </c>
    </row>
    <row r="16" spans="1:16" ht="21.6" x14ac:dyDescent="0.25">
      <c r="A16" s="131" t="s">
        <v>191</v>
      </c>
      <c r="B16" s="4" t="s">
        <v>41</v>
      </c>
      <c r="C16" s="4" t="s">
        <v>40</v>
      </c>
      <c r="D16" s="7">
        <v>13</v>
      </c>
      <c r="E16" s="7">
        <v>4</v>
      </c>
      <c r="F16" s="116" t="str">
        <f t="shared" si="6"/>
        <v>Alta</v>
      </c>
      <c r="G16" s="7" t="str">
        <f t="shared" si="7"/>
        <v>CEH</v>
      </c>
      <c r="H16" s="7">
        <f t="shared" si="8"/>
        <v>6</v>
      </c>
      <c r="I16" s="116" t="str">
        <f t="shared" si="9"/>
        <v>H</v>
      </c>
      <c r="J16" s="7" t="str">
        <f t="shared" si="10"/>
        <v>CEI</v>
      </c>
      <c r="K16" s="127">
        <f t="shared" si="11"/>
        <v>6</v>
      </c>
      <c r="L16" s="127">
        <f>IF(NOT(ISERROR(VLOOKUP(B16,Deflatores!G$42:H$64,2,FALSE))),VLOOKUP(B16,Deflatores!G$42:H$64,2,FALSE),IF(OR(ISBLANK(C16),ISBLANK(B16)),"",VLOOKUP(C16,Deflatores!G$4:H$38,2,FALSE)*H16+VLOOKUP(C16,Deflatores!G$4:I$38,3,FALSE)))</f>
        <v>6</v>
      </c>
      <c r="M16" s="10"/>
      <c r="N16" s="10"/>
      <c r="O16" s="137" t="s">
        <v>355</v>
      </c>
    </row>
    <row r="17" spans="1:15" x14ac:dyDescent="0.25">
      <c r="A17" s="131" t="s">
        <v>192</v>
      </c>
      <c r="B17" s="4" t="s">
        <v>43</v>
      </c>
      <c r="C17" s="4" t="s">
        <v>40</v>
      </c>
      <c r="D17" s="7">
        <v>15</v>
      </c>
      <c r="E17" s="7">
        <v>7</v>
      </c>
      <c r="F17" s="116" t="str">
        <f t="shared" si="6"/>
        <v>Alta</v>
      </c>
      <c r="G17" s="7" t="str">
        <f t="shared" si="7"/>
        <v>EEH</v>
      </c>
      <c r="H17" s="7">
        <f t="shared" si="8"/>
        <v>6</v>
      </c>
      <c r="I17" s="116" t="str">
        <f t="shared" si="9"/>
        <v>H</v>
      </c>
      <c r="J17" s="7" t="str">
        <f t="shared" si="10"/>
        <v>EEI</v>
      </c>
      <c r="K17" s="127">
        <f t="shared" si="11"/>
        <v>6</v>
      </c>
      <c r="L17" s="127">
        <f>IF(NOT(ISERROR(VLOOKUP(B17,Deflatores!G$42:H$64,2,FALSE))),VLOOKUP(B17,Deflatores!G$42:H$64,2,FALSE),IF(OR(ISBLANK(C17),ISBLANK(B17)),"",VLOOKUP(C17,Deflatores!G$4:H$38,2,FALSE)*H17+VLOOKUP(C17,Deflatores!G$4:I$38,3,FALSE)))</f>
        <v>6</v>
      </c>
      <c r="M17" s="10"/>
      <c r="N17" s="10"/>
      <c r="O17" s="127"/>
    </row>
    <row r="18" spans="1:15" x14ac:dyDescent="0.25">
      <c r="A18" s="132" t="s">
        <v>193</v>
      </c>
      <c r="B18" s="133" t="s">
        <v>41</v>
      </c>
      <c r="C18" s="4" t="s">
        <v>40</v>
      </c>
      <c r="D18" s="7">
        <v>3</v>
      </c>
      <c r="E18" s="7">
        <v>1</v>
      </c>
      <c r="F18" s="116" t="str">
        <f t="shared" si="6"/>
        <v>Baixa</v>
      </c>
      <c r="G18" s="7" t="str">
        <f t="shared" si="7"/>
        <v>CEL</v>
      </c>
      <c r="H18" s="7">
        <f t="shared" si="8"/>
        <v>3</v>
      </c>
      <c r="I18" s="116" t="str">
        <f t="shared" si="9"/>
        <v>L</v>
      </c>
      <c r="J18" s="7" t="str">
        <f t="shared" si="10"/>
        <v>CEI</v>
      </c>
      <c r="K18" s="127">
        <f t="shared" si="11"/>
        <v>3</v>
      </c>
      <c r="L18" s="127">
        <f>IF(NOT(ISERROR(VLOOKUP(B18,Deflatores!G$42:H$64,2,FALSE))),VLOOKUP(B18,Deflatores!G$42:H$64,2,FALSE),IF(OR(ISBLANK(C18),ISBLANK(B18)),"",VLOOKUP(C18,Deflatores!G$4:H$38,2,FALSE)*H18+VLOOKUP(C18,Deflatores!G$4:I$38,3,FALSE)))</f>
        <v>3</v>
      </c>
      <c r="M18" s="10"/>
      <c r="N18" s="10"/>
      <c r="O18" s="127"/>
    </row>
    <row r="19" spans="1:15" x14ac:dyDescent="0.25">
      <c r="A19" s="132" t="s">
        <v>194</v>
      </c>
      <c r="B19" s="133" t="s">
        <v>41</v>
      </c>
      <c r="C19" s="4" t="s">
        <v>40</v>
      </c>
      <c r="D19" s="7">
        <v>3</v>
      </c>
      <c r="E19" s="7">
        <v>1</v>
      </c>
      <c r="F19" s="116" t="str">
        <f t="shared" si="6"/>
        <v>Baixa</v>
      </c>
      <c r="G19" s="7" t="str">
        <f t="shared" si="7"/>
        <v>CEL</v>
      </c>
      <c r="H19" s="7">
        <f t="shared" si="8"/>
        <v>3</v>
      </c>
      <c r="I19" s="116" t="str">
        <f t="shared" si="9"/>
        <v>L</v>
      </c>
      <c r="J19" s="7" t="str">
        <f t="shared" si="10"/>
        <v>CEI</v>
      </c>
      <c r="K19" s="127">
        <f t="shared" si="11"/>
        <v>3</v>
      </c>
      <c r="L19" s="127">
        <f>IF(NOT(ISERROR(VLOOKUP(B19,Deflatores!G$42:H$64,2,FALSE))),VLOOKUP(B19,Deflatores!G$42:H$64,2,FALSE),IF(OR(ISBLANK(C19),ISBLANK(B19)),"",VLOOKUP(C19,Deflatores!G$4:H$38,2,FALSE)*H19+VLOOKUP(C19,Deflatores!G$4:I$38,3,FALSE)))</f>
        <v>3</v>
      </c>
      <c r="M19" s="10"/>
      <c r="N19" s="10"/>
      <c r="O19" s="127"/>
    </row>
    <row r="20" spans="1:15" x14ac:dyDescent="0.25">
      <c r="A20" s="132" t="s">
        <v>195</v>
      </c>
      <c r="B20" s="133" t="s">
        <v>41</v>
      </c>
      <c r="C20" s="4" t="s">
        <v>40</v>
      </c>
      <c r="D20" s="7">
        <v>3</v>
      </c>
      <c r="E20" s="7">
        <v>1</v>
      </c>
      <c r="F20" s="116" t="str">
        <f t="shared" si="6"/>
        <v>Baixa</v>
      </c>
      <c r="G20" s="7" t="str">
        <f t="shared" si="7"/>
        <v>CEL</v>
      </c>
      <c r="H20" s="7">
        <f t="shared" si="8"/>
        <v>3</v>
      </c>
      <c r="I20" s="116" t="str">
        <f t="shared" si="9"/>
        <v>L</v>
      </c>
      <c r="J20" s="7" t="str">
        <f t="shared" si="10"/>
        <v>CEI</v>
      </c>
      <c r="K20" s="127">
        <f t="shared" si="11"/>
        <v>3</v>
      </c>
      <c r="L20" s="127">
        <f>IF(NOT(ISERROR(VLOOKUP(B20,Deflatores!G$42:H$64,2,FALSE))),VLOOKUP(B20,Deflatores!G$42:H$64,2,FALSE),IF(OR(ISBLANK(C20),ISBLANK(B20)),"",VLOOKUP(C20,Deflatores!G$4:H$38,2,FALSE)*H20+VLOOKUP(C20,Deflatores!G$4:I$38,3,FALSE)))</f>
        <v>3</v>
      </c>
      <c r="M20" s="10"/>
      <c r="N20" s="10"/>
      <c r="O20" s="127"/>
    </row>
    <row r="21" spans="1:15" x14ac:dyDescent="0.25">
      <c r="A21" s="132" t="s">
        <v>196</v>
      </c>
      <c r="B21" s="133" t="s">
        <v>41</v>
      </c>
      <c r="C21" s="4" t="s">
        <v>40</v>
      </c>
      <c r="D21" s="7">
        <v>3</v>
      </c>
      <c r="E21" s="7">
        <v>1</v>
      </c>
      <c r="F21" s="116" t="str">
        <f t="shared" si="6"/>
        <v>Baixa</v>
      </c>
      <c r="G21" s="7" t="str">
        <f t="shared" si="7"/>
        <v>CEL</v>
      </c>
      <c r="H21" s="7">
        <f t="shared" si="8"/>
        <v>3</v>
      </c>
      <c r="I21" s="116" t="str">
        <f t="shared" si="9"/>
        <v>L</v>
      </c>
      <c r="J21" s="7" t="str">
        <f t="shared" si="10"/>
        <v>CEI</v>
      </c>
      <c r="K21" s="127">
        <f t="shared" si="11"/>
        <v>3</v>
      </c>
      <c r="L21" s="127">
        <f>IF(NOT(ISERROR(VLOOKUP(B21,Deflatores!G$42:H$64,2,FALSE))),VLOOKUP(B21,Deflatores!G$42:H$64,2,FALSE),IF(OR(ISBLANK(C21),ISBLANK(B21)),"",VLOOKUP(C21,Deflatores!G$4:H$38,2,FALSE)*H21+VLOOKUP(C21,Deflatores!G$4:I$38,3,FALSE)))</f>
        <v>3</v>
      </c>
      <c r="M21" s="10"/>
      <c r="N21" s="10"/>
      <c r="O21" s="127"/>
    </row>
    <row r="22" spans="1:15" x14ac:dyDescent="0.25">
      <c r="A22" s="131" t="s">
        <v>197</v>
      </c>
      <c r="B22" s="4" t="s">
        <v>43</v>
      </c>
      <c r="C22" s="4" t="s">
        <v>40</v>
      </c>
      <c r="D22" s="7">
        <v>15</v>
      </c>
      <c r="E22" s="7">
        <v>7</v>
      </c>
      <c r="F22" s="116" t="str">
        <f t="shared" si="6"/>
        <v>Alta</v>
      </c>
      <c r="G22" s="7" t="str">
        <f t="shared" si="7"/>
        <v>EEH</v>
      </c>
      <c r="H22" s="7">
        <f t="shared" si="8"/>
        <v>6</v>
      </c>
      <c r="I22" s="116" t="str">
        <f t="shared" si="9"/>
        <v>H</v>
      </c>
      <c r="J22" s="7" t="str">
        <f t="shared" si="10"/>
        <v>EEI</v>
      </c>
      <c r="K22" s="127">
        <f t="shared" si="11"/>
        <v>6</v>
      </c>
      <c r="L22" s="127">
        <f>IF(NOT(ISERROR(VLOOKUP(B22,Deflatores!G$42:H$64,2,FALSE))),VLOOKUP(B22,Deflatores!G$42:H$64,2,FALSE),IF(OR(ISBLANK(C22),ISBLANK(B22)),"",VLOOKUP(C22,Deflatores!G$4:H$38,2,FALSE)*H22+VLOOKUP(C22,Deflatores!G$4:I$38,3,FALSE)))</f>
        <v>6</v>
      </c>
      <c r="M22" s="10"/>
      <c r="N22" s="10"/>
      <c r="O22" s="127"/>
    </row>
    <row r="23" spans="1:15" x14ac:dyDescent="0.25">
      <c r="A23" s="132" t="s">
        <v>198</v>
      </c>
      <c r="B23" s="133" t="s">
        <v>41</v>
      </c>
      <c r="C23" s="4" t="s">
        <v>40</v>
      </c>
      <c r="D23" s="7">
        <v>13</v>
      </c>
      <c r="E23" s="7">
        <v>7</v>
      </c>
      <c r="F23" s="116" t="str">
        <f t="shared" si="6"/>
        <v>Alta</v>
      </c>
      <c r="G23" s="7" t="str">
        <f t="shared" si="7"/>
        <v>CEH</v>
      </c>
      <c r="H23" s="7">
        <f t="shared" si="8"/>
        <v>6</v>
      </c>
      <c r="I23" s="116" t="str">
        <f t="shared" si="9"/>
        <v>H</v>
      </c>
      <c r="J23" s="7" t="str">
        <f t="shared" si="10"/>
        <v>CEI</v>
      </c>
      <c r="K23" s="127">
        <f t="shared" si="11"/>
        <v>6</v>
      </c>
      <c r="L23" s="127">
        <f>IF(NOT(ISERROR(VLOOKUP(B23,Deflatores!G$42:H$64,2,FALSE))),VLOOKUP(B23,Deflatores!G$42:H$64,2,FALSE),IF(OR(ISBLANK(C23),ISBLANK(B23)),"",VLOOKUP(C23,Deflatores!G$4:H$38,2,FALSE)*H23+VLOOKUP(C23,Deflatores!G$4:I$38,3,FALSE)))</f>
        <v>6</v>
      </c>
      <c r="M23" s="10"/>
      <c r="N23" s="10"/>
      <c r="O23" s="127"/>
    </row>
    <row r="24" spans="1:15" x14ac:dyDescent="0.25">
      <c r="A24" s="131" t="s">
        <v>199</v>
      </c>
      <c r="B24" s="133" t="s">
        <v>41</v>
      </c>
      <c r="C24" s="4" t="s">
        <v>40</v>
      </c>
      <c r="D24" s="7">
        <v>15</v>
      </c>
      <c r="E24" s="7">
        <v>7</v>
      </c>
      <c r="F24" s="116" t="str">
        <f t="shared" si="6"/>
        <v>Alta</v>
      </c>
      <c r="G24" s="7" t="str">
        <f t="shared" si="7"/>
        <v>CEH</v>
      </c>
      <c r="H24" s="7">
        <f t="shared" si="8"/>
        <v>6</v>
      </c>
      <c r="I24" s="116" t="str">
        <f t="shared" si="9"/>
        <v>H</v>
      </c>
      <c r="J24" s="7" t="str">
        <f t="shared" si="10"/>
        <v>CEI</v>
      </c>
      <c r="K24" s="127">
        <f t="shared" si="11"/>
        <v>6</v>
      </c>
      <c r="L24" s="127">
        <f>IF(NOT(ISERROR(VLOOKUP(B24,Deflatores!G$42:H$64,2,FALSE))),VLOOKUP(B24,Deflatores!G$42:H$64,2,FALSE),IF(OR(ISBLANK(C24),ISBLANK(B24)),"",VLOOKUP(C24,Deflatores!G$4:H$38,2,FALSE)*H24+VLOOKUP(C24,Deflatores!G$4:I$38,3,FALSE)))</f>
        <v>6</v>
      </c>
      <c r="M24" s="10"/>
      <c r="N24" s="10"/>
      <c r="O24" s="127"/>
    </row>
    <row r="25" spans="1:15" x14ac:dyDescent="0.25">
      <c r="A25" s="131" t="s">
        <v>200</v>
      </c>
      <c r="B25" s="4" t="s">
        <v>43</v>
      </c>
      <c r="C25" s="4" t="s">
        <v>40</v>
      </c>
      <c r="D25" s="7">
        <v>3</v>
      </c>
      <c r="E25" s="7">
        <v>2</v>
      </c>
      <c r="F25" s="116" t="str">
        <f t="shared" si="6"/>
        <v>Baixa</v>
      </c>
      <c r="G25" s="7" t="str">
        <f t="shared" si="7"/>
        <v>EEL</v>
      </c>
      <c r="H25" s="7">
        <f t="shared" si="8"/>
        <v>3</v>
      </c>
      <c r="I25" s="116" t="str">
        <f t="shared" si="9"/>
        <v>L</v>
      </c>
      <c r="J25" s="7" t="str">
        <f t="shared" si="10"/>
        <v>EEI</v>
      </c>
      <c r="K25" s="127">
        <f t="shared" si="11"/>
        <v>3</v>
      </c>
      <c r="L25" s="127">
        <f>IF(NOT(ISERROR(VLOOKUP(B25,Deflatores!G$42:H$64,2,FALSE))),VLOOKUP(B25,Deflatores!G$42:H$64,2,FALSE),IF(OR(ISBLANK(C25),ISBLANK(B25)),"",VLOOKUP(C25,Deflatores!G$4:H$38,2,FALSE)*H25+VLOOKUP(C25,Deflatores!G$4:I$38,3,FALSE)))</f>
        <v>3</v>
      </c>
      <c r="M25" s="10"/>
      <c r="N25" s="10"/>
      <c r="O25" s="127"/>
    </row>
    <row r="26" spans="1:15" x14ac:dyDescent="0.25">
      <c r="A26" s="131"/>
      <c r="B26" s="4"/>
      <c r="C26" s="4"/>
      <c r="D26" s="7"/>
      <c r="E26" s="7"/>
      <c r="F26" s="116" t="str">
        <f t="shared" si="6"/>
        <v/>
      </c>
      <c r="G26" s="7" t="str">
        <f t="shared" si="7"/>
        <v/>
      </c>
      <c r="H26" s="7" t="str">
        <f t="shared" si="8"/>
        <v/>
      </c>
      <c r="I26" s="116" t="str">
        <f t="shared" si="9"/>
        <v/>
      </c>
      <c r="J26" s="7" t="str">
        <f t="shared" si="10"/>
        <v/>
      </c>
      <c r="K26" s="127" t="str">
        <f t="shared" si="11"/>
        <v/>
      </c>
      <c r="L26" s="127" t="str">
        <f>IF(NOT(ISERROR(VLOOKUP(B26,Deflatores!G$42:H$64,2,FALSE))),VLOOKUP(B26,Deflatores!G$42:H$64,2,FALSE),IF(OR(ISBLANK(C26),ISBLANK(B26)),"",VLOOKUP(C26,Deflatores!G$4:H$38,2,FALSE)*H26+VLOOKUP(C26,Deflatores!G$4:I$38,3,FALSE)))</f>
        <v/>
      </c>
      <c r="M26" s="10"/>
      <c r="N26" s="10"/>
      <c r="O26" s="127"/>
    </row>
    <row r="27" spans="1:15" x14ac:dyDescent="0.25">
      <c r="A27" s="130" t="s">
        <v>201</v>
      </c>
      <c r="B27" s="4"/>
      <c r="C27" s="4"/>
      <c r="D27" s="7"/>
      <c r="E27" s="7"/>
      <c r="F27" s="116" t="str">
        <f t="shared" si="6"/>
        <v/>
      </c>
      <c r="G27" s="7" t="str">
        <f t="shared" si="7"/>
        <v/>
      </c>
      <c r="H27" s="7" t="str">
        <f t="shared" si="8"/>
        <v/>
      </c>
      <c r="I27" s="116" t="str">
        <f t="shared" si="9"/>
        <v/>
      </c>
      <c r="J27" s="7" t="str">
        <f t="shared" si="10"/>
        <v/>
      </c>
      <c r="K27" s="127" t="str">
        <f t="shared" si="11"/>
        <v/>
      </c>
      <c r="L27" s="127" t="str">
        <f>IF(NOT(ISERROR(VLOOKUP(B27,Deflatores!G$42:H$64,2,FALSE))),VLOOKUP(B27,Deflatores!G$42:H$64,2,FALSE),IF(OR(ISBLANK(C27),ISBLANK(B27)),"",VLOOKUP(C27,Deflatores!G$4:H$38,2,FALSE)*H27+VLOOKUP(C27,Deflatores!G$4:I$38,3,FALSE)))</f>
        <v/>
      </c>
      <c r="M27" s="10"/>
      <c r="N27" s="10"/>
      <c r="O27" s="127"/>
    </row>
    <row r="28" spans="1:15" ht="24.45" customHeight="1" x14ac:dyDescent="0.25">
      <c r="A28" s="131" t="s">
        <v>202</v>
      </c>
      <c r="B28" s="4" t="s">
        <v>43</v>
      </c>
      <c r="C28" s="4" t="s">
        <v>40</v>
      </c>
      <c r="D28" s="7">
        <v>8</v>
      </c>
      <c r="E28" s="7">
        <v>2</v>
      </c>
      <c r="F28" s="116" t="str">
        <f t="shared" si="6"/>
        <v>Média</v>
      </c>
      <c r="G28" s="7" t="str">
        <f t="shared" si="7"/>
        <v>EEA</v>
      </c>
      <c r="H28" s="7">
        <f t="shared" si="8"/>
        <v>4</v>
      </c>
      <c r="I28" s="116" t="str">
        <f t="shared" si="9"/>
        <v>A</v>
      </c>
      <c r="J28" s="7" t="str">
        <f t="shared" si="10"/>
        <v>EEI</v>
      </c>
      <c r="K28" s="127">
        <f t="shared" si="11"/>
        <v>4</v>
      </c>
      <c r="L28" s="127">
        <f>IF(NOT(ISERROR(VLOOKUP(B28,Deflatores!G$42:H$64,2,FALSE))),VLOOKUP(B28,Deflatores!G$42:H$64,2,FALSE),IF(OR(ISBLANK(C28),ISBLANK(B28)),"",VLOOKUP(C28,Deflatores!G$4:H$38,2,FALSE)*H28+VLOOKUP(C28,Deflatores!G$4:I$38,3,FALSE)))</f>
        <v>4</v>
      </c>
      <c r="M28" s="10"/>
      <c r="N28" s="10"/>
      <c r="O28" s="127"/>
    </row>
    <row r="29" spans="1:15" x14ac:dyDescent="0.25">
      <c r="A29" s="131" t="s">
        <v>203</v>
      </c>
      <c r="B29" s="4" t="s">
        <v>43</v>
      </c>
      <c r="C29" s="4" t="s">
        <v>40</v>
      </c>
      <c r="D29" s="7">
        <v>8</v>
      </c>
      <c r="E29" s="7">
        <v>2</v>
      </c>
      <c r="F29" s="116" t="str">
        <f t="shared" si="6"/>
        <v>Média</v>
      </c>
      <c r="G29" s="7" t="str">
        <f t="shared" si="7"/>
        <v>EEA</v>
      </c>
      <c r="H29" s="7">
        <f t="shared" si="8"/>
        <v>4</v>
      </c>
      <c r="I29" s="116" t="str">
        <f t="shared" si="9"/>
        <v>A</v>
      </c>
      <c r="J29" s="7" t="str">
        <f t="shared" si="10"/>
        <v>EEI</v>
      </c>
      <c r="K29" s="127">
        <f t="shared" si="11"/>
        <v>4</v>
      </c>
      <c r="L29" s="127">
        <f>IF(NOT(ISERROR(VLOOKUP(B29,Deflatores!G$42:H$64,2,FALSE))),VLOOKUP(B29,Deflatores!G$42:H$64,2,FALSE),IF(OR(ISBLANK(C29),ISBLANK(B29)),"",VLOOKUP(C29,Deflatores!G$4:H$38,2,FALSE)*H29+VLOOKUP(C29,Deflatores!G$4:I$38,3,FALSE)))</f>
        <v>4</v>
      </c>
      <c r="M29" s="10"/>
      <c r="N29" s="10"/>
      <c r="O29" s="127"/>
    </row>
    <row r="30" spans="1:15" x14ac:dyDescent="0.25">
      <c r="A30" s="132" t="s">
        <v>204</v>
      </c>
      <c r="B30" s="4" t="s">
        <v>41</v>
      </c>
      <c r="C30" s="4" t="s">
        <v>40</v>
      </c>
      <c r="D30" s="7">
        <v>6</v>
      </c>
      <c r="E30" s="7">
        <v>1</v>
      </c>
      <c r="F30" s="116" t="str">
        <f t="shared" si="6"/>
        <v>Baixa</v>
      </c>
      <c r="G30" s="7" t="str">
        <f t="shared" si="7"/>
        <v>CEL</v>
      </c>
      <c r="H30" s="7">
        <f t="shared" si="8"/>
        <v>3</v>
      </c>
      <c r="I30" s="116" t="str">
        <f t="shared" si="9"/>
        <v>L</v>
      </c>
      <c r="J30" s="7" t="str">
        <f t="shared" si="10"/>
        <v>CEI</v>
      </c>
      <c r="K30" s="127">
        <f t="shared" si="11"/>
        <v>3</v>
      </c>
      <c r="L30" s="127">
        <f>IF(NOT(ISERROR(VLOOKUP(B30,Deflatores!G$42:H$64,2,FALSE))),VLOOKUP(B30,Deflatores!G$42:H$64,2,FALSE),IF(OR(ISBLANK(C30),ISBLANK(B30)),"",VLOOKUP(C30,Deflatores!G$4:H$38,2,FALSE)*H30+VLOOKUP(C30,Deflatores!G$4:I$38,3,FALSE)))</f>
        <v>3</v>
      </c>
      <c r="M30" s="10"/>
      <c r="N30" s="10"/>
      <c r="O30" s="127"/>
    </row>
    <row r="31" spans="1:15" x14ac:dyDescent="0.25">
      <c r="A31" s="131" t="s">
        <v>205</v>
      </c>
      <c r="B31" s="4" t="s">
        <v>41</v>
      </c>
      <c r="C31" s="4" t="s">
        <v>40</v>
      </c>
      <c r="D31" s="7">
        <v>8</v>
      </c>
      <c r="E31" s="7">
        <v>1</v>
      </c>
      <c r="F31" s="116" t="str">
        <f t="shared" si="6"/>
        <v>Baixa</v>
      </c>
      <c r="G31" s="7" t="str">
        <f t="shared" si="7"/>
        <v>CEL</v>
      </c>
      <c r="H31" s="7">
        <f t="shared" si="8"/>
        <v>3</v>
      </c>
      <c r="I31" s="116" t="str">
        <f t="shared" si="9"/>
        <v>L</v>
      </c>
      <c r="J31" s="7" t="str">
        <f t="shared" si="10"/>
        <v>CEI</v>
      </c>
      <c r="K31" s="127">
        <f t="shared" si="11"/>
        <v>3</v>
      </c>
      <c r="L31" s="127">
        <f>IF(NOT(ISERROR(VLOOKUP(B31,[1]Deflatores!G$42:H$64,2,FALSE))),VLOOKUP(B31,[1]Deflatores!G$42:H$64,2,FALSE),IF(OR(ISBLANK(C31),ISBLANK(B31)),"",VLOOKUP(C31,[1]Deflatores!G$4:H$38,2,FALSE)*H31+VLOOKUP(C31,[1]Deflatores!G$4:I$38,3,FALSE)))</f>
        <v>3</v>
      </c>
      <c r="M31" s="10"/>
      <c r="N31" s="10"/>
      <c r="O31" s="127"/>
    </row>
    <row r="32" spans="1:15" x14ac:dyDescent="0.25">
      <c r="A32" s="131" t="s">
        <v>206</v>
      </c>
      <c r="B32" s="4" t="s">
        <v>41</v>
      </c>
      <c r="C32" s="4" t="s">
        <v>40</v>
      </c>
      <c r="D32" s="7">
        <v>3</v>
      </c>
      <c r="E32" s="7">
        <v>2</v>
      </c>
      <c r="F32" s="116" t="str">
        <f t="shared" si="6"/>
        <v>Baixa</v>
      </c>
      <c r="G32" s="7" t="str">
        <f t="shared" si="7"/>
        <v>CEL</v>
      </c>
      <c r="H32" s="7">
        <f t="shared" si="8"/>
        <v>3</v>
      </c>
      <c r="I32" s="116" t="str">
        <f t="shared" si="9"/>
        <v>L</v>
      </c>
      <c r="J32" s="7" t="str">
        <f t="shared" si="10"/>
        <v>CEI</v>
      </c>
      <c r="K32" s="127">
        <f t="shared" si="11"/>
        <v>3</v>
      </c>
      <c r="L32" s="127">
        <f>IF(NOT(ISERROR(VLOOKUP(B32,Deflatores!G$42:H$64,2,FALSE))),VLOOKUP(B32,Deflatores!G$42:H$64,2,FALSE),IF(OR(ISBLANK(C32),ISBLANK(B32)),"",VLOOKUP(C32,Deflatores!G$4:H$38,2,FALSE)*H32+VLOOKUP(C32,Deflatores!G$4:I$38,3,FALSE)))</f>
        <v>3</v>
      </c>
      <c r="M32" s="10"/>
      <c r="N32" s="10"/>
      <c r="O32" s="127"/>
    </row>
    <row r="33" spans="1:15" x14ac:dyDescent="0.25">
      <c r="A33" s="131" t="s">
        <v>207</v>
      </c>
      <c r="B33" s="4" t="s">
        <v>45</v>
      </c>
      <c r="C33" s="4" t="s">
        <v>40</v>
      </c>
      <c r="D33" s="7">
        <v>5</v>
      </c>
      <c r="E33" s="7">
        <v>1</v>
      </c>
      <c r="F33" s="116" t="str">
        <f t="shared" si="6"/>
        <v>Baixa</v>
      </c>
      <c r="G33" s="7" t="str">
        <f t="shared" si="7"/>
        <v>SEL</v>
      </c>
      <c r="H33" s="7">
        <f t="shared" si="8"/>
        <v>4</v>
      </c>
      <c r="I33" s="116" t="str">
        <f t="shared" si="9"/>
        <v>L</v>
      </c>
      <c r="J33" s="7" t="str">
        <f t="shared" si="10"/>
        <v>SEI</v>
      </c>
      <c r="K33" s="127">
        <f t="shared" si="11"/>
        <v>4</v>
      </c>
      <c r="L33" s="127">
        <f>IF(NOT(ISERROR(VLOOKUP(B33,Deflatores!G$42:H$64,2,FALSE))),VLOOKUP(B33,Deflatores!G$42:H$64,2,FALSE),IF(OR(ISBLANK(C33),ISBLANK(B33)),"",VLOOKUP(C33,Deflatores!G$4:H$38,2,FALSE)*H33+VLOOKUP(C33,Deflatores!G$4:I$38,3,FALSE)))</f>
        <v>4</v>
      </c>
      <c r="M33" s="10"/>
      <c r="N33" s="10"/>
      <c r="O33" s="136" t="s">
        <v>356</v>
      </c>
    </row>
    <row r="34" spans="1:15" x14ac:dyDescent="0.25">
      <c r="A34" s="132" t="s">
        <v>208</v>
      </c>
      <c r="B34" s="4" t="s">
        <v>45</v>
      </c>
      <c r="C34" s="4" t="s">
        <v>40</v>
      </c>
      <c r="D34" s="7">
        <v>13</v>
      </c>
      <c r="E34" s="7">
        <v>1</v>
      </c>
      <c r="F34" s="116" t="str">
        <f t="shared" si="6"/>
        <v>Baixa</v>
      </c>
      <c r="G34" s="7" t="str">
        <f t="shared" si="7"/>
        <v>SEL</v>
      </c>
      <c r="H34" s="7">
        <f t="shared" si="8"/>
        <v>4</v>
      </c>
      <c r="I34" s="116" t="str">
        <f t="shared" si="9"/>
        <v>L</v>
      </c>
      <c r="J34" s="7" t="str">
        <f t="shared" si="10"/>
        <v>SEI</v>
      </c>
      <c r="K34" s="127">
        <f t="shared" si="11"/>
        <v>4</v>
      </c>
      <c r="L34" s="127">
        <f>IF(NOT(ISERROR(VLOOKUP(B34,Deflatores!G$42:H$64,2,FALSE))),VLOOKUP(B34,Deflatores!G$42:H$64,2,FALSE),IF(OR(ISBLANK(C34),ISBLANK(B34)),"",VLOOKUP(C34,Deflatores!G$4:H$38,2,FALSE)*H34+VLOOKUP(C34,Deflatores!G$4:I$38,3,FALSE)))</f>
        <v>4</v>
      </c>
      <c r="M34" s="10"/>
      <c r="N34" s="10"/>
      <c r="O34" s="136" t="s">
        <v>357</v>
      </c>
    </row>
    <row r="35" spans="1:15" ht="13.5" customHeight="1" x14ac:dyDescent="0.25">
      <c r="A35" s="131" t="s">
        <v>209</v>
      </c>
      <c r="B35" s="4" t="s">
        <v>43</v>
      </c>
      <c r="C35" s="4" t="s">
        <v>40</v>
      </c>
      <c r="D35" s="7">
        <v>7</v>
      </c>
      <c r="E35" s="7">
        <v>2</v>
      </c>
      <c r="F35" s="116" t="str">
        <f t="shared" si="6"/>
        <v>Média</v>
      </c>
      <c r="G35" s="7" t="str">
        <f t="shared" si="7"/>
        <v>EEA</v>
      </c>
      <c r="H35" s="7">
        <f t="shared" si="8"/>
        <v>4</v>
      </c>
      <c r="I35" s="116" t="str">
        <f t="shared" si="9"/>
        <v>A</v>
      </c>
      <c r="J35" s="7" t="str">
        <f t="shared" si="10"/>
        <v>EEI</v>
      </c>
      <c r="K35" s="127">
        <f t="shared" si="11"/>
        <v>4</v>
      </c>
      <c r="L35" s="127">
        <f>IF(NOT(ISERROR(VLOOKUP(B35,Deflatores!G$42:H$64,2,FALSE))),VLOOKUP(B35,Deflatores!G$42:H$64,2,FALSE),IF(OR(ISBLANK(C35),ISBLANK(B35)),"",VLOOKUP(C35,Deflatores!G$4:H$38,2,FALSE)*H35+VLOOKUP(C35,Deflatores!G$4:I$38,3,FALSE)))</f>
        <v>4</v>
      </c>
      <c r="M35" s="10"/>
      <c r="N35" s="10"/>
      <c r="O35" s="127"/>
    </row>
    <row r="36" spans="1:15" x14ac:dyDescent="0.25">
      <c r="A36" s="131" t="s">
        <v>210</v>
      </c>
      <c r="B36" s="133" t="s">
        <v>41</v>
      </c>
      <c r="C36" s="4" t="s">
        <v>40</v>
      </c>
      <c r="D36" s="7">
        <v>7</v>
      </c>
      <c r="E36" s="7">
        <v>1</v>
      </c>
      <c r="F36" s="116" t="str">
        <f t="shared" si="6"/>
        <v>Baixa</v>
      </c>
      <c r="G36" s="7" t="str">
        <f t="shared" si="7"/>
        <v>CEL</v>
      </c>
      <c r="H36" s="7">
        <f t="shared" si="8"/>
        <v>3</v>
      </c>
      <c r="I36" s="116" t="str">
        <f t="shared" si="9"/>
        <v>L</v>
      </c>
      <c r="J36" s="7" t="str">
        <f t="shared" si="10"/>
        <v>CEI</v>
      </c>
      <c r="K36" s="127">
        <f t="shared" si="11"/>
        <v>3</v>
      </c>
      <c r="L36" s="127">
        <f>IF(NOT(ISERROR(VLOOKUP(B36,Deflatores!G$42:H$64,2,FALSE))),VLOOKUP(B36,Deflatores!G$42:H$64,2,FALSE),IF(OR(ISBLANK(C36),ISBLANK(B36)),"",VLOOKUP(C36,Deflatores!G$4:H$38,2,FALSE)*H36+VLOOKUP(C36,Deflatores!G$4:I$38,3,FALSE)))</f>
        <v>3</v>
      </c>
      <c r="M36" s="10"/>
      <c r="N36" s="10"/>
      <c r="O36" s="127"/>
    </row>
    <row r="37" spans="1:15" x14ac:dyDescent="0.25">
      <c r="A37" s="131" t="s">
        <v>211</v>
      </c>
      <c r="B37" s="4" t="s">
        <v>43</v>
      </c>
      <c r="C37" s="4" t="s">
        <v>40</v>
      </c>
      <c r="D37" s="7">
        <v>7</v>
      </c>
      <c r="E37" s="7">
        <v>2</v>
      </c>
      <c r="F37" s="116" t="str">
        <f t="shared" ref="F37:F63" si="12">IF(ISBLANK(B37),"",IF(I37="L","Baixa",IF(I37="A","Média",IF(I37="","","Alta"))))</f>
        <v>Média</v>
      </c>
      <c r="G37" s="7" t="str">
        <f t="shared" ref="G37:G63" si="13">CONCATENATE(B37,I37)</f>
        <v>EEA</v>
      </c>
      <c r="H37" s="7">
        <f t="shared" ref="H37:H63" si="14">IF(ISBLANK(B37),"",IF(B37="ALI",IF(I37="L",7,IF(I37="A",10,15)),IF(B37="AIE",IF(I37="L",5,IF(I37="A",7,10)),IF(B37="SE",IF(I37="L",4,IF(I37="A",5,7)),IF(OR(B37="EE",B37="CE"),IF(I37="L",3,IF(I37="A",4,6)),0)))))</f>
        <v>4</v>
      </c>
      <c r="I37" s="116" t="str">
        <f t="shared" ref="I37:I63" si="15">IF(OR(ISBLANK(D37),ISBLANK(E37)),IF(OR(B37="ALI",B37="AIE"),"L",IF(OR(B37="EE",B37="SE",B37="CE"),"A","")),IF(B37="EE",IF(E37&gt;=3,IF(D37&gt;=5,"H","A"),IF(E37&gt;=2,IF(D37&gt;=16,"H",IF(D37&lt;=4,"L","A")),IF(D37&lt;=15,"L","A"))),IF(OR(B37="SE",B37="CE"),IF(E37&gt;=4,IF(D37&gt;=6,"H","A"),IF(E37&gt;=2,IF(D37&gt;=20,"H",IF(D37&lt;=5,"L","A")),IF(D37&lt;=19,"L","A"))),IF(OR(B37="ALI",B37="AIE"),IF(E37&gt;=6,IF(D37&gt;=20,"H","A"),IF(E37&gt;=2,IF(D37&gt;=51,"H",IF(D37&lt;=19,"L","A")),IF(D37&lt;=50,"L","A"))),""))))</f>
        <v>A</v>
      </c>
      <c r="J37" s="7" t="str">
        <f t="shared" ref="J37:J63" si="16">CONCATENATE(B37,C37)</f>
        <v>EEI</v>
      </c>
      <c r="K37" s="127">
        <f t="shared" ref="K37:K63" si="17">IF(OR(H37="",H37=0),L37,H37)</f>
        <v>4</v>
      </c>
      <c r="L37" s="127">
        <f>IF(NOT(ISERROR(VLOOKUP(B37,Deflatores!G$42:H$64,2,FALSE))),VLOOKUP(B37,Deflatores!G$42:H$64,2,FALSE),IF(OR(ISBLANK(C37),ISBLANK(B37)),"",VLOOKUP(C37,Deflatores!G$4:H$38,2,FALSE)*H37+VLOOKUP(C37,Deflatores!G$4:I$38,3,FALSE)))</f>
        <v>4</v>
      </c>
      <c r="M37" s="10"/>
      <c r="N37" s="10"/>
      <c r="O37" s="127"/>
    </row>
    <row r="38" spans="1:15" x14ac:dyDescent="0.25">
      <c r="A38" s="132" t="s">
        <v>212</v>
      </c>
      <c r="B38" s="4" t="s">
        <v>41</v>
      </c>
      <c r="C38" s="4" t="s">
        <v>40</v>
      </c>
      <c r="D38" s="7">
        <v>5</v>
      </c>
      <c r="E38" s="7">
        <v>1</v>
      </c>
      <c r="F38" s="116" t="str">
        <f t="shared" si="12"/>
        <v>Baixa</v>
      </c>
      <c r="G38" s="7" t="str">
        <f t="shared" si="13"/>
        <v>CEL</v>
      </c>
      <c r="H38" s="7">
        <f t="shared" si="14"/>
        <v>3</v>
      </c>
      <c r="I38" s="116" t="str">
        <f t="shared" si="15"/>
        <v>L</v>
      </c>
      <c r="J38" s="7" t="str">
        <f t="shared" si="16"/>
        <v>CEI</v>
      </c>
      <c r="K38" s="127">
        <f t="shared" si="17"/>
        <v>3</v>
      </c>
      <c r="L38" s="127">
        <f>IF(NOT(ISERROR(VLOOKUP(B38,Deflatores!G$42:H$64,2,FALSE))),VLOOKUP(B38,Deflatores!G$42:H$64,2,FALSE),IF(OR(ISBLANK(C38),ISBLANK(B38)),"",VLOOKUP(C38,Deflatores!G$4:H$38,2,FALSE)*H38+VLOOKUP(C38,Deflatores!G$4:I$38,3,FALSE)))</f>
        <v>3</v>
      </c>
      <c r="M38" s="10"/>
      <c r="N38" s="10"/>
      <c r="O38" s="127"/>
    </row>
    <row r="39" spans="1:15" x14ac:dyDescent="0.25">
      <c r="A39" s="131" t="s">
        <v>213</v>
      </c>
      <c r="B39" s="4" t="s">
        <v>41</v>
      </c>
      <c r="C39" s="4" t="s">
        <v>40</v>
      </c>
      <c r="D39" s="7">
        <v>7</v>
      </c>
      <c r="E39" s="7">
        <v>1</v>
      </c>
      <c r="F39" s="116" t="str">
        <f t="shared" si="12"/>
        <v>Baixa</v>
      </c>
      <c r="G39" s="7" t="str">
        <f t="shared" si="13"/>
        <v>CEL</v>
      </c>
      <c r="H39" s="7">
        <f t="shared" si="14"/>
        <v>3</v>
      </c>
      <c r="I39" s="116" t="str">
        <f t="shared" si="15"/>
        <v>L</v>
      </c>
      <c r="J39" s="7" t="str">
        <f t="shared" si="16"/>
        <v>CEI</v>
      </c>
      <c r="K39" s="127">
        <f t="shared" si="17"/>
        <v>3</v>
      </c>
      <c r="L39" s="127">
        <f>IF(NOT(ISERROR(VLOOKUP(B39,Deflatores!G$42:H$64,2,FALSE))),VLOOKUP(B39,Deflatores!G$42:H$64,2,FALSE),IF(OR(ISBLANK(C39),ISBLANK(B39)),"",VLOOKUP(C39,Deflatores!G$4:H$38,2,FALSE)*H39+VLOOKUP(C39,Deflatores!G$4:I$38,3,FALSE)))</f>
        <v>3</v>
      </c>
      <c r="M39" s="10"/>
      <c r="N39" s="10"/>
      <c r="O39" s="127"/>
    </row>
    <row r="40" spans="1:15" x14ac:dyDescent="0.25">
      <c r="A40" s="131" t="s">
        <v>214</v>
      </c>
      <c r="B40" s="4" t="s">
        <v>43</v>
      </c>
      <c r="C40" s="4" t="s">
        <v>40</v>
      </c>
      <c r="D40" s="7">
        <v>3</v>
      </c>
      <c r="E40" s="7">
        <v>2</v>
      </c>
      <c r="F40" s="116" t="str">
        <f t="shared" si="12"/>
        <v>Baixa</v>
      </c>
      <c r="G40" s="7" t="str">
        <f t="shared" si="13"/>
        <v>EEL</v>
      </c>
      <c r="H40" s="7">
        <f t="shared" si="14"/>
        <v>3</v>
      </c>
      <c r="I40" s="116" t="str">
        <f t="shared" si="15"/>
        <v>L</v>
      </c>
      <c r="J40" s="7" t="str">
        <f t="shared" si="16"/>
        <v>EEI</v>
      </c>
      <c r="K40" s="127">
        <f t="shared" si="17"/>
        <v>3</v>
      </c>
      <c r="L40" s="127">
        <f>IF(NOT(ISERROR(VLOOKUP(B40,Deflatores!G$42:H$64,2,FALSE))),VLOOKUP(B40,Deflatores!G$42:H$64,2,FALSE),IF(OR(ISBLANK(C40),ISBLANK(B40)),"",VLOOKUP(C40,Deflatores!G$4:H$38,2,FALSE)*H40+VLOOKUP(C40,Deflatores!G$4:I$38,3,FALSE)))</f>
        <v>3</v>
      </c>
      <c r="M40" s="10"/>
      <c r="N40" s="10"/>
      <c r="O40" s="127"/>
    </row>
    <row r="41" spans="1:15" x14ac:dyDescent="0.25">
      <c r="A41" s="131" t="s">
        <v>215</v>
      </c>
      <c r="B41" s="4" t="s">
        <v>43</v>
      </c>
      <c r="C41" s="4" t="s">
        <v>40</v>
      </c>
      <c r="D41" s="7">
        <v>8</v>
      </c>
      <c r="E41" s="7">
        <v>2</v>
      </c>
      <c r="F41" s="116" t="str">
        <f t="shared" si="12"/>
        <v>Média</v>
      </c>
      <c r="G41" s="7" t="str">
        <f t="shared" si="13"/>
        <v>EEA</v>
      </c>
      <c r="H41" s="7">
        <f t="shared" si="14"/>
        <v>4</v>
      </c>
      <c r="I41" s="116" t="str">
        <f t="shared" si="15"/>
        <v>A</v>
      </c>
      <c r="J41" s="7" t="str">
        <f t="shared" si="16"/>
        <v>EEI</v>
      </c>
      <c r="K41" s="127">
        <f t="shared" si="17"/>
        <v>4</v>
      </c>
      <c r="L41" s="127">
        <f>IF(NOT(ISERROR(VLOOKUP(B41,Deflatores!G$42:H$64,2,FALSE))),VLOOKUP(B41,Deflatores!G$42:H$64,2,FALSE),IF(OR(ISBLANK(C41),ISBLANK(B41)),"",VLOOKUP(C41,Deflatores!G$4:H$38,2,FALSE)*H41+VLOOKUP(C41,Deflatores!G$4:I$38,3,FALSE)))</f>
        <v>4</v>
      </c>
      <c r="M41" s="10"/>
      <c r="N41" s="10"/>
      <c r="O41" s="127"/>
    </row>
    <row r="42" spans="1:15" x14ac:dyDescent="0.25">
      <c r="A42" s="131" t="s">
        <v>216</v>
      </c>
      <c r="B42" s="4" t="s">
        <v>43</v>
      </c>
      <c r="C42" s="4" t="s">
        <v>40</v>
      </c>
      <c r="D42" s="7">
        <v>8</v>
      </c>
      <c r="E42" s="7">
        <v>2</v>
      </c>
      <c r="F42" s="116" t="str">
        <f t="shared" si="12"/>
        <v>Média</v>
      </c>
      <c r="G42" s="7" t="str">
        <f t="shared" si="13"/>
        <v>EEA</v>
      </c>
      <c r="H42" s="7">
        <f t="shared" si="14"/>
        <v>4</v>
      </c>
      <c r="I42" s="116" t="str">
        <f t="shared" si="15"/>
        <v>A</v>
      </c>
      <c r="J42" s="7" t="str">
        <f t="shared" si="16"/>
        <v>EEI</v>
      </c>
      <c r="K42" s="127">
        <f t="shared" si="17"/>
        <v>4</v>
      </c>
      <c r="L42" s="127">
        <f>IF(NOT(ISERROR(VLOOKUP(B42,Deflatores!G$42:H$64,2,FALSE))),VLOOKUP(B42,Deflatores!G$42:H$64,2,FALSE),IF(OR(ISBLANK(C42),ISBLANK(B42)),"",VLOOKUP(C42,Deflatores!G$4:H$38,2,FALSE)*H42+VLOOKUP(C42,Deflatores!G$4:I$38,3,FALSE)))</f>
        <v>4</v>
      </c>
      <c r="M42" s="10"/>
      <c r="N42" s="10"/>
      <c r="O42" s="127"/>
    </row>
    <row r="43" spans="1:15" x14ac:dyDescent="0.25">
      <c r="A43" s="132" t="s">
        <v>217</v>
      </c>
      <c r="B43" s="4" t="s">
        <v>45</v>
      </c>
      <c r="C43" s="4" t="s">
        <v>40</v>
      </c>
      <c r="D43" s="7">
        <v>6</v>
      </c>
      <c r="E43" s="7">
        <v>1</v>
      </c>
      <c r="F43" s="116" t="str">
        <f t="shared" si="12"/>
        <v>Baixa</v>
      </c>
      <c r="G43" s="7" t="str">
        <f t="shared" si="13"/>
        <v>SEL</v>
      </c>
      <c r="H43" s="7">
        <f t="shared" si="14"/>
        <v>4</v>
      </c>
      <c r="I43" s="116" t="str">
        <f t="shared" si="15"/>
        <v>L</v>
      </c>
      <c r="J43" s="7" t="str">
        <f t="shared" si="16"/>
        <v>SEI</v>
      </c>
      <c r="K43" s="127">
        <f t="shared" si="17"/>
        <v>4</v>
      </c>
      <c r="L43" s="127">
        <f>IF(NOT(ISERROR(VLOOKUP(B43,Deflatores!G$42:H$64,2,FALSE))),VLOOKUP(B43,Deflatores!G$42:H$64,2,FALSE),IF(OR(ISBLANK(C43),ISBLANK(B43)),"",VLOOKUP(C43,Deflatores!G$4:H$38,2,FALSE)*H43+VLOOKUP(C43,Deflatores!G$4:I$38,3,FALSE)))</f>
        <v>4</v>
      </c>
      <c r="M43" s="10"/>
      <c r="N43" s="10"/>
      <c r="O43" s="136" t="s">
        <v>358</v>
      </c>
    </row>
    <row r="44" spans="1:15" x14ac:dyDescent="0.25">
      <c r="A44" s="131" t="s">
        <v>218</v>
      </c>
      <c r="B44" s="4" t="s">
        <v>45</v>
      </c>
      <c r="C44" s="4" t="s">
        <v>40</v>
      </c>
      <c r="D44" s="7">
        <v>8</v>
      </c>
      <c r="E44" s="7">
        <v>1</v>
      </c>
      <c r="F44" s="116" t="str">
        <f t="shared" si="12"/>
        <v>Baixa</v>
      </c>
      <c r="G44" s="7" t="str">
        <f t="shared" si="13"/>
        <v>SEL</v>
      </c>
      <c r="H44" s="7">
        <f t="shared" si="14"/>
        <v>4</v>
      </c>
      <c r="I44" s="116" t="str">
        <f t="shared" si="15"/>
        <v>L</v>
      </c>
      <c r="J44" s="7" t="str">
        <f t="shared" si="16"/>
        <v>SEI</v>
      </c>
      <c r="K44" s="127">
        <f t="shared" si="17"/>
        <v>4</v>
      </c>
      <c r="L44" s="127">
        <f>IF(NOT(ISERROR(VLOOKUP(B44,Deflatores!G$42:H$64,2,FALSE))),VLOOKUP(B44,Deflatores!G$42:H$64,2,FALSE),IF(OR(ISBLANK(C44),ISBLANK(B44)),"",VLOOKUP(C44,Deflatores!G$4:H$38,2,FALSE)*H44+VLOOKUP(C44,Deflatores!G$4:I$38,3,FALSE)))</f>
        <v>4</v>
      </c>
      <c r="M44" s="10"/>
      <c r="N44" s="10"/>
      <c r="O44" s="127"/>
    </row>
    <row r="45" spans="1:15" x14ac:dyDescent="0.25">
      <c r="A45" s="131" t="s">
        <v>219</v>
      </c>
      <c r="B45" s="4" t="s">
        <v>43</v>
      </c>
      <c r="C45" s="4" t="s">
        <v>40</v>
      </c>
      <c r="D45" s="7">
        <v>3</v>
      </c>
      <c r="E45" s="7">
        <v>2</v>
      </c>
      <c r="F45" s="116" t="str">
        <f t="shared" si="12"/>
        <v>Baixa</v>
      </c>
      <c r="G45" s="7" t="str">
        <f t="shared" si="13"/>
        <v>EEL</v>
      </c>
      <c r="H45" s="7">
        <f t="shared" si="14"/>
        <v>3</v>
      </c>
      <c r="I45" s="116" t="str">
        <f t="shared" si="15"/>
        <v>L</v>
      </c>
      <c r="J45" s="7" t="str">
        <f t="shared" si="16"/>
        <v>EEI</v>
      </c>
      <c r="K45" s="127">
        <f t="shared" si="17"/>
        <v>3</v>
      </c>
      <c r="L45" s="127">
        <f>IF(NOT(ISERROR(VLOOKUP(B45,Deflatores!G$42:H$64,2,FALSE))),VLOOKUP(B45,Deflatores!G$42:H$64,2,FALSE),IF(OR(ISBLANK(C45),ISBLANK(B45)),"",VLOOKUP(C45,Deflatores!G$4:H$38,2,FALSE)*H45+VLOOKUP(C45,Deflatores!G$4:I$38,3,FALSE)))</f>
        <v>3</v>
      </c>
      <c r="M45" s="10"/>
      <c r="N45" s="10"/>
      <c r="O45" s="127"/>
    </row>
    <row r="46" spans="1:15" x14ac:dyDescent="0.25">
      <c r="A46" s="131"/>
      <c r="B46" s="4"/>
      <c r="C46" s="4"/>
      <c r="D46" s="7"/>
      <c r="E46" s="7"/>
      <c r="F46" s="116" t="str">
        <f t="shared" si="12"/>
        <v/>
      </c>
      <c r="G46" s="7" t="str">
        <f t="shared" si="13"/>
        <v/>
      </c>
      <c r="H46" s="7" t="str">
        <f t="shared" si="14"/>
        <v/>
      </c>
      <c r="I46" s="116" t="str">
        <f t="shared" si="15"/>
        <v/>
      </c>
      <c r="J46" s="7" t="str">
        <f t="shared" si="16"/>
        <v/>
      </c>
      <c r="K46" s="127" t="str">
        <f t="shared" si="17"/>
        <v/>
      </c>
      <c r="L46" s="127" t="str">
        <f>IF(NOT(ISERROR(VLOOKUP(B46,Deflatores!G$42:H$64,2,FALSE))),VLOOKUP(B46,Deflatores!G$42:H$64,2,FALSE),IF(OR(ISBLANK(C46),ISBLANK(B46)),"",VLOOKUP(C46,Deflatores!G$4:H$38,2,FALSE)*H46+VLOOKUP(C46,Deflatores!G$4:I$38,3,FALSE)))</f>
        <v/>
      </c>
      <c r="M46" s="10"/>
      <c r="N46" s="10"/>
      <c r="O46" s="127"/>
    </row>
    <row r="47" spans="1:15" x14ac:dyDescent="0.25">
      <c r="A47" s="130" t="s">
        <v>220</v>
      </c>
      <c r="B47" s="4"/>
      <c r="C47" s="4"/>
      <c r="D47" s="7"/>
      <c r="E47" s="7"/>
      <c r="F47" s="116" t="str">
        <f t="shared" si="12"/>
        <v/>
      </c>
      <c r="G47" s="7" t="str">
        <f t="shared" si="13"/>
        <v/>
      </c>
      <c r="H47" s="7" t="str">
        <f t="shared" si="14"/>
        <v/>
      </c>
      <c r="I47" s="116" t="str">
        <f t="shared" si="15"/>
        <v/>
      </c>
      <c r="J47" s="7" t="str">
        <f t="shared" si="16"/>
        <v/>
      </c>
      <c r="K47" s="127" t="str">
        <f t="shared" si="17"/>
        <v/>
      </c>
      <c r="L47" s="127" t="str">
        <f>IF(NOT(ISERROR(VLOOKUP(B47,Deflatores!G$42:H$64,2,FALSE))),VLOOKUP(B47,Deflatores!G$42:H$64,2,FALSE),IF(OR(ISBLANK(C47),ISBLANK(B47)),"",VLOOKUP(C47,Deflatores!G$4:H$38,2,FALSE)*H47+VLOOKUP(C47,Deflatores!G$4:I$38,3,FALSE)))</f>
        <v/>
      </c>
      <c r="M47" s="10"/>
      <c r="N47" s="10"/>
      <c r="O47" s="127"/>
    </row>
    <row r="48" spans="1:15" x14ac:dyDescent="0.25">
      <c r="A48" s="131" t="s">
        <v>221</v>
      </c>
      <c r="B48" s="4" t="s">
        <v>42</v>
      </c>
      <c r="C48" s="4" t="s">
        <v>40</v>
      </c>
      <c r="D48" s="7">
        <v>11</v>
      </c>
      <c r="E48" s="7">
        <v>2</v>
      </c>
      <c r="F48" s="116" t="str">
        <f t="shared" si="12"/>
        <v>Baixa</v>
      </c>
      <c r="G48" s="7" t="str">
        <f t="shared" si="13"/>
        <v>ALIL</v>
      </c>
      <c r="H48" s="7">
        <f t="shared" si="14"/>
        <v>7</v>
      </c>
      <c r="I48" s="116" t="str">
        <f t="shared" si="15"/>
        <v>L</v>
      </c>
      <c r="J48" s="7" t="str">
        <f t="shared" si="16"/>
        <v>ALII</v>
      </c>
      <c r="K48" s="127">
        <f t="shared" si="17"/>
        <v>7</v>
      </c>
      <c r="L48" s="127">
        <f>IF(NOT(ISERROR(VLOOKUP(B48,Deflatores!G$42:H$64,2,FALSE))),VLOOKUP(B48,Deflatores!G$42:H$64,2,FALSE),IF(OR(ISBLANK(C48),ISBLANK(B48)),"",VLOOKUP(C48,Deflatores!G$4:H$38,2,FALSE)*H48+VLOOKUP(C48,Deflatores!G$4:I$38,3,FALSE)))</f>
        <v>7</v>
      </c>
      <c r="M48" s="10"/>
      <c r="N48" s="10"/>
      <c r="O48" s="127"/>
    </row>
    <row r="49" spans="1:15" x14ac:dyDescent="0.25">
      <c r="A49" s="131" t="s">
        <v>222</v>
      </c>
      <c r="B49" s="4" t="s">
        <v>41</v>
      </c>
      <c r="C49" s="4" t="s">
        <v>40</v>
      </c>
      <c r="D49" s="7">
        <v>9</v>
      </c>
      <c r="E49" s="7">
        <v>3</v>
      </c>
      <c r="F49" s="116" t="str">
        <f t="shared" si="12"/>
        <v>Média</v>
      </c>
      <c r="G49" s="7" t="str">
        <f t="shared" si="13"/>
        <v>CEA</v>
      </c>
      <c r="H49" s="7">
        <f t="shared" si="14"/>
        <v>4</v>
      </c>
      <c r="I49" s="116" t="str">
        <f t="shared" si="15"/>
        <v>A</v>
      </c>
      <c r="J49" s="7" t="str">
        <f t="shared" si="16"/>
        <v>CEI</v>
      </c>
      <c r="K49" s="127">
        <f t="shared" si="17"/>
        <v>4</v>
      </c>
      <c r="L49" s="127">
        <f>IF(NOT(ISERROR(VLOOKUP(B49,Deflatores!G$42:H$64,2,FALSE))),VLOOKUP(B49,Deflatores!G$42:H$64,2,FALSE),IF(OR(ISBLANK(C49),ISBLANK(B49)),"",VLOOKUP(C49,Deflatores!G$4:H$38,2,FALSE)*H49+VLOOKUP(C49,Deflatores!G$4:I$38,3,FALSE)))</f>
        <v>4</v>
      </c>
      <c r="M49" s="10"/>
      <c r="N49" s="10"/>
      <c r="O49" s="127"/>
    </row>
    <row r="50" spans="1:15" x14ac:dyDescent="0.25">
      <c r="A50" s="131" t="s">
        <v>223</v>
      </c>
      <c r="B50" s="4" t="s">
        <v>43</v>
      </c>
      <c r="C50" s="4" t="s">
        <v>40</v>
      </c>
      <c r="D50" s="7">
        <v>9</v>
      </c>
      <c r="E50" s="7">
        <v>4</v>
      </c>
      <c r="F50" s="116" t="str">
        <f t="shared" ref="F50" si="18">IF(ISBLANK(B50),"",IF(I50="L","Baixa",IF(I50="A","Média",IF(I50="","","Alta"))))</f>
        <v>Alta</v>
      </c>
      <c r="G50" s="7" t="str">
        <f t="shared" ref="G50" si="19">CONCATENATE(B50,I50)</f>
        <v>EEH</v>
      </c>
      <c r="H50" s="7">
        <f t="shared" ref="H50" si="20">IF(ISBLANK(B50),"",IF(B50="ALI",IF(I50="L",7,IF(I50="A",10,15)),IF(B50="AIE",IF(I50="L",5,IF(I50="A",7,10)),IF(B50="SE",IF(I50="L",4,IF(I50="A",5,7)),IF(OR(B50="EE",B50="CE"),IF(I50="L",3,IF(I50="A",4,6)),0)))))</f>
        <v>6</v>
      </c>
      <c r="I50" s="116" t="str">
        <f t="shared" ref="I50" si="21">IF(OR(ISBLANK(D50),ISBLANK(E50)),IF(OR(B50="ALI",B50="AIE"),"L",IF(OR(B50="EE",B50="SE",B50="CE"),"A","")),IF(B50="EE",IF(E50&gt;=3,IF(D50&gt;=5,"H","A"),IF(E50&gt;=2,IF(D50&gt;=16,"H",IF(D50&lt;=4,"L","A")),IF(D50&lt;=15,"L","A"))),IF(OR(B50="SE",B50="CE"),IF(E50&gt;=4,IF(D50&gt;=6,"H","A"),IF(E50&gt;=2,IF(D50&gt;=20,"H",IF(D50&lt;=5,"L","A")),IF(D50&lt;=19,"L","A"))),IF(OR(B50="ALI",B50="AIE"),IF(E50&gt;=6,IF(D50&gt;=20,"H","A"),IF(E50&gt;=2,IF(D50&gt;=51,"H",IF(D50&lt;=19,"L","A")),IF(D50&lt;=50,"L","A"))),""))))</f>
        <v>H</v>
      </c>
      <c r="J50" s="7" t="str">
        <f t="shared" ref="J50" si="22">CONCATENATE(B50,C50)</f>
        <v>EEI</v>
      </c>
      <c r="K50" s="127">
        <f t="shared" ref="K50" si="23">IF(OR(H50="",H50=0),L50,H50)</f>
        <v>6</v>
      </c>
      <c r="L50" s="127">
        <f>IF(NOT(ISERROR(VLOOKUP(B50,Deflatores!G$42:H$64,2,FALSE))),VLOOKUP(B50,Deflatores!G$42:H$64,2,FALSE),IF(OR(ISBLANK(C50),ISBLANK(B50)),"",VLOOKUP(C50,Deflatores!G$4:H$38,2,FALSE)*H50+VLOOKUP(C50,Deflatores!G$4:I$38,3,FALSE)))</f>
        <v>6</v>
      </c>
      <c r="M50" s="10"/>
      <c r="N50" s="10"/>
      <c r="O50" s="127"/>
    </row>
    <row r="51" spans="1:15" x14ac:dyDescent="0.25">
      <c r="A51" s="132" t="s">
        <v>179</v>
      </c>
      <c r="B51" s="133" t="s">
        <v>41</v>
      </c>
      <c r="C51" s="4" t="s">
        <v>40</v>
      </c>
      <c r="D51" s="7">
        <v>3</v>
      </c>
      <c r="E51" s="7">
        <v>1</v>
      </c>
      <c r="F51" s="116" t="str">
        <f t="shared" ref="F51:F53" si="24">IF(ISBLANK(B51),"",IF(I51="L","Baixa",IF(I51="A","Média",IF(I51="","","Alta"))))</f>
        <v>Baixa</v>
      </c>
      <c r="G51" s="7" t="str">
        <f t="shared" ref="G51:G53" si="25">CONCATENATE(B51,I51)</f>
        <v>CEL</v>
      </c>
      <c r="H51" s="7">
        <f t="shared" ref="H51:H53" si="26">IF(ISBLANK(B51),"",IF(B51="ALI",IF(I51="L",7,IF(I51="A",10,15)),IF(B51="AIE",IF(I51="L",5,IF(I51="A",7,10)),IF(B51="SE",IF(I51="L",4,IF(I51="A",5,7)),IF(OR(B51="EE",B51="CE"),IF(I51="L",3,IF(I51="A",4,6)),0)))))</f>
        <v>3</v>
      </c>
      <c r="I51" s="116" t="str">
        <f t="shared" ref="I51:I53" si="27">IF(OR(ISBLANK(D51),ISBLANK(E51)),IF(OR(B51="ALI",B51="AIE"),"L",IF(OR(B51="EE",B51="SE",B51="CE"),"A","")),IF(B51="EE",IF(E51&gt;=3,IF(D51&gt;=5,"H","A"),IF(E51&gt;=2,IF(D51&gt;=16,"H",IF(D51&lt;=4,"L","A")),IF(D51&lt;=15,"L","A"))),IF(OR(B51="SE",B51="CE"),IF(E51&gt;=4,IF(D51&gt;=6,"H","A"),IF(E51&gt;=2,IF(D51&gt;=20,"H",IF(D51&lt;=5,"L","A")),IF(D51&lt;=19,"L","A"))),IF(OR(B51="ALI",B51="AIE"),IF(E51&gt;=6,IF(D51&gt;=20,"H","A"),IF(E51&gt;=2,IF(D51&gt;=51,"H",IF(D51&lt;=19,"L","A")),IF(D51&lt;=50,"L","A"))),""))))</f>
        <v>L</v>
      </c>
      <c r="J51" s="7" t="str">
        <f t="shared" ref="J51:J53" si="28">CONCATENATE(B51,C51)</f>
        <v>CEI</v>
      </c>
      <c r="K51" s="127">
        <f t="shared" ref="K51:K53" si="29">IF(OR(H51="",H51=0),L51,H51)</f>
        <v>3</v>
      </c>
      <c r="L51" s="127">
        <f>IF(NOT(ISERROR(VLOOKUP(B51,Deflatores!G$42:H$64,2,FALSE))),VLOOKUP(B51,Deflatores!G$42:H$64,2,FALSE),IF(OR(ISBLANK(C51),ISBLANK(B51)),"",VLOOKUP(C51,Deflatores!G$4:H$38,2,FALSE)*H51+VLOOKUP(C51,Deflatores!G$4:I$38,3,FALSE)))</f>
        <v>3</v>
      </c>
      <c r="M51" s="10"/>
      <c r="N51" s="10"/>
      <c r="O51" s="127"/>
    </row>
    <row r="52" spans="1:15" x14ac:dyDescent="0.25">
      <c r="A52" s="131" t="s">
        <v>224</v>
      </c>
      <c r="B52" s="4" t="s">
        <v>43</v>
      </c>
      <c r="C52" s="4" t="s">
        <v>40</v>
      </c>
      <c r="D52" s="7">
        <v>9</v>
      </c>
      <c r="E52" s="7">
        <v>4</v>
      </c>
      <c r="F52" s="116" t="str">
        <f t="shared" si="24"/>
        <v>Alta</v>
      </c>
      <c r="G52" s="7" t="str">
        <f t="shared" si="25"/>
        <v>EEH</v>
      </c>
      <c r="H52" s="7">
        <f t="shared" si="26"/>
        <v>6</v>
      </c>
      <c r="I52" s="116" t="str">
        <f t="shared" si="27"/>
        <v>H</v>
      </c>
      <c r="J52" s="7" t="str">
        <f t="shared" si="28"/>
        <v>EEI</v>
      </c>
      <c r="K52" s="127">
        <f t="shared" si="29"/>
        <v>6</v>
      </c>
      <c r="L52" s="127">
        <f>IF(NOT(ISERROR(VLOOKUP(B52,Deflatores!G$42:H$64,2,FALSE))),VLOOKUP(B52,Deflatores!G$42:H$64,2,FALSE),IF(OR(ISBLANK(C52),ISBLANK(B52)),"",VLOOKUP(C52,Deflatores!G$4:H$38,2,FALSE)*H52+VLOOKUP(C52,Deflatores!G$4:I$38,3,FALSE)))</f>
        <v>6</v>
      </c>
      <c r="M52" s="10"/>
      <c r="N52" s="10"/>
      <c r="O52" s="127"/>
    </row>
    <row r="53" spans="1:15" x14ac:dyDescent="0.25">
      <c r="A53" s="132" t="s">
        <v>225</v>
      </c>
      <c r="B53" s="4" t="s">
        <v>41</v>
      </c>
      <c r="C53" s="4" t="s">
        <v>40</v>
      </c>
      <c r="D53" s="7">
        <v>7</v>
      </c>
      <c r="E53" s="7">
        <v>3</v>
      </c>
      <c r="F53" s="116" t="str">
        <f t="shared" si="24"/>
        <v>Média</v>
      </c>
      <c r="G53" s="7" t="str">
        <f t="shared" si="25"/>
        <v>CEA</v>
      </c>
      <c r="H53" s="7">
        <f t="shared" si="26"/>
        <v>4</v>
      </c>
      <c r="I53" s="116" t="str">
        <f t="shared" si="27"/>
        <v>A</v>
      </c>
      <c r="J53" s="7" t="str">
        <f t="shared" si="28"/>
        <v>CEI</v>
      </c>
      <c r="K53" s="127">
        <f t="shared" si="29"/>
        <v>4</v>
      </c>
      <c r="L53" s="127">
        <f>IF(NOT(ISERROR(VLOOKUP(B53,Deflatores!G$42:H$64,2,FALSE))),VLOOKUP(B53,Deflatores!G$42:H$64,2,FALSE),IF(OR(ISBLANK(C53),ISBLANK(B53)),"",VLOOKUP(C53,Deflatores!G$4:H$38,2,FALSE)*H53+VLOOKUP(C53,Deflatores!G$4:I$38,3,FALSE)))</f>
        <v>4</v>
      </c>
      <c r="M53" s="10"/>
      <c r="N53" s="10"/>
      <c r="O53" s="127"/>
    </row>
    <row r="54" spans="1:15" x14ac:dyDescent="0.25">
      <c r="A54" s="131" t="s">
        <v>226</v>
      </c>
      <c r="B54" s="4" t="s">
        <v>41</v>
      </c>
      <c r="C54" s="4" t="s">
        <v>40</v>
      </c>
      <c r="D54" s="7">
        <v>9</v>
      </c>
      <c r="E54" s="7">
        <v>3</v>
      </c>
      <c r="F54" s="116"/>
      <c r="G54" s="7"/>
      <c r="H54" s="7"/>
      <c r="I54" s="116"/>
      <c r="J54" s="7"/>
      <c r="K54" s="127"/>
      <c r="L54" s="127">
        <f>IF(NOT(ISERROR(VLOOKUP(B54,[2]Deflatores!G$42:H$64,2,FALSE))),VLOOKUP(B54,[2]Deflatores!G$42:H$64,2,FALSE),IF(OR(ISBLANK(C54),ISBLANK(B54)),"",VLOOKUP(C54,[2]Deflatores!G$4:H$38,2,FALSE)*H54+VLOOKUP(C54,[2]Deflatores!G$4:I$38,3,FALSE)))</f>
        <v>0</v>
      </c>
      <c r="M54" s="10"/>
      <c r="N54" s="10"/>
      <c r="O54" s="127"/>
    </row>
    <row r="55" spans="1:15" x14ac:dyDescent="0.25">
      <c r="A55" s="131" t="s">
        <v>227</v>
      </c>
      <c r="B55" s="4" t="s">
        <v>43</v>
      </c>
      <c r="C55" s="4" t="s">
        <v>40</v>
      </c>
      <c r="D55" s="7">
        <v>3</v>
      </c>
      <c r="E55" s="7">
        <v>2</v>
      </c>
      <c r="F55" s="116" t="str">
        <f t="shared" ref="F55:F57" si="30">IF(ISBLANK(B55),"",IF(I55="L","Baixa",IF(I55="A","Média",IF(I55="","","Alta"))))</f>
        <v>Baixa</v>
      </c>
      <c r="G55" s="7" t="str">
        <f t="shared" ref="G55:G57" si="31">CONCATENATE(B55,I55)</f>
        <v>EEL</v>
      </c>
      <c r="H55" s="7">
        <f t="shared" ref="H55:H57" si="32">IF(ISBLANK(B55),"",IF(B55="ALI",IF(I55="L",7,IF(I55="A",10,15)),IF(B55="AIE",IF(I55="L",5,IF(I55="A",7,10)),IF(B55="SE",IF(I55="L",4,IF(I55="A",5,7)),IF(OR(B55="EE",B55="CE"),IF(I55="L",3,IF(I55="A",4,6)),0)))))</f>
        <v>3</v>
      </c>
      <c r="I55" s="116" t="str">
        <f t="shared" ref="I55:I57" si="33">IF(OR(ISBLANK(D55),ISBLANK(E55)),IF(OR(B55="ALI",B55="AIE"),"L",IF(OR(B55="EE",B55="SE",B55="CE"),"A","")),IF(B55="EE",IF(E55&gt;=3,IF(D55&gt;=5,"H","A"),IF(E55&gt;=2,IF(D55&gt;=16,"H",IF(D55&lt;=4,"L","A")),IF(D55&lt;=15,"L","A"))),IF(OR(B55="SE",B55="CE"),IF(E55&gt;=4,IF(D55&gt;=6,"H","A"),IF(E55&gt;=2,IF(D55&gt;=20,"H",IF(D55&lt;=5,"L","A")),IF(D55&lt;=19,"L","A"))),IF(OR(B55="ALI",B55="AIE"),IF(E55&gt;=6,IF(D55&gt;=20,"H","A"),IF(E55&gt;=2,IF(D55&gt;=51,"H",IF(D55&lt;=19,"L","A")),IF(D55&lt;=50,"L","A"))),""))))</f>
        <v>L</v>
      </c>
      <c r="J55" s="7" t="str">
        <f t="shared" ref="J55:J57" si="34">CONCATENATE(B55,C55)</f>
        <v>EEI</v>
      </c>
      <c r="K55" s="127">
        <f t="shared" ref="K55:K57" si="35">IF(OR(H55="",H55=0),L55,H55)</f>
        <v>3</v>
      </c>
      <c r="L55" s="127">
        <f>IF(NOT(ISERROR(VLOOKUP(B55,[2]Deflatores!G$42:H$64,2,FALSE))),VLOOKUP(B55,[2]Deflatores!G$42:H$64,2,FALSE),IF(OR(ISBLANK(C55),ISBLANK(B55)),"",VLOOKUP(C55,[2]Deflatores!G$4:H$38,2,FALSE)*H55+VLOOKUP(C55,[2]Deflatores!G$4:I$38,3,FALSE)))</f>
        <v>3</v>
      </c>
      <c r="M55" s="10"/>
      <c r="N55" s="10"/>
      <c r="O55" s="127"/>
    </row>
    <row r="56" spans="1:15" x14ac:dyDescent="0.25">
      <c r="A56" s="131" t="s">
        <v>228</v>
      </c>
      <c r="B56" s="4" t="s">
        <v>41</v>
      </c>
      <c r="C56" s="4" t="s">
        <v>40</v>
      </c>
      <c r="D56" s="7">
        <v>13</v>
      </c>
      <c r="E56" s="7">
        <v>3</v>
      </c>
      <c r="F56" s="116" t="str">
        <f t="shared" si="30"/>
        <v>Média</v>
      </c>
      <c r="G56" s="7" t="str">
        <f t="shared" si="31"/>
        <v>CEA</v>
      </c>
      <c r="H56" s="7">
        <f t="shared" si="32"/>
        <v>4</v>
      </c>
      <c r="I56" s="116" t="str">
        <f t="shared" si="33"/>
        <v>A</v>
      </c>
      <c r="J56" s="7" t="str">
        <f t="shared" si="34"/>
        <v>CEI</v>
      </c>
      <c r="K56" s="127">
        <f t="shared" si="35"/>
        <v>4</v>
      </c>
      <c r="L56" s="127">
        <f>IF(NOT(ISERROR(VLOOKUP(B56,[2]Deflatores!G$42:H$64,2,FALSE))),VLOOKUP(B56,[2]Deflatores!G$42:H$64,2,FALSE),IF(OR(ISBLANK(C56),ISBLANK(B56)),"",VLOOKUP(C56,[2]Deflatores!G$4:H$38,2,FALSE)*H56+VLOOKUP(C56,[2]Deflatores!G$4:I$38,3,FALSE)))</f>
        <v>4</v>
      </c>
      <c r="M56" s="10"/>
      <c r="N56" s="10"/>
      <c r="O56" s="127"/>
    </row>
    <row r="57" spans="1:15" x14ac:dyDescent="0.25">
      <c r="A57" s="131"/>
      <c r="B57" s="4"/>
      <c r="C57" s="4"/>
      <c r="D57" s="7"/>
      <c r="E57" s="7"/>
      <c r="F57" s="116" t="str">
        <f t="shared" si="30"/>
        <v/>
      </c>
      <c r="G57" s="7" t="str">
        <f t="shared" si="31"/>
        <v/>
      </c>
      <c r="H57" s="7" t="str">
        <f t="shared" si="32"/>
        <v/>
      </c>
      <c r="I57" s="116" t="str">
        <f t="shared" si="33"/>
        <v/>
      </c>
      <c r="J57" s="7" t="str">
        <f t="shared" si="34"/>
        <v/>
      </c>
      <c r="K57" s="127" t="str">
        <f t="shared" si="35"/>
        <v/>
      </c>
      <c r="L57" s="127" t="str">
        <f>IF(NOT(ISERROR(VLOOKUP(B57,[2]Deflatores!G$42:H$64,2,FALSE))),VLOOKUP(B57,[2]Deflatores!G$42:H$64,2,FALSE),IF(OR(ISBLANK(C57),ISBLANK(B57)),"",VLOOKUP(C57,[2]Deflatores!G$4:H$38,2,FALSE)*H57+VLOOKUP(C57,[2]Deflatores!G$4:I$38,3,FALSE)))</f>
        <v/>
      </c>
      <c r="M57" s="10"/>
      <c r="N57" s="10"/>
      <c r="O57" s="127"/>
    </row>
    <row r="58" spans="1:15" x14ac:dyDescent="0.25">
      <c r="A58" s="130" t="s">
        <v>229</v>
      </c>
      <c r="B58" s="4"/>
      <c r="C58" s="4"/>
      <c r="D58" s="7"/>
      <c r="E58" s="7"/>
      <c r="F58" s="116"/>
      <c r="G58" s="7"/>
      <c r="H58" s="7"/>
      <c r="I58" s="116"/>
      <c r="J58" s="7"/>
      <c r="K58" s="127"/>
      <c r="L58" s="127"/>
      <c r="M58" s="10"/>
      <c r="N58" s="10"/>
      <c r="O58" s="127"/>
    </row>
    <row r="59" spans="1:15" x14ac:dyDescent="0.25">
      <c r="A59" s="131" t="s">
        <v>230</v>
      </c>
      <c r="B59" s="4" t="s">
        <v>41</v>
      </c>
      <c r="C59" s="4" t="s">
        <v>40</v>
      </c>
      <c r="D59" s="7">
        <v>11</v>
      </c>
      <c r="E59" s="7">
        <v>4</v>
      </c>
      <c r="F59" s="116" t="str">
        <f t="shared" ref="F59:F62" si="36">IF(ISBLANK(B59),"",IF(I59="L","Baixa",IF(I59="A","Média",IF(I59="","","Alta"))))</f>
        <v>Alta</v>
      </c>
      <c r="G59" s="7" t="str">
        <f t="shared" ref="G59:G62" si="37">CONCATENATE(B59,I59)</f>
        <v>CEH</v>
      </c>
      <c r="H59" s="7">
        <f t="shared" ref="H59:H62" si="38">IF(ISBLANK(B59),"",IF(B59="ALI",IF(I59="L",7,IF(I59="A",10,15)),IF(B59="AIE",IF(I59="L",5,IF(I59="A",7,10)),IF(B59="SE",IF(I59="L",4,IF(I59="A",5,7)),IF(OR(B59="EE",B59="CE"),IF(I59="L",3,IF(I59="A",4,6)),0)))))</f>
        <v>6</v>
      </c>
      <c r="I59" s="116" t="str">
        <f t="shared" ref="I59:I62" si="39">IF(OR(ISBLANK(D59),ISBLANK(E59)),IF(OR(B59="ALI",B59="AIE"),"L",IF(OR(B59="EE",B59="SE",B59="CE"),"A","")),IF(B59="EE",IF(E59&gt;=3,IF(D59&gt;=5,"H","A"),IF(E59&gt;=2,IF(D59&gt;=16,"H",IF(D59&lt;=4,"L","A")),IF(D59&lt;=15,"L","A"))),IF(OR(B59="SE",B59="CE"),IF(E59&gt;=4,IF(D59&gt;=6,"H","A"),IF(E59&gt;=2,IF(D59&gt;=20,"H",IF(D59&lt;=5,"L","A")),IF(D59&lt;=19,"L","A"))),IF(OR(B59="ALI",B59="AIE"),IF(E59&gt;=6,IF(D59&gt;=20,"H","A"),IF(E59&gt;=2,IF(D59&gt;=51,"H",IF(D59&lt;=19,"L","A")),IF(D59&lt;=50,"L","A"))),""))))</f>
        <v>H</v>
      </c>
      <c r="J59" s="7" t="str">
        <f t="shared" ref="J59:J62" si="40">CONCATENATE(B59,C59)</f>
        <v>CEI</v>
      </c>
      <c r="K59" s="127">
        <f t="shared" ref="K59:K62" si="41">IF(OR(H59="",H59=0),L59,H59)</f>
        <v>6</v>
      </c>
      <c r="L59" s="127">
        <f>IF(NOT(ISERROR(VLOOKUP(B59,[2]Deflatores!G$42:H$64,2,FALSE))),VLOOKUP(B59,[2]Deflatores!G$42:H$64,2,FALSE),IF(OR(ISBLANK(C59),ISBLANK(B59)),"",VLOOKUP(C59,[2]Deflatores!G$4:H$38,2,FALSE)*H59+VLOOKUP(C59,[2]Deflatores!G$4:I$38,3,FALSE)))</f>
        <v>6</v>
      </c>
      <c r="M59" s="10"/>
      <c r="N59" s="10"/>
      <c r="O59" s="127"/>
    </row>
    <row r="60" spans="1:15" x14ac:dyDescent="0.25">
      <c r="A60" s="131"/>
      <c r="B60" s="4"/>
      <c r="C60" s="4"/>
      <c r="D60" s="7"/>
      <c r="E60" s="7"/>
      <c r="F60" s="116" t="str">
        <f t="shared" si="36"/>
        <v/>
      </c>
      <c r="G60" s="7" t="str">
        <f t="shared" si="37"/>
        <v/>
      </c>
      <c r="H60" s="7" t="str">
        <f t="shared" si="38"/>
        <v/>
      </c>
      <c r="I60" s="116" t="str">
        <f t="shared" si="39"/>
        <v/>
      </c>
      <c r="J60" s="7" t="str">
        <f t="shared" si="40"/>
        <v/>
      </c>
      <c r="K60" s="127" t="str">
        <f t="shared" si="41"/>
        <v/>
      </c>
      <c r="L60" s="127" t="str">
        <f>IF(NOT(ISERROR(VLOOKUP(B60,[2]Deflatores!G$42:H$64,2,FALSE))),VLOOKUP(B60,[2]Deflatores!G$42:H$64,2,FALSE),IF(OR(ISBLANK(C60),ISBLANK(B60)),"",VLOOKUP(C60,[2]Deflatores!G$4:H$38,2,FALSE)*H60+VLOOKUP(C60,[2]Deflatores!G$4:I$38,3,FALSE)))</f>
        <v/>
      </c>
      <c r="M60" s="10"/>
      <c r="N60" s="10"/>
      <c r="O60" s="127"/>
    </row>
    <row r="61" spans="1:15" x14ac:dyDescent="0.25">
      <c r="A61" s="130" t="s">
        <v>231</v>
      </c>
      <c r="B61" s="4"/>
      <c r="C61" s="4"/>
      <c r="D61" s="7"/>
      <c r="E61" s="7"/>
      <c r="F61" s="116" t="str">
        <f t="shared" si="36"/>
        <v/>
      </c>
      <c r="G61" s="7" t="str">
        <f t="shared" si="37"/>
        <v/>
      </c>
      <c r="H61" s="7" t="str">
        <f t="shared" si="38"/>
        <v/>
      </c>
      <c r="I61" s="116" t="str">
        <f t="shared" si="39"/>
        <v/>
      </c>
      <c r="J61" s="7" t="str">
        <f t="shared" si="40"/>
        <v/>
      </c>
      <c r="K61" s="127" t="str">
        <f t="shared" si="41"/>
        <v/>
      </c>
      <c r="L61" s="127" t="str">
        <f>IF(NOT(ISERROR(VLOOKUP(B61,[2]Deflatores!G$42:H$64,2,FALSE))),VLOOKUP(B61,[2]Deflatores!G$42:H$64,2,FALSE),IF(OR(ISBLANK(C61),ISBLANK(B61)),"",VLOOKUP(C61,[2]Deflatores!G$4:H$38,2,FALSE)*H61+VLOOKUP(C61,[2]Deflatores!G$4:I$38,3,FALSE)))</f>
        <v/>
      </c>
      <c r="M61" s="10"/>
      <c r="N61" s="10"/>
      <c r="O61" s="127"/>
    </row>
    <row r="62" spans="1:15" x14ac:dyDescent="0.25">
      <c r="A62" s="131" t="s">
        <v>44</v>
      </c>
      <c r="B62" s="4" t="s">
        <v>39</v>
      </c>
      <c r="C62" s="4" t="s">
        <v>40</v>
      </c>
      <c r="D62" s="7">
        <v>4</v>
      </c>
      <c r="E62" s="7">
        <v>1</v>
      </c>
      <c r="F62" s="116" t="str">
        <f t="shared" si="36"/>
        <v>Baixa</v>
      </c>
      <c r="G62" s="7" t="str">
        <f t="shared" si="37"/>
        <v>AIEL</v>
      </c>
      <c r="H62" s="7">
        <f t="shared" si="38"/>
        <v>5</v>
      </c>
      <c r="I62" s="116" t="str">
        <f t="shared" si="39"/>
        <v>L</v>
      </c>
      <c r="J62" s="7" t="str">
        <f t="shared" si="40"/>
        <v>AIEI</v>
      </c>
      <c r="K62" s="127">
        <f t="shared" si="41"/>
        <v>5</v>
      </c>
      <c r="L62" s="127">
        <f>IF(NOT(ISERROR(VLOOKUP(B62,[2]Deflatores!G$42:H$64,2,FALSE))),VLOOKUP(B62,[2]Deflatores!G$42:H$64,2,FALSE),IF(OR(ISBLANK(C62),ISBLANK(B62)),"",VLOOKUP(C62,[2]Deflatores!G$4:H$38,2,FALSE)*H62+VLOOKUP(C62,[2]Deflatores!G$4:I$38,3,FALSE)))</f>
        <v>5</v>
      </c>
      <c r="M62" s="10"/>
      <c r="N62" s="10"/>
      <c r="O62" s="127"/>
    </row>
    <row r="63" spans="1:15" x14ac:dyDescent="0.25">
      <c r="A63" s="131" t="s">
        <v>232</v>
      </c>
      <c r="B63" s="4" t="s">
        <v>42</v>
      </c>
      <c r="C63" s="4" t="s">
        <v>40</v>
      </c>
      <c r="D63" s="7">
        <v>14</v>
      </c>
      <c r="E63" s="7">
        <v>3</v>
      </c>
      <c r="F63" s="116" t="str">
        <f t="shared" si="12"/>
        <v>Baixa</v>
      </c>
      <c r="G63" s="7" t="str">
        <f t="shared" si="13"/>
        <v>ALIL</v>
      </c>
      <c r="H63" s="7">
        <f t="shared" si="14"/>
        <v>7</v>
      </c>
      <c r="I63" s="116" t="str">
        <f t="shared" si="15"/>
        <v>L</v>
      </c>
      <c r="J63" s="7" t="str">
        <f t="shared" si="16"/>
        <v>ALII</v>
      </c>
      <c r="K63" s="127">
        <f t="shared" si="17"/>
        <v>7</v>
      </c>
      <c r="L63" s="127">
        <f>IF(NOT(ISERROR(VLOOKUP(B63,Deflatores!G$42:H$64,2,FALSE))),VLOOKUP(B63,Deflatores!G$42:H$64,2,FALSE),IF(OR(ISBLANK(C63),ISBLANK(B63)),"",VLOOKUP(C63,Deflatores!G$4:H$38,2,FALSE)*H63+VLOOKUP(C63,Deflatores!G$4:I$38,3,FALSE)))</f>
        <v>7</v>
      </c>
      <c r="M63" s="10"/>
      <c r="N63" s="10"/>
      <c r="O63" s="127"/>
    </row>
    <row r="64" spans="1:15" x14ac:dyDescent="0.25">
      <c r="A64" s="131" t="s">
        <v>233</v>
      </c>
      <c r="B64" s="4" t="s">
        <v>41</v>
      </c>
      <c r="C64" s="4" t="s">
        <v>40</v>
      </c>
      <c r="D64" s="7">
        <v>10</v>
      </c>
      <c r="E64" s="7">
        <v>4</v>
      </c>
      <c r="F64" s="116" t="str">
        <f t="shared" ref="F64:F94" si="42">IF(ISBLANK(B64),"",IF(I64="L","Baixa",IF(I64="A","Média",IF(I64="","","Alta"))))</f>
        <v>Alta</v>
      </c>
      <c r="G64" s="7" t="str">
        <f t="shared" ref="G64:G94" si="43">CONCATENATE(B64,I64)</f>
        <v>CEH</v>
      </c>
      <c r="H64" s="7">
        <f t="shared" ref="H64:H94" si="44">IF(ISBLANK(B64),"",IF(B64="ALI",IF(I64="L",7,IF(I64="A",10,15)),IF(B64="AIE",IF(I64="L",5,IF(I64="A",7,10)),IF(B64="SE",IF(I64="L",4,IF(I64="A",5,7)),IF(OR(B64="EE",B64="CE"),IF(I64="L",3,IF(I64="A",4,6)),0)))))</f>
        <v>6</v>
      </c>
      <c r="I64" s="116" t="str">
        <f t="shared" ref="I64:I94" si="45">IF(OR(ISBLANK(D64),ISBLANK(E64)),IF(OR(B64="ALI",B64="AIE"),"L",IF(OR(B64="EE",B64="SE",B64="CE"),"A","")),IF(B64="EE",IF(E64&gt;=3,IF(D64&gt;=5,"H","A"),IF(E64&gt;=2,IF(D64&gt;=16,"H",IF(D64&lt;=4,"L","A")),IF(D64&lt;=15,"L","A"))),IF(OR(B64="SE",B64="CE"),IF(E64&gt;=4,IF(D64&gt;=6,"H","A"),IF(E64&gt;=2,IF(D64&gt;=20,"H",IF(D64&lt;=5,"L","A")),IF(D64&lt;=19,"L","A"))),IF(OR(B64="ALI",B64="AIE"),IF(E64&gt;=6,IF(D64&gt;=20,"H","A"),IF(E64&gt;=2,IF(D64&gt;=51,"H",IF(D64&lt;=19,"L","A")),IF(D64&lt;=50,"L","A"))),""))))</f>
        <v>H</v>
      </c>
      <c r="J64" s="7" t="str">
        <f t="shared" ref="J64:J94" si="46">CONCATENATE(B64,C64)</f>
        <v>CEI</v>
      </c>
      <c r="K64" s="127">
        <f t="shared" ref="K64:K94" si="47">IF(OR(H64="",H64=0),L64,H64)</f>
        <v>6</v>
      </c>
      <c r="L64" s="127">
        <f>IF(NOT(ISERROR(VLOOKUP(B64,Deflatores!G$42:H$64,2,FALSE))),VLOOKUP(B64,Deflatores!G$42:H$64,2,FALSE),IF(OR(ISBLANK(C64),ISBLANK(B64)),"",VLOOKUP(C64,Deflatores!G$4:H$38,2,FALSE)*H64+VLOOKUP(C64,Deflatores!G$4:I$38,3,FALSE)))</f>
        <v>6</v>
      </c>
      <c r="M64" s="10"/>
      <c r="N64" s="10"/>
      <c r="O64" s="127"/>
    </row>
    <row r="65" spans="1:15" x14ac:dyDescent="0.25">
      <c r="A65" s="131" t="s">
        <v>234</v>
      </c>
      <c r="B65" s="4" t="s">
        <v>41</v>
      </c>
      <c r="C65" s="4" t="s">
        <v>40</v>
      </c>
      <c r="D65" s="7">
        <v>3</v>
      </c>
      <c r="E65" s="7">
        <v>1</v>
      </c>
      <c r="F65" s="116" t="str">
        <f t="shared" si="42"/>
        <v>Baixa</v>
      </c>
      <c r="G65" s="7" t="str">
        <f t="shared" si="43"/>
        <v>CEL</v>
      </c>
      <c r="H65" s="7">
        <f t="shared" si="44"/>
        <v>3</v>
      </c>
      <c r="I65" s="116" t="str">
        <f t="shared" si="45"/>
        <v>L</v>
      </c>
      <c r="J65" s="7" t="str">
        <f t="shared" si="46"/>
        <v>CEI</v>
      </c>
      <c r="K65" s="127">
        <f t="shared" si="47"/>
        <v>3</v>
      </c>
      <c r="L65" s="127">
        <f>IF(NOT(ISERROR(VLOOKUP(B65,Deflatores!G$42:H$64,2,FALSE))),VLOOKUP(B65,Deflatores!G$42:H$64,2,FALSE),IF(OR(ISBLANK(C65),ISBLANK(B65)),"",VLOOKUP(C65,Deflatores!G$4:H$38,2,FALSE)*H65+VLOOKUP(C65,Deflatores!G$4:I$38,3,FALSE)))</f>
        <v>3</v>
      </c>
      <c r="M65" s="10"/>
      <c r="N65" s="10"/>
      <c r="O65" s="127"/>
    </row>
    <row r="66" spans="1:15" x14ac:dyDescent="0.25">
      <c r="A66" s="131" t="s">
        <v>235</v>
      </c>
      <c r="B66" s="4" t="s">
        <v>43</v>
      </c>
      <c r="C66" s="4" t="s">
        <v>40</v>
      </c>
      <c r="D66" s="7">
        <v>16</v>
      </c>
      <c r="E66" s="7">
        <v>5</v>
      </c>
      <c r="F66" s="116" t="str">
        <f t="shared" si="42"/>
        <v>Alta</v>
      </c>
      <c r="G66" s="7" t="str">
        <f t="shared" si="43"/>
        <v>EEH</v>
      </c>
      <c r="H66" s="7">
        <f t="shared" si="44"/>
        <v>6</v>
      </c>
      <c r="I66" s="116" t="str">
        <f t="shared" si="45"/>
        <v>H</v>
      </c>
      <c r="J66" s="7" t="str">
        <f t="shared" si="46"/>
        <v>EEI</v>
      </c>
      <c r="K66" s="127">
        <f t="shared" si="47"/>
        <v>6</v>
      </c>
      <c r="L66" s="127">
        <f>IF(NOT(ISERROR(VLOOKUP(B66,Deflatores!G$42:H$64,2,FALSE))),VLOOKUP(B66,Deflatores!G$42:H$64,2,FALSE),IF(OR(ISBLANK(C66),ISBLANK(B66)),"",VLOOKUP(C66,Deflatores!G$4:H$38,2,FALSE)*H66+VLOOKUP(C66,Deflatores!G$4:I$38,3,FALSE)))</f>
        <v>6</v>
      </c>
      <c r="M66" s="10"/>
      <c r="N66" s="10"/>
      <c r="O66" s="127"/>
    </row>
    <row r="67" spans="1:15" x14ac:dyDescent="0.25">
      <c r="A67" s="132" t="s">
        <v>236</v>
      </c>
      <c r="B67" s="133" t="s">
        <v>41</v>
      </c>
      <c r="C67" s="4" t="s">
        <v>40</v>
      </c>
      <c r="D67" s="7">
        <v>3</v>
      </c>
      <c r="E67" s="7">
        <v>1</v>
      </c>
      <c r="F67" s="116" t="str">
        <f t="shared" si="42"/>
        <v>Baixa</v>
      </c>
      <c r="G67" s="7" t="str">
        <f t="shared" si="43"/>
        <v>CEL</v>
      </c>
      <c r="H67" s="7">
        <f t="shared" si="44"/>
        <v>3</v>
      </c>
      <c r="I67" s="116" t="str">
        <f t="shared" si="45"/>
        <v>L</v>
      </c>
      <c r="J67" s="7" t="str">
        <f t="shared" si="46"/>
        <v>CEI</v>
      </c>
      <c r="K67" s="127">
        <f t="shared" si="47"/>
        <v>3</v>
      </c>
      <c r="L67" s="127">
        <f>IF(NOT(ISERROR(VLOOKUP(B67,Deflatores!G$42:H$64,2,FALSE))),VLOOKUP(B67,Deflatores!G$42:H$64,2,FALSE),IF(OR(ISBLANK(C67),ISBLANK(B67)),"",VLOOKUP(C67,Deflatores!G$4:H$38,2,FALSE)*H67+VLOOKUP(C67,Deflatores!G$4:I$38,3,FALSE)))</f>
        <v>3</v>
      </c>
      <c r="M67" s="10"/>
      <c r="N67" s="10"/>
      <c r="O67" s="127"/>
    </row>
    <row r="68" spans="1:15" x14ac:dyDescent="0.25">
      <c r="A68" s="132" t="s">
        <v>237</v>
      </c>
      <c r="B68" s="133" t="s">
        <v>41</v>
      </c>
      <c r="C68" s="4" t="s">
        <v>40</v>
      </c>
      <c r="D68" s="7">
        <v>3</v>
      </c>
      <c r="E68" s="7">
        <v>1</v>
      </c>
      <c r="F68" s="116" t="str">
        <f t="shared" si="42"/>
        <v>Baixa</v>
      </c>
      <c r="G68" s="7" t="str">
        <f t="shared" si="43"/>
        <v>CEL</v>
      </c>
      <c r="H68" s="7">
        <f t="shared" si="44"/>
        <v>3</v>
      </c>
      <c r="I68" s="116" t="str">
        <f t="shared" si="45"/>
        <v>L</v>
      </c>
      <c r="J68" s="7" t="str">
        <f t="shared" si="46"/>
        <v>CEI</v>
      </c>
      <c r="K68" s="127">
        <f t="shared" si="47"/>
        <v>3</v>
      </c>
      <c r="L68" s="127">
        <f>IF(NOT(ISERROR(VLOOKUP(B68,Deflatores!G$42:H$64,2,FALSE))),VLOOKUP(B68,Deflatores!G$42:H$64,2,FALSE),IF(OR(ISBLANK(C68),ISBLANK(B68)),"",VLOOKUP(C68,Deflatores!G$4:H$38,2,FALSE)*H68+VLOOKUP(C68,Deflatores!G$4:I$38,3,FALSE)))</f>
        <v>3</v>
      </c>
      <c r="M68" s="10"/>
      <c r="N68" s="10"/>
      <c r="O68" s="127"/>
    </row>
    <row r="69" spans="1:15" x14ac:dyDescent="0.25">
      <c r="A69" s="132" t="s">
        <v>238</v>
      </c>
      <c r="B69" s="133" t="s">
        <v>41</v>
      </c>
      <c r="C69" s="4" t="s">
        <v>40</v>
      </c>
      <c r="D69" s="7">
        <v>3</v>
      </c>
      <c r="E69" s="7">
        <v>1</v>
      </c>
      <c r="F69" s="116" t="str">
        <f t="shared" si="42"/>
        <v>Baixa</v>
      </c>
      <c r="G69" s="7" t="str">
        <f t="shared" si="43"/>
        <v>CEL</v>
      </c>
      <c r="H69" s="7">
        <f t="shared" si="44"/>
        <v>3</v>
      </c>
      <c r="I69" s="116" t="str">
        <f t="shared" si="45"/>
        <v>L</v>
      </c>
      <c r="J69" s="7" t="str">
        <f t="shared" si="46"/>
        <v>CEI</v>
      </c>
      <c r="K69" s="127">
        <f t="shared" si="47"/>
        <v>3</v>
      </c>
      <c r="L69" s="127">
        <f>IF(NOT(ISERROR(VLOOKUP(B69,Deflatores!G$42:H$64,2,FALSE))),VLOOKUP(B69,Deflatores!G$42:H$64,2,FALSE),IF(OR(ISBLANK(C69),ISBLANK(B69)),"",VLOOKUP(C69,Deflatores!G$4:H$38,2,FALSE)*H69+VLOOKUP(C69,Deflatores!G$4:I$38,3,FALSE)))</f>
        <v>3</v>
      </c>
      <c r="M69" s="10"/>
      <c r="N69" s="10"/>
      <c r="O69" s="136"/>
    </row>
    <row r="70" spans="1:15" x14ac:dyDescent="0.25">
      <c r="A70" s="131" t="s">
        <v>239</v>
      </c>
      <c r="B70" s="4" t="s">
        <v>43</v>
      </c>
      <c r="C70" s="4" t="s">
        <v>40</v>
      </c>
      <c r="D70" s="7">
        <v>10</v>
      </c>
      <c r="E70" s="7">
        <v>4</v>
      </c>
      <c r="F70" s="116" t="str">
        <f t="shared" si="42"/>
        <v>Alta</v>
      </c>
      <c r="G70" s="7" t="str">
        <f t="shared" si="43"/>
        <v>EEH</v>
      </c>
      <c r="H70" s="7">
        <f t="shared" si="44"/>
        <v>6</v>
      </c>
      <c r="I70" s="116" t="str">
        <f t="shared" si="45"/>
        <v>H</v>
      </c>
      <c r="J70" s="7" t="str">
        <f t="shared" si="46"/>
        <v>EEI</v>
      </c>
      <c r="K70" s="127">
        <f t="shared" si="47"/>
        <v>6</v>
      </c>
      <c r="L70" s="127">
        <f>IF(NOT(ISERROR(VLOOKUP(B70,Deflatores!G$42:H$64,2,FALSE))),VLOOKUP(B70,Deflatores!G$42:H$64,2,FALSE),IF(OR(ISBLANK(C70),ISBLANK(B70)),"",VLOOKUP(C70,Deflatores!G$4:H$38,2,FALSE)*H70+VLOOKUP(C70,Deflatores!G$4:I$38,3,FALSE)))</f>
        <v>6</v>
      </c>
      <c r="M70" s="10"/>
      <c r="N70" s="10"/>
      <c r="O70" s="127"/>
    </row>
    <row r="71" spans="1:15" x14ac:dyDescent="0.25">
      <c r="A71" s="132" t="s">
        <v>240</v>
      </c>
      <c r="B71" s="4" t="s">
        <v>41</v>
      </c>
      <c r="C71" s="4" t="s">
        <v>40</v>
      </c>
      <c r="D71" s="7">
        <v>10</v>
      </c>
      <c r="E71" s="7">
        <v>3</v>
      </c>
      <c r="F71" s="116" t="str">
        <f t="shared" si="42"/>
        <v>Média</v>
      </c>
      <c r="G71" s="7" t="str">
        <f t="shared" si="43"/>
        <v>CEA</v>
      </c>
      <c r="H71" s="7">
        <f t="shared" si="44"/>
        <v>4</v>
      </c>
      <c r="I71" s="116" t="str">
        <f t="shared" si="45"/>
        <v>A</v>
      </c>
      <c r="J71" s="7" t="str">
        <f t="shared" si="46"/>
        <v>CEI</v>
      </c>
      <c r="K71" s="127">
        <f t="shared" si="47"/>
        <v>4</v>
      </c>
      <c r="L71" s="127">
        <f>IF(NOT(ISERROR(VLOOKUP(B71,Deflatores!G$42:H$64,2,FALSE))),VLOOKUP(B71,Deflatores!G$42:H$64,2,FALSE),IF(OR(ISBLANK(C71),ISBLANK(B71)),"",VLOOKUP(C71,Deflatores!G$4:H$38,2,FALSE)*H71+VLOOKUP(C71,Deflatores!G$4:I$38,3,FALSE)))</f>
        <v>4</v>
      </c>
      <c r="M71" s="10"/>
      <c r="N71" s="10"/>
      <c r="O71" s="138"/>
    </row>
    <row r="72" spans="1:15" x14ac:dyDescent="0.25">
      <c r="A72" s="131" t="s">
        <v>241</v>
      </c>
      <c r="B72" s="4" t="s">
        <v>41</v>
      </c>
      <c r="C72" s="4" t="s">
        <v>40</v>
      </c>
      <c r="D72" s="7">
        <v>12</v>
      </c>
      <c r="E72" s="7">
        <v>3</v>
      </c>
      <c r="F72" s="116" t="str">
        <f t="shared" si="42"/>
        <v>Média</v>
      </c>
      <c r="G72" s="7" t="str">
        <f t="shared" si="43"/>
        <v>CEA</v>
      </c>
      <c r="H72" s="7">
        <f t="shared" si="44"/>
        <v>4</v>
      </c>
      <c r="I72" s="116" t="str">
        <f t="shared" si="45"/>
        <v>A</v>
      </c>
      <c r="J72" s="7" t="str">
        <f t="shared" si="46"/>
        <v>CEI</v>
      </c>
      <c r="K72" s="127">
        <f t="shared" si="47"/>
        <v>4</v>
      </c>
      <c r="L72" s="127">
        <f>IF(NOT(ISERROR(VLOOKUP(B72,Deflatores!G$42:H$64,2,FALSE))),VLOOKUP(B72,Deflatores!G$42:H$64,2,FALSE),IF(OR(ISBLANK(C72),ISBLANK(B72)),"",VLOOKUP(C72,Deflatores!G$4:H$38,2,FALSE)*H72+VLOOKUP(C72,Deflatores!G$4:I$38,3,FALSE)))</f>
        <v>4</v>
      </c>
      <c r="M72" s="10"/>
      <c r="N72" s="10"/>
      <c r="O72" s="127"/>
    </row>
    <row r="73" spans="1:15" x14ac:dyDescent="0.25">
      <c r="A73" s="131" t="s">
        <v>242</v>
      </c>
      <c r="B73" s="4" t="s">
        <v>43</v>
      </c>
      <c r="C73" s="4" t="s">
        <v>40</v>
      </c>
      <c r="D73" s="7">
        <v>3</v>
      </c>
      <c r="E73" s="7">
        <v>2</v>
      </c>
      <c r="F73" s="116" t="str">
        <f t="shared" si="42"/>
        <v>Baixa</v>
      </c>
      <c r="G73" s="7" t="str">
        <f t="shared" si="43"/>
        <v>EEL</v>
      </c>
      <c r="H73" s="7">
        <f t="shared" si="44"/>
        <v>3</v>
      </c>
      <c r="I73" s="116" t="str">
        <f t="shared" si="45"/>
        <v>L</v>
      </c>
      <c r="J73" s="7" t="str">
        <f t="shared" si="46"/>
        <v>EEI</v>
      </c>
      <c r="K73" s="127">
        <f t="shared" si="47"/>
        <v>3</v>
      </c>
      <c r="L73" s="127">
        <f>IF(NOT(ISERROR(VLOOKUP(B73,Deflatores!G$42:H$64,2,FALSE))),VLOOKUP(B73,Deflatores!G$42:H$64,2,FALSE),IF(OR(ISBLANK(C73),ISBLANK(B73)),"",VLOOKUP(C73,Deflatores!G$4:H$38,2,FALSE)*H73+VLOOKUP(C73,Deflatores!G$4:I$38,3,FALSE)))</f>
        <v>3</v>
      </c>
      <c r="M73" s="10"/>
      <c r="N73" s="10"/>
      <c r="O73" s="127"/>
    </row>
    <row r="74" spans="1:15" x14ac:dyDescent="0.25">
      <c r="A74" s="131" t="s">
        <v>243</v>
      </c>
      <c r="B74" s="4" t="s">
        <v>41</v>
      </c>
      <c r="C74" s="4" t="s">
        <v>40</v>
      </c>
      <c r="D74" s="7">
        <v>12</v>
      </c>
      <c r="E74" s="7">
        <v>3</v>
      </c>
      <c r="F74" s="116" t="str">
        <f t="shared" si="42"/>
        <v>Média</v>
      </c>
      <c r="G74" s="7" t="str">
        <f t="shared" si="43"/>
        <v>CEA</v>
      </c>
      <c r="H74" s="7">
        <f t="shared" si="44"/>
        <v>4</v>
      </c>
      <c r="I74" s="116" t="str">
        <f t="shared" si="45"/>
        <v>A</v>
      </c>
      <c r="J74" s="7" t="str">
        <f t="shared" si="46"/>
        <v>CEI</v>
      </c>
      <c r="K74" s="127">
        <f t="shared" si="47"/>
        <v>4</v>
      </c>
      <c r="L74" s="127">
        <f>IF(NOT(ISERROR(VLOOKUP(B74,Deflatores!G$42:H$64,2,FALSE))),VLOOKUP(B74,Deflatores!G$42:H$64,2,FALSE),IF(OR(ISBLANK(C74),ISBLANK(B74)),"",VLOOKUP(C74,Deflatores!G$4:H$38,2,FALSE)*H74+VLOOKUP(C74,Deflatores!G$4:I$38,3,FALSE)))</f>
        <v>4</v>
      </c>
      <c r="M74" s="10"/>
      <c r="N74" s="10"/>
      <c r="O74" s="127"/>
    </row>
    <row r="75" spans="1:15" x14ac:dyDescent="0.25">
      <c r="A75" s="131" t="s">
        <v>244</v>
      </c>
      <c r="B75" s="4" t="s">
        <v>43</v>
      </c>
      <c r="C75" s="4" t="s">
        <v>40</v>
      </c>
      <c r="D75" s="7">
        <v>6</v>
      </c>
      <c r="E75" s="7">
        <v>2</v>
      </c>
      <c r="F75" s="116" t="str">
        <f t="shared" si="42"/>
        <v>Média</v>
      </c>
      <c r="G75" s="7" t="str">
        <f t="shared" si="43"/>
        <v>EEA</v>
      </c>
      <c r="H75" s="7">
        <f t="shared" si="44"/>
        <v>4</v>
      </c>
      <c r="I75" s="116" t="str">
        <f t="shared" si="45"/>
        <v>A</v>
      </c>
      <c r="J75" s="7" t="str">
        <f t="shared" si="46"/>
        <v>EEI</v>
      </c>
      <c r="K75" s="127">
        <f t="shared" si="47"/>
        <v>4</v>
      </c>
      <c r="L75" s="127">
        <f>IF(NOT(ISERROR(VLOOKUP(B75,Deflatores!G$42:H$64,2,FALSE))),VLOOKUP(B75,Deflatores!G$42:H$64,2,FALSE),IF(OR(ISBLANK(C75),ISBLANK(B75)),"",VLOOKUP(C75,Deflatores!G$4:H$38,2,FALSE)*H75+VLOOKUP(C75,Deflatores!G$4:I$38,3,FALSE)))</f>
        <v>4</v>
      </c>
      <c r="M75" s="10"/>
      <c r="N75" s="10"/>
      <c r="O75" s="127"/>
    </row>
    <row r="76" spans="1:15" x14ac:dyDescent="0.25">
      <c r="A76" s="131"/>
      <c r="B76" s="4"/>
      <c r="C76" s="4"/>
      <c r="D76" s="7"/>
      <c r="E76" s="7"/>
      <c r="F76" s="116" t="str">
        <f t="shared" si="42"/>
        <v/>
      </c>
      <c r="G76" s="7" t="str">
        <f t="shared" si="43"/>
        <v/>
      </c>
      <c r="H76" s="7" t="str">
        <f t="shared" si="44"/>
        <v/>
      </c>
      <c r="I76" s="116" t="str">
        <f t="shared" si="45"/>
        <v/>
      </c>
      <c r="J76" s="7" t="str">
        <f t="shared" si="46"/>
        <v/>
      </c>
      <c r="K76" s="127" t="str">
        <f t="shared" si="47"/>
        <v/>
      </c>
      <c r="L76" s="127" t="str">
        <f>IF(NOT(ISERROR(VLOOKUP(B76,Deflatores!G$42:H$64,2,FALSE))),VLOOKUP(B76,Deflatores!G$42:H$64,2,FALSE),IF(OR(ISBLANK(C76),ISBLANK(B76)),"",VLOOKUP(C76,Deflatores!G$4:H$38,2,FALSE)*H76+VLOOKUP(C76,Deflatores!G$4:I$38,3,FALSE)))</f>
        <v/>
      </c>
      <c r="M76" s="10"/>
      <c r="N76" s="10"/>
      <c r="O76" s="127"/>
    </row>
    <row r="77" spans="1:15" x14ac:dyDescent="0.25">
      <c r="A77" s="130" t="s">
        <v>245</v>
      </c>
      <c r="B77" s="4"/>
      <c r="C77" s="4"/>
      <c r="D77" s="7"/>
      <c r="E77" s="7"/>
      <c r="F77" s="116" t="str">
        <f t="shared" si="42"/>
        <v/>
      </c>
      <c r="G77" s="7" t="str">
        <f t="shared" si="43"/>
        <v/>
      </c>
      <c r="H77" s="7" t="str">
        <f t="shared" si="44"/>
        <v/>
      </c>
      <c r="I77" s="116" t="str">
        <f t="shared" si="45"/>
        <v/>
      </c>
      <c r="J77" s="7" t="str">
        <f t="shared" si="46"/>
        <v/>
      </c>
      <c r="K77" s="127" t="str">
        <f t="shared" si="47"/>
        <v/>
      </c>
      <c r="L77" s="127" t="str">
        <f>IF(NOT(ISERROR(VLOOKUP(B77,Deflatores!G$42:H$64,2,FALSE))),VLOOKUP(B77,Deflatores!G$42:H$64,2,FALSE),IF(OR(ISBLANK(C77),ISBLANK(B77)),"",VLOOKUP(C77,Deflatores!G$4:H$38,2,FALSE)*H77+VLOOKUP(C77,Deflatores!G$4:I$38,3,FALSE)))</f>
        <v/>
      </c>
      <c r="M77" s="10"/>
      <c r="N77" s="10"/>
      <c r="O77" s="127"/>
    </row>
    <row r="78" spans="1:15" x14ac:dyDescent="0.25">
      <c r="A78" s="131" t="s">
        <v>246</v>
      </c>
      <c r="B78" s="4" t="s">
        <v>39</v>
      </c>
      <c r="C78" s="4" t="s">
        <v>40</v>
      </c>
      <c r="D78" s="7">
        <v>2</v>
      </c>
      <c r="E78" s="7">
        <v>1</v>
      </c>
      <c r="F78" s="116" t="str">
        <f t="shared" si="42"/>
        <v>Baixa</v>
      </c>
      <c r="G78" s="7" t="str">
        <f t="shared" si="43"/>
        <v>AIEL</v>
      </c>
      <c r="H78" s="7">
        <f t="shared" si="44"/>
        <v>5</v>
      </c>
      <c r="I78" s="116" t="str">
        <f t="shared" si="45"/>
        <v>L</v>
      </c>
      <c r="J78" s="7" t="str">
        <f t="shared" si="46"/>
        <v>AIEI</v>
      </c>
      <c r="K78" s="127">
        <f t="shared" si="47"/>
        <v>5</v>
      </c>
      <c r="L78" s="127">
        <f>IF(NOT(ISERROR(VLOOKUP(B78,Deflatores!G$42:H$64,2,FALSE))),VLOOKUP(B78,Deflatores!G$42:H$64,2,FALSE),IF(OR(ISBLANK(C78),ISBLANK(B78)),"",VLOOKUP(C78,Deflatores!G$4:H$38,2,FALSE)*H78+VLOOKUP(C78,Deflatores!G$4:I$38,3,FALSE)))</f>
        <v>5</v>
      </c>
      <c r="M78" s="10"/>
      <c r="N78" s="10"/>
      <c r="O78" s="127"/>
    </row>
    <row r="79" spans="1:15" x14ac:dyDescent="0.25">
      <c r="A79" s="131" t="s">
        <v>247</v>
      </c>
      <c r="B79" s="4" t="s">
        <v>39</v>
      </c>
      <c r="C79" s="4" t="s">
        <v>40</v>
      </c>
      <c r="D79" s="7">
        <v>2</v>
      </c>
      <c r="E79" s="7">
        <v>1</v>
      </c>
      <c r="F79" s="116" t="str">
        <f t="shared" si="42"/>
        <v>Baixa</v>
      </c>
      <c r="G79" s="7" t="str">
        <f t="shared" si="43"/>
        <v>AIEL</v>
      </c>
      <c r="H79" s="7">
        <f t="shared" si="44"/>
        <v>5</v>
      </c>
      <c r="I79" s="116" t="str">
        <f t="shared" si="45"/>
        <v>L</v>
      </c>
      <c r="J79" s="7" t="str">
        <f t="shared" si="46"/>
        <v>AIEI</v>
      </c>
      <c r="K79" s="127">
        <f t="shared" si="47"/>
        <v>5</v>
      </c>
      <c r="L79" s="127">
        <f>IF(NOT(ISERROR(VLOOKUP(B79,Deflatores!G$42:H$64,2,FALSE))),VLOOKUP(B79,Deflatores!G$42:H$64,2,FALSE),IF(OR(ISBLANK(C79),ISBLANK(B79)),"",VLOOKUP(C79,Deflatores!G$4:H$38,2,FALSE)*H79+VLOOKUP(C79,Deflatores!G$4:I$38,3,FALSE)))</f>
        <v>5</v>
      </c>
      <c r="M79" s="10"/>
      <c r="N79" s="10"/>
      <c r="O79" s="127"/>
    </row>
    <row r="80" spans="1:15" x14ac:dyDescent="0.25">
      <c r="A80" s="131" t="s">
        <v>248</v>
      </c>
      <c r="B80" s="4" t="s">
        <v>42</v>
      </c>
      <c r="C80" s="4" t="s">
        <v>40</v>
      </c>
      <c r="D80" s="7">
        <v>13</v>
      </c>
      <c r="E80" s="7">
        <v>1</v>
      </c>
      <c r="F80" s="116" t="str">
        <f t="shared" si="42"/>
        <v>Baixa</v>
      </c>
      <c r="G80" s="7" t="str">
        <f t="shared" si="43"/>
        <v>ALIL</v>
      </c>
      <c r="H80" s="7">
        <f t="shared" si="44"/>
        <v>7</v>
      </c>
      <c r="I80" s="116" t="str">
        <f t="shared" si="45"/>
        <v>L</v>
      </c>
      <c r="J80" s="7" t="str">
        <f t="shared" si="46"/>
        <v>ALII</v>
      </c>
      <c r="K80" s="127">
        <f t="shared" si="47"/>
        <v>7</v>
      </c>
      <c r="L80" s="127">
        <f>IF(NOT(ISERROR(VLOOKUP(B80,Deflatores!G$42:H$64,2,FALSE))),VLOOKUP(B80,Deflatores!G$42:H$64,2,FALSE),IF(OR(ISBLANK(C80),ISBLANK(B80)),"",VLOOKUP(C80,Deflatores!G$4:H$38,2,FALSE)*H80+VLOOKUP(C80,Deflatores!G$4:I$38,3,FALSE)))</f>
        <v>7</v>
      </c>
      <c r="M80" s="10"/>
      <c r="N80" s="10"/>
      <c r="O80" s="127"/>
    </row>
    <row r="81" spans="1:15" x14ac:dyDescent="0.25">
      <c r="A81" s="131" t="s">
        <v>249</v>
      </c>
      <c r="B81" s="4" t="s">
        <v>45</v>
      </c>
      <c r="C81" s="4" t="s">
        <v>40</v>
      </c>
      <c r="D81" s="7">
        <v>21</v>
      </c>
      <c r="E81" s="7">
        <v>3</v>
      </c>
      <c r="F81" s="116" t="str">
        <f t="shared" si="42"/>
        <v>Alta</v>
      </c>
      <c r="G81" s="7" t="str">
        <f t="shared" si="43"/>
        <v>SEH</v>
      </c>
      <c r="H81" s="7">
        <f t="shared" si="44"/>
        <v>7</v>
      </c>
      <c r="I81" s="116" t="str">
        <f t="shared" si="45"/>
        <v>H</v>
      </c>
      <c r="J81" s="7" t="str">
        <f t="shared" si="46"/>
        <v>SEI</v>
      </c>
      <c r="K81" s="127">
        <f t="shared" si="47"/>
        <v>7</v>
      </c>
      <c r="L81" s="127">
        <f>IF(NOT(ISERROR(VLOOKUP(B81,Deflatores!G$42:H$64,2,FALSE))),VLOOKUP(B81,Deflatores!G$42:H$64,2,FALSE),IF(OR(ISBLANK(C81),ISBLANK(B81)),"",VLOOKUP(C81,Deflatores!G$4:H$38,2,FALSE)*H81+VLOOKUP(C81,Deflatores!G$4:I$38,3,FALSE)))</f>
        <v>7</v>
      </c>
      <c r="M81" s="10"/>
      <c r="N81" s="10"/>
      <c r="O81" s="127"/>
    </row>
    <row r="82" spans="1:15" x14ac:dyDescent="0.25">
      <c r="A82" s="131" t="s">
        <v>250</v>
      </c>
      <c r="B82" s="4" t="s">
        <v>43</v>
      </c>
      <c r="C82" s="4" t="s">
        <v>40</v>
      </c>
      <c r="D82" s="7">
        <v>13</v>
      </c>
      <c r="E82" s="7">
        <v>6</v>
      </c>
      <c r="F82" s="116" t="str">
        <f t="shared" si="42"/>
        <v>Alta</v>
      </c>
      <c r="G82" s="7" t="str">
        <f t="shared" si="43"/>
        <v>EEH</v>
      </c>
      <c r="H82" s="7">
        <f t="shared" si="44"/>
        <v>6</v>
      </c>
      <c r="I82" s="116" t="str">
        <f t="shared" si="45"/>
        <v>H</v>
      </c>
      <c r="J82" s="7" t="str">
        <f t="shared" si="46"/>
        <v>EEI</v>
      </c>
      <c r="K82" s="127">
        <f t="shared" si="47"/>
        <v>6</v>
      </c>
      <c r="L82" s="127">
        <f>IF(NOT(ISERROR(VLOOKUP(B82,Deflatores!G$42:H$64,2,FALSE))),VLOOKUP(B82,Deflatores!G$42:H$64,2,FALSE),IF(OR(ISBLANK(C82),ISBLANK(B82)),"",VLOOKUP(C82,Deflatores!G$4:H$38,2,FALSE)*H82+VLOOKUP(C82,Deflatores!G$4:I$38,3,FALSE)))</f>
        <v>6</v>
      </c>
      <c r="M82" s="10"/>
      <c r="N82" s="10"/>
      <c r="O82" s="127"/>
    </row>
    <row r="83" spans="1:15" x14ac:dyDescent="0.25">
      <c r="A83" s="132" t="s">
        <v>251</v>
      </c>
      <c r="B83" s="4" t="s">
        <v>41</v>
      </c>
      <c r="C83" s="4" t="s">
        <v>40</v>
      </c>
      <c r="D83" s="7">
        <v>3</v>
      </c>
      <c r="E83" s="7">
        <v>1</v>
      </c>
      <c r="F83" s="116" t="str">
        <f t="shared" si="42"/>
        <v>Baixa</v>
      </c>
      <c r="G83" s="7" t="str">
        <f t="shared" si="43"/>
        <v>CEL</v>
      </c>
      <c r="H83" s="7">
        <f t="shared" si="44"/>
        <v>3</v>
      </c>
      <c r="I83" s="116" t="str">
        <f t="shared" si="45"/>
        <v>L</v>
      </c>
      <c r="J83" s="7" t="str">
        <f t="shared" si="46"/>
        <v>CEI</v>
      </c>
      <c r="K83" s="127">
        <f t="shared" si="47"/>
        <v>3</v>
      </c>
      <c r="L83" s="127">
        <f>IF(NOT(ISERROR(VLOOKUP(B83,Deflatores!G$42:H$64,2,FALSE))),VLOOKUP(B83,Deflatores!G$42:H$64,2,FALSE),IF(OR(ISBLANK(C83),ISBLANK(B83)),"",VLOOKUP(C83,Deflatores!G$4:H$38,2,FALSE)*H83+VLOOKUP(C83,Deflatores!G$4:I$38,3,FALSE)))</f>
        <v>3</v>
      </c>
      <c r="M83" s="10"/>
      <c r="N83" s="10"/>
      <c r="O83" s="127"/>
    </row>
    <row r="84" spans="1:15" x14ac:dyDescent="0.25">
      <c r="A84" s="132" t="s">
        <v>252</v>
      </c>
      <c r="B84" s="4" t="s">
        <v>41</v>
      </c>
      <c r="C84" s="4" t="s">
        <v>40</v>
      </c>
      <c r="D84" s="7">
        <v>3</v>
      </c>
      <c r="E84" s="7">
        <v>1</v>
      </c>
      <c r="F84" s="116" t="str">
        <f t="shared" si="42"/>
        <v>Baixa</v>
      </c>
      <c r="G84" s="7" t="str">
        <f t="shared" si="43"/>
        <v>CEL</v>
      </c>
      <c r="H84" s="7">
        <f t="shared" si="44"/>
        <v>3</v>
      </c>
      <c r="I84" s="116" t="str">
        <f t="shared" si="45"/>
        <v>L</v>
      </c>
      <c r="J84" s="7" t="str">
        <f t="shared" si="46"/>
        <v>CEI</v>
      </c>
      <c r="K84" s="127">
        <f t="shared" si="47"/>
        <v>3</v>
      </c>
      <c r="L84" s="127">
        <f>IF(NOT(ISERROR(VLOOKUP(B84,Deflatores!G$42:H$64,2,FALSE))),VLOOKUP(B84,Deflatores!G$42:H$64,2,FALSE),IF(OR(ISBLANK(C84),ISBLANK(B84)),"",VLOOKUP(C84,Deflatores!G$4:H$38,2,FALSE)*H84+VLOOKUP(C84,Deflatores!G$4:I$38,3,FALSE)))</f>
        <v>3</v>
      </c>
      <c r="M84" s="10"/>
      <c r="N84" s="10"/>
      <c r="O84" s="127"/>
    </row>
    <row r="85" spans="1:15" x14ac:dyDescent="0.25">
      <c r="A85" s="131" t="s">
        <v>253</v>
      </c>
      <c r="B85" s="4" t="s">
        <v>43</v>
      </c>
      <c r="C85" s="4" t="s">
        <v>40</v>
      </c>
      <c r="D85" s="7">
        <v>13</v>
      </c>
      <c r="E85" s="7">
        <v>6</v>
      </c>
      <c r="F85" s="116" t="str">
        <f t="shared" si="42"/>
        <v>Alta</v>
      </c>
      <c r="G85" s="7" t="str">
        <f t="shared" si="43"/>
        <v>EEH</v>
      </c>
      <c r="H85" s="7">
        <f t="shared" si="44"/>
        <v>6</v>
      </c>
      <c r="I85" s="116" t="str">
        <f t="shared" si="45"/>
        <v>H</v>
      </c>
      <c r="J85" s="7" t="str">
        <f t="shared" si="46"/>
        <v>EEI</v>
      </c>
      <c r="K85" s="127">
        <f t="shared" si="47"/>
        <v>6</v>
      </c>
      <c r="L85" s="127">
        <f>IF(NOT(ISERROR(VLOOKUP(B85,Deflatores!G$42:H$64,2,FALSE))),VLOOKUP(B85,Deflatores!G$42:H$64,2,FALSE),IF(OR(ISBLANK(C85),ISBLANK(B85)),"",VLOOKUP(C85,Deflatores!G$4:H$38,2,FALSE)*H85+VLOOKUP(C85,Deflatores!G$4:I$38,3,FALSE)))</f>
        <v>6</v>
      </c>
      <c r="M85" s="10"/>
      <c r="N85" s="10"/>
      <c r="O85" s="127"/>
    </row>
    <row r="86" spans="1:15" x14ac:dyDescent="0.25">
      <c r="A86" s="132" t="s">
        <v>254</v>
      </c>
      <c r="B86" s="4" t="s">
        <v>41</v>
      </c>
      <c r="C86" s="4" t="s">
        <v>40</v>
      </c>
      <c r="D86" s="7">
        <v>11</v>
      </c>
      <c r="E86" s="7">
        <v>6</v>
      </c>
      <c r="F86" s="116" t="str">
        <f t="shared" si="42"/>
        <v>Alta</v>
      </c>
      <c r="G86" s="7" t="str">
        <f t="shared" si="43"/>
        <v>CEH</v>
      </c>
      <c r="H86" s="7">
        <f t="shared" si="44"/>
        <v>6</v>
      </c>
      <c r="I86" s="116" t="str">
        <f t="shared" si="45"/>
        <v>H</v>
      </c>
      <c r="J86" s="7" t="str">
        <f t="shared" si="46"/>
        <v>CEI</v>
      </c>
      <c r="K86" s="127">
        <f t="shared" si="47"/>
        <v>6</v>
      </c>
      <c r="L86" s="127">
        <f>IF(NOT(ISERROR(VLOOKUP(B86,Deflatores!G$42:H$64,2,FALSE))),VLOOKUP(B86,Deflatores!G$42:H$64,2,FALSE),IF(OR(ISBLANK(C86),ISBLANK(B86)),"",VLOOKUP(C86,Deflatores!G$4:H$38,2,FALSE)*H86+VLOOKUP(C86,Deflatores!G$4:I$38,3,FALSE)))</f>
        <v>6</v>
      </c>
      <c r="M86" s="10"/>
      <c r="N86" s="10"/>
      <c r="O86" s="127"/>
    </row>
    <row r="87" spans="1:15" x14ac:dyDescent="0.25">
      <c r="A87" s="131" t="s">
        <v>255</v>
      </c>
      <c r="B87" s="4" t="s">
        <v>41</v>
      </c>
      <c r="C87" s="4" t="s">
        <v>40</v>
      </c>
      <c r="D87" s="7">
        <v>13</v>
      </c>
      <c r="E87" s="7">
        <v>6</v>
      </c>
      <c r="F87" s="116" t="str">
        <f t="shared" si="42"/>
        <v>Alta</v>
      </c>
      <c r="G87" s="7" t="str">
        <f t="shared" si="43"/>
        <v>CEH</v>
      </c>
      <c r="H87" s="7">
        <f t="shared" si="44"/>
        <v>6</v>
      </c>
      <c r="I87" s="116" t="str">
        <f t="shared" si="45"/>
        <v>H</v>
      </c>
      <c r="J87" s="7" t="str">
        <f t="shared" si="46"/>
        <v>CEI</v>
      </c>
      <c r="K87" s="127">
        <f t="shared" si="47"/>
        <v>6</v>
      </c>
      <c r="L87" s="127">
        <f>IF(NOT(ISERROR(VLOOKUP(B87,Deflatores!G$42:H$64,2,FALSE))),VLOOKUP(B87,Deflatores!G$42:H$64,2,FALSE),IF(OR(ISBLANK(C87),ISBLANK(B87)),"",VLOOKUP(C87,Deflatores!G$4:H$38,2,FALSE)*H87+VLOOKUP(C87,Deflatores!G$4:I$38,3,FALSE)))</f>
        <v>6</v>
      </c>
      <c r="M87" s="10"/>
      <c r="N87" s="10"/>
      <c r="O87" s="127"/>
    </row>
    <row r="88" spans="1:15" x14ac:dyDescent="0.25">
      <c r="A88" s="131" t="s">
        <v>256</v>
      </c>
      <c r="B88" s="4" t="s">
        <v>43</v>
      </c>
      <c r="C88" s="4" t="s">
        <v>40</v>
      </c>
      <c r="D88" s="7">
        <v>3</v>
      </c>
      <c r="E88" s="7">
        <v>2</v>
      </c>
      <c r="F88" s="116" t="str">
        <f t="shared" si="42"/>
        <v>Baixa</v>
      </c>
      <c r="G88" s="7" t="str">
        <f t="shared" si="43"/>
        <v>EEL</v>
      </c>
      <c r="H88" s="7">
        <f t="shared" si="44"/>
        <v>3</v>
      </c>
      <c r="I88" s="116" t="str">
        <f t="shared" si="45"/>
        <v>L</v>
      </c>
      <c r="J88" s="7" t="str">
        <f t="shared" si="46"/>
        <v>EEI</v>
      </c>
      <c r="K88" s="127">
        <f t="shared" si="47"/>
        <v>3</v>
      </c>
      <c r="L88" s="127">
        <f>IF(NOT(ISERROR(VLOOKUP(B88,Deflatores!G$42:H$64,2,FALSE))),VLOOKUP(B88,Deflatores!G$42:H$64,2,FALSE),IF(OR(ISBLANK(C88),ISBLANK(B88)),"",VLOOKUP(C88,Deflatores!G$4:H$38,2,FALSE)*H88+VLOOKUP(C88,Deflatores!G$4:I$38,3,FALSE)))</f>
        <v>3</v>
      </c>
      <c r="M88" s="10"/>
      <c r="N88" s="10"/>
      <c r="O88" s="127"/>
    </row>
    <row r="89" spans="1:15" x14ac:dyDescent="0.25">
      <c r="A89" s="131" t="s">
        <v>257</v>
      </c>
      <c r="B89" s="4" t="s">
        <v>45</v>
      </c>
      <c r="C89" s="4" t="s">
        <v>40</v>
      </c>
      <c r="D89" s="7">
        <v>11</v>
      </c>
      <c r="E89" s="7">
        <v>2</v>
      </c>
      <c r="F89" s="116" t="str">
        <f t="shared" si="42"/>
        <v>Média</v>
      </c>
      <c r="G89" s="7" t="str">
        <f t="shared" si="43"/>
        <v>SEA</v>
      </c>
      <c r="H89" s="7">
        <f t="shared" si="44"/>
        <v>5</v>
      </c>
      <c r="I89" s="116" t="str">
        <f t="shared" si="45"/>
        <v>A</v>
      </c>
      <c r="J89" s="7" t="str">
        <f t="shared" si="46"/>
        <v>SEI</v>
      </c>
      <c r="K89" s="127">
        <f t="shared" si="47"/>
        <v>5</v>
      </c>
      <c r="L89" s="127">
        <f>IF(NOT(ISERROR(VLOOKUP(B89,Deflatores!G$42:H$64,2,FALSE))),VLOOKUP(B89,Deflatores!G$42:H$64,2,FALSE),IF(OR(ISBLANK(C89),ISBLANK(B89)),"",VLOOKUP(C89,Deflatores!G$4:H$38,2,FALSE)*H89+VLOOKUP(C89,Deflatores!G$4:I$38,3,FALSE)))</f>
        <v>5</v>
      </c>
      <c r="M89" s="10"/>
      <c r="N89" s="10"/>
      <c r="O89" s="127"/>
    </row>
    <row r="90" spans="1:15" x14ac:dyDescent="0.25">
      <c r="A90" s="131" t="s">
        <v>258</v>
      </c>
      <c r="B90" s="4" t="s">
        <v>43</v>
      </c>
      <c r="C90" s="4" t="s">
        <v>40</v>
      </c>
      <c r="D90" s="7">
        <v>5</v>
      </c>
      <c r="E90" s="7">
        <v>2</v>
      </c>
      <c r="F90" s="116" t="str">
        <f t="shared" si="42"/>
        <v>Média</v>
      </c>
      <c r="G90" s="7" t="str">
        <f t="shared" si="43"/>
        <v>EEA</v>
      </c>
      <c r="H90" s="7">
        <f t="shared" si="44"/>
        <v>4</v>
      </c>
      <c r="I90" s="116" t="str">
        <f t="shared" si="45"/>
        <v>A</v>
      </c>
      <c r="J90" s="7" t="str">
        <f t="shared" si="46"/>
        <v>EEI</v>
      </c>
      <c r="K90" s="127">
        <f t="shared" si="47"/>
        <v>4</v>
      </c>
      <c r="L90" s="127">
        <f>IF(NOT(ISERROR(VLOOKUP(B90,Deflatores!G$42:H$64,2,FALSE))),VLOOKUP(B90,Deflatores!G$42:H$64,2,FALSE),IF(OR(ISBLANK(C90),ISBLANK(B90)),"",VLOOKUP(C90,Deflatores!G$4:H$38,2,FALSE)*H90+VLOOKUP(C90,Deflatores!G$4:I$38,3,FALSE)))</f>
        <v>4</v>
      </c>
      <c r="M90" s="10"/>
      <c r="N90" s="10"/>
      <c r="O90" s="139"/>
    </row>
    <row r="91" spans="1:15" x14ac:dyDescent="0.25">
      <c r="A91" s="131" t="s">
        <v>259</v>
      </c>
      <c r="B91" s="4" t="s">
        <v>43</v>
      </c>
      <c r="C91" s="4" t="s">
        <v>40</v>
      </c>
      <c r="D91" s="7">
        <v>4</v>
      </c>
      <c r="E91" s="7">
        <v>1</v>
      </c>
      <c r="F91" s="116" t="str">
        <f t="shared" si="42"/>
        <v>Baixa</v>
      </c>
      <c r="G91" s="7" t="str">
        <f t="shared" si="43"/>
        <v>EEL</v>
      </c>
      <c r="H91" s="7">
        <f t="shared" si="44"/>
        <v>3</v>
      </c>
      <c r="I91" s="116" t="str">
        <f t="shared" si="45"/>
        <v>L</v>
      </c>
      <c r="J91" s="7" t="str">
        <f t="shared" si="46"/>
        <v>EEI</v>
      </c>
      <c r="K91" s="127">
        <f t="shared" si="47"/>
        <v>3</v>
      </c>
      <c r="L91" s="127">
        <f>IF(NOT(ISERROR(VLOOKUP(B91,Deflatores!G$42:H$64,2,FALSE))),VLOOKUP(B91,Deflatores!G$42:H$64,2,FALSE),IF(OR(ISBLANK(C91),ISBLANK(B91)),"",VLOOKUP(C91,Deflatores!G$4:H$38,2,FALSE)*H91+VLOOKUP(C91,Deflatores!G$4:I$38,3,FALSE)))</f>
        <v>3</v>
      </c>
      <c r="M91" s="10"/>
      <c r="N91" s="10"/>
      <c r="O91" s="139"/>
    </row>
    <row r="92" spans="1:15" x14ac:dyDescent="0.25">
      <c r="A92" s="131"/>
      <c r="B92" s="4"/>
      <c r="C92" s="4"/>
      <c r="D92" s="7"/>
      <c r="E92" s="7"/>
      <c r="F92" s="116" t="str">
        <f t="shared" si="42"/>
        <v/>
      </c>
      <c r="G92" s="7" t="str">
        <f t="shared" si="43"/>
        <v/>
      </c>
      <c r="H92" s="7" t="str">
        <f t="shared" si="44"/>
        <v/>
      </c>
      <c r="I92" s="116" t="str">
        <f t="shared" si="45"/>
        <v/>
      </c>
      <c r="J92" s="7" t="str">
        <f t="shared" si="46"/>
        <v/>
      </c>
      <c r="K92" s="127" t="str">
        <f t="shared" si="47"/>
        <v/>
      </c>
      <c r="L92" s="127" t="str">
        <f>IF(NOT(ISERROR(VLOOKUP(B92,Deflatores!G$42:H$64,2,FALSE))),VLOOKUP(B92,Deflatores!G$42:H$64,2,FALSE),IF(OR(ISBLANK(C92),ISBLANK(B92)),"",VLOOKUP(C92,Deflatores!G$4:H$38,2,FALSE)*H92+VLOOKUP(C92,Deflatores!G$4:I$38,3,FALSE)))</f>
        <v/>
      </c>
      <c r="M92" s="10"/>
      <c r="N92" s="10"/>
      <c r="O92" s="127"/>
    </row>
    <row r="93" spans="1:15" x14ac:dyDescent="0.25">
      <c r="A93" s="130" t="s">
        <v>260</v>
      </c>
      <c r="B93" s="4"/>
      <c r="C93" s="4"/>
      <c r="D93" s="7"/>
      <c r="E93" s="7"/>
      <c r="F93" s="116" t="str">
        <f t="shared" si="42"/>
        <v/>
      </c>
      <c r="G93" s="7" t="str">
        <f t="shared" si="43"/>
        <v/>
      </c>
      <c r="H93" s="7" t="str">
        <f t="shared" si="44"/>
        <v/>
      </c>
      <c r="I93" s="116" t="str">
        <f t="shared" si="45"/>
        <v/>
      </c>
      <c r="J93" s="7" t="str">
        <f t="shared" si="46"/>
        <v/>
      </c>
      <c r="K93" s="127" t="str">
        <f t="shared" si="47"/>
        <v/>
      </c>
      <c r="L93" s="127" t="str">
        <f>IF(NOT(ISERROR(VLOOKUP(B93,Deflatores!G$42:H$64,2,FALSE))),VLOOKUP(B93,Deflatores!G$42:H$64,2,FALSE),IF(OR(ISBLANK(C93),ISBLANK(B93)),"",VLOOKUP(C93,Deflatores!G$4:H$38,2,FALSE)*H93+VLOOKUP(C93,Deflatores!G$4:I$38,3,FALSE)))</f>
        <v/>
      </c>
      <c r="M93" s="10"/>
      <c r="N93" s="10"/>
      <c r="O93" s="127"/>
    </row>
    <row r="94" spans="1:15" x14ac:dyDescent="0.25">
      <c r="A94" s="131" t="s">
        <v>261</v>
      </c>
      <c r="B94" s="4" t="s">
        <v>42</v>
      </c>
      <c r="C94" s="4" t="s">
        <v>40</v>
      </c>
      <c r="D94" s="7">
        <v>13</v>
      </c>
      <c r="E94" s="7">
        <v>4</v>
      </c>
      <c r="F94" s="116" t="str">
        <f t="shared" si="42"/>
        <v>Baixa</v>
      </c>
      <c r="G94" s="7" t="str">
        <f t="shared" si="43"/>
        <v>ALIL</v>
      </c>
      <c r="H94" s="7">
        <f t="shared" si="44"/>
        <v>7</v>
      </c>
      <c r="I94" s="116" t="str">
        <f t="shared" si="45"/>
        <v>L</v>
      </c>
      <c r="J94" s="7" t="str">
        <f t="shared" si="46"/>
        <v>ALII</v>
      </c>
      <c r="K94" s="127">
        <f t="shared" si="47"/>
        <v>7</v>
      </c>
      <c r="L94" s="127">
        <f>IF(NOT(ISERROR(VLOOKUP(B94,Deflatores!G$42:H$64,2,FALSE))),VLOOKUP(B94,Deflatores!G$42:H$64,2,FALSE),IF(OR(ISBLANK(C94),ISBLANK(B94)),"",VLOOKUP(C94,Deflatores!G$4:H$38,2,FALSE)*H94+VLOOKUP(C94,Deflatores!G$4:I$38,3,FALSE)))</f>
        <v>7</v>
      </c>
      <c r="M94" s="10"/>
      <c r="N94" s="10"/>
      <c r="O94" s="127"/>
    </row>
    <row r="95" spans="1:15" x14ac:dyDescent="0.25">
      <c r="A95" s="131" t="s">
        <v>262</v>
      </c>
      <c r="B95" s="4" t="s">
        <v>41</v>
      </c>
      <c r="C95" s="4" t="s">
        <v>40</v>
      </c>
      <c r="D95" s="7">
        <v>10</v>
      </c>
      <c r="E95" s="7">
        <v>1</v>
      </c>
      <c r="F95" s="116" t="str">
        <f t="shared" ref="F95:F136" si="48">IF(ISBLANK(B95),"",IF(I95="L","Baixa",IF(I95="A","Média",IF(I95="","","Alta"))))</f>
        <v>Baixa</v>
      </c>
      <c r="G95" s="7" t="str">
        <f t="shared" ref="G95:G136" si="49">CONCATENATE(B95,I95)</f>
        <v>CEL</v>
      </c>
      <c r="H95" s="7">
        <f t="shared" ref="H95:H136" si="50">IF(ISBLANK(B95),"",IF(B95="ALI",IF(I95="L",7,IF(I95="A",10,15)),IF(B95="AIE",IF(I95="L",5,IF(I95="A",7,10)),IF(B95="SE",IF(I95="L",4,IF(I95="A",5,7)),IF(OR(B95="EE",B95="CE"),IF(I95="L",3,IF(I95="A",4,6)),0)))))</f>
        <v>3</v>
      </c>
      <c r="I95" s="116" t="str">
        <f t="shared" ref="I95:I136" si="51">IF(OR(ISBLANK(D95),ISBLANK(E95)),IF(OR(B95="ALI",B95="AIE"),"L",IF(OR(B95="EE",B95="SE",B95="CE"),"A","")),IF(B95="EE",IF(E95&gt;=3,IF(D95&gt;=5,"H","A"),IF(E95&gt;=2,IF(D95&gt;=16,"H",IF(D95&lt;=4,"L","A")),IF(D95&lt;=15,"L","A"))),IF(OR(B95="SE",B95="CE"),IF(E95&gt;=4,IF(D95&gt;=6,"H","A"),IF(E95&gt;=2,IF(D95&gt;=20,"H",IF(D95&lt;=5,"L","A")),IF(D95&lt;=19,"L","A"))),IF(OR(B95="ALI",B95="AIE"),IF(E95&gt;=6,IF(D95&gt;=20,"H","A"),IF(E95&gt;=2,IF(D95&gt;=51,"H",IF(D95&lt;=19,"L","A")),IF(D95&lt;=50,"L","A"))),""))))</f>
        <v>L</v>
      </c>
      <c r="J95" s="7" t="str">
        <f t="shared" ref="J95:J136" si="52">CONCATENATE(B95,C95)</f>
        <v>CEI</v>
      </c>
      <c r="K95" s="127">
        <f t="shared" ref="K95:K136" si="53">IF(OR(H95="",H95=0),L95,H95)</f>
        <v>3</v>
      </c>
      <c r="L95" s="127">
        <f>IF(NOT(ISERROR(VLOOKUP(B95,Deflatores!G$42:H$64,2,FALSE))),VLOOKUP(B95,Deflatores!G$42:H$64,2,FALSE),IF(OR(ISBLANK(C95),ISBLANK(B95)),"",VLOOKUP(C95,Deflatores!G$4:H$38,2,FALSE)*H95+VLOOKUP(C95,Deflatores!G$4:I$38,3,FALSE)))</f>
        <v>3</v>
      </c>
      <c r="M95" s="10"/>
      <c r="N95" s="10"/>
      <c r="O95" s="127"/>
    </row>
    <row r="96" spans="1:15" x14ac:dyDescent="0.25">
      <c r="A96" s="131" t="s">
        <v>263</v>
      </c>
      <c r="B96" s="4" t="s">
        <v>43</v>
      </c>
      <c r="C96" s="4" t="s">
        <v>40</v>
      </c>
      <c r="D96" s="7">
        <v>7</v>
      </c>
      <c r="E96" s="7">
        <v>2</v>
      </c>
      <c r="F96" s="116" t="str">
        <f t="shared" si="48"/>
        <v>Média</v>
      </c>
      <c r="G96" s="7" t="str">
        <f t="shared" si="49"/>
        <v>EEA</v>
      </c>
      <c r="H96" s="7">
        <f t="shared" si="50"/>
        <v>4</v>
      </c>
      <c r="I96" s="116" t="str">
        <f t="shared" si="51"/>
        <v>A</v>
      </c>
      <c r="J96" s="7" t="str">
        <f t="shared" si="52"/>
        <v>EEI</v>
      </c>
      <c r="K96" s="127">
        <f t="shared" si="53"/>
        <v>4</v>
      </c>
      <c r="L96" s="127">
        <f>IF(NOT(ISERROR(VLOOKUP(B96,Deflatores!G$42:H$64,2,FALSE))),VLOOKUP(B96,Deflatores!G$42:H$64,2,FALSE),IF(OR(ISBLANK(C96),ISBLANK(B96)),"",VLOOKUP(C96,Deflatores!G$4:H$38,2,FALSE)*H96+VLOOKUP(C96,Deflatores!G$4:I$38,3,FALSE)))</f>
        <v>4</v>
      </c>
      <c r="M96" s="10"/>
      <c r="N96" s="10"/>
      <c r="O96" s="127"/>
    </row>
    <row r="97" spans="1:15" x14ac:dyDescent="0.25">
      <c r="A97" s="132" t="s">
        <v>264</v>
      </c>
      <c r="B97" s="133" t="s">
        <v>41</v>
      </c>
      <c r="C97" s="4" t="s">
        <v>40</v>
      </c>
      <c r="D97" s="7">
        <v>3</v>
      </c>
      <c r="E97" s="7">
        <v>1</v>
      </c>
      <c r="F97" s="116" t="str">
        <f t="shared" si="48"/>
        <v>Baixa</v>
      </c>
      <c r="G97" s="7" t="str">
        <f t="shared" si="49"/>
        <v>CEL</v>
      </c>
      <c r="H97" s="7">
        <f t="shared" si="50"/>
        <v>3</v>
      </c>
      <c r="I97" s="116" t="str">
        <f t="shared" si="51"/>
        <v>L</v>
      </c>
      <c r="J97" s="7" t="str">
        <f t="shared" si="52"/>
        <v>CEI</v>
      </c>
      <c r="K97" s="127">
        <f t="shared" si="53"/>
        <v>3</v>
      </c>
      <c r="L97" s="127">
        <f>IF(NOT(ISERROR(VLOOKUP(B97,Deflatores!G$42:H$64,2,FALSE))),VLOOKUP(B97,Deflatores!G$42:H$64,2,FALSE),IF(OR(ISBLANK(C97),ISBLANK(B97)),"",VLOOKUP(C97,Deflatores!G$4:H$38,2,FALSE)*H97+VLOOKUP(C97,Deflatores!G$4:I$38,3,FALSE)))</f>
        <v>3</v>
      </c>
      <c r="M97" s="10"/>
      <c r="N97" s="10"/>
      <c r="O97" s="127"/>
    </row>
    <row r="98" spans="1:15" x14ac:dyDescent="0.25">
      <c r="A98" s="132" t="s">
        <v>265</v>
      </c>
      <c r="B98" s="133" t="s">
        <v>41</v>
      </c>
      <c r="C98" s="4" t="s">
        <v>40</v>
      </c>
      <c r="D98" s="7">
        <v>3</v>
      </c>
      <c r="E98" s="7">
        <v>1</v>
      </c>
      <c r="F98" s="116" t="str">
        <f t="shared" si="48"/>
        <v>Baixa</v>
      </c>
      <c r="G98" s="7" t="str">
        <f t="shared" si="49"/>
        <v>CEL</v>
      </c>
      <c r="H98" s="7">
        <f t="shared" si="50"/>
        <v>3</v>
      </c>
      <c r="I98" s="116" t="str">
        <f t="shared" si="51"/>
        <v>L</v>
      </c>
      <c r="J98" s="7" t="str">
        <f t="shared" si="52"/>
        <v>CEI</v>
      </c>
      <c r="K98" s="127">
        <f t="shared" si="53"/>
        <v>3</v>
      </c>
      <c r="L98" s="127">
        <f>IF(NOT(ISERROR(VLOOKUP(B98,Deflatores!G$42:H$64,2,FALSE))),VLOOKUP(B98,Deflatores!G$42:H$64,2,FALSE),IF(OR(ISBLANK(C98),ISBLANK(B98)),"",VLOOKUP(C98,Deflatores!G$4:H$38,2,FALSE)*H98+VLOOKUP(C98,Deflatores!G$4:I$38,3,FALSE)))</f>
        <v>3</v>
      </c>
      <c r="M98" s="10"/>
      <c r="N98" s="10"/>
      <c r="O98" s="127"/>
    </row>
    <row r="99" spans="1:15" x14ac:dyDescent="0.25">
      <c r="A99" s="132" t="s">
        <v>266</v>
      </c>
      <c r="B99" s="133" t="s">
        <v>41</v>
      </c>
      <c r="C99" s="4" t="s">
        <v>40</v>
      </c>
      <c r="D99" s="7">
        <v>3</v>
      </c>
      <c r="E99" s="7">
        <v>1</v>
      </c>
      <c r="F99" s="116" t="str">
        <f t="shared" si="48"/>
        <v>Baixa</v>
      </c>
      <c r="G99" s="7" t="str">
        <f t="shared" si="49"/>
        <v>CEL</v>
      </c>
      <c r="H99" s="7">
        <f t="shared" si="50"/>
        <v>3</v>
      </c>
      <c r="I99" s="116" t="str">
        <f t="shared" si="51"/>
        <v>L</v>
      </c>
      <c r="J99" s="7" t="str">
        <f t="shared" si="52"/>
        <v>CEI</v>
      </c>
      <c r="K99" s="127">
        <f t="shared" si="53"/>
        <v>3</v>
      </c>
      <c r="L99" s="127">
        <f>IF(NOT(ISERROR(VLOOKUP(B99,Deflatores!G$42:H$64,2,FALSE))),VLOOKUP(B99,Deflatores!G$42:H$64,2,FALSE),IF(OR(ISBLANK(C99),ISBLANK(B99)),"",VLOOKUP(C99,Deflatores!G$4:H$38,2,FALSE)*H99+VLOOKUP(C99,Deflatores!G$4:I$38,3,FALSE)))</f>
        <v>3</v>
      </c>
      <c r="M99" s="10"/>
      <c r="N99" s="10"/>
      <c r="O99" s="127"/>
    </row>
    <row r="100" spans="1:15" x14ac:dyDescent="0.25">
      <c r="A100" s="131" t="s">
        <v>267</v>
      </c>
      <c r="B100" s="4" t="s">
        <v>43</v>
      </c>
      <c r="C100" s="4" t="s">
        <v>40</v>
      </c>
      <c r="D100" s="7">
        <v>7</v>
      </c>
      <c r="E100" s="7">
        <v>2</v>
      </c>
      <c r="F100" s="116" t="str">
        <f t="shared" si="48"/>
        <v>Média</v>
      </c>
      <c r="G100" s="7" t="str">
        <f t="shared" si="49"/>
        <v>EEA</v>
      </c>
      <c r="H100" s="7">
        <f t="shared" si="50"/>
        <v>4</v>
      </c>
      <c r="I100" s="116" t="str">
        <f t="shared" si="51"/>
        <v>A</v>
      </c>
      <c r="J100" s="7" t="str">
        <f t="shared" si="52"/>
        <v>EEI</v>
      </c>
      <c r="K100" s="127">
        <f t="shared" si="53"/>
        <v>4</v>
      </c>
      <c r="L100" s="127">
        <f>IF(NOT(ISERROR(VLOOKUP(B100,Deflatores!G$42:H$64,2,FALSE))),VLOOKUP(B100,Deflatores!G$42:H$64,2,FALSE),IF(OR(ISBLANK(C100),ISBLANK(B100)),"",VLOOKUP(C100,Deflatores!G$4:H$38,2,FALSE)*H100+VLOOKUP(C100,Deflatores!G$4:I$38,3,FALSE)))</f>
        <v>4</v>
      </c>
      <c r="M100" s="10"/>
      <c r="N100" s="10"/>
      <c r="O100" s="127"/>
    </row>
    <row r="101" spans="1:15" x14ac:dyDescent="0.25">
      <c r="A101" s="132" t="s">
        <v>268</v>
      </c>
      <c r="B101" s="4" t="s">
        <v>41</v>
      </c>
      <c r="C101" s="4" t="s">
        <v>40</v>
      </c>
      <c r="D101" s="7">
        <v>5</v>
      </c>
      <c r="E101" s="7">
        <v>1</v>
      </c>
      <c r="F101" s="116" t="str">
        <f t="shared" si="48"/>
        <v>Baixa</v>
      </c>
      <c r="G101" s="7" t="str">
        <f t="shared" si="49"/>
        <v>CEL</v>
      </c>
      <c r="H101" s="7">
        <f t="shared" si="50"/>
        <v>3</v>
      </c>
      <c r="I101" s="116" t="str">
        <f t="shared" si="51"/>
        <v>L</v>
      </c>
      <c r="J101" s="7" t="str">
        <f t="shared" si="52"/>
        <v>CEI</v>
      </c>
      <c r="K101" s="127">
        <f t="shared" si="53"/>
        <v>3</v>
      </c>
      <c r="L101" s="127">
        <f>IF(NOT(ISERROR(VLOOKUP(B101,Deflatores!G$42:H$64,2,FALSE))),VLOOKUP(B101,Deflatores!G$42:H$64,2,FALSE),IF(OR(ISBLANK(C101),ISBLANK(B101)),"",VLOOKUP(C101,Deflatores!G$4:H$38,2,FALSE)*H101+VLOOKUP(C101,Deflatores!G$4:I$38,3,FALSE)))</f>
        <v>3</v>
      </c>
      <c r="M101" s="10"/>
      <c r="N101" s="10"/>
      <c r="O101" s="127"/>
    </row>
    <row r="102" spans="1:15" x14ac:dyDescent="0.25">
      <c r="A102" s="131" t="s">
        <v>269</v>
      </c>
      <c r="B102" s="4" t="s">
        <v>41</v>
      </c>
      <c r="C102" s="4" t="s">
        <v>40</v>
      </c>
      <c r="D102" s="7">
        <v>7</v>
      </c>
      <c r="E102" s="7">
        <v>1</v>
      </c>
      <c r="F102" s="116" t="str">
        <f t="shared" si="48"/>
        <v>Baixa</v>
      </c>
      <c r="G102" s="7" t="str">
        <f t="shared" si="49"/>
        <v>CEL</v>
      </c>
      <c r="H102" s="7">
        <f t="shared" si="50"/>
        <v>3</v>
      </c>
      <c r="I102" s="116" t="str">
        <f t="shared" si="51"/>
        <v>L</v>
      </c>
      <c r="J102" s="7" t="str">
        <f t="shared" si="52"/>
        <v>CEI</v>
      </c>
      <c r="K102" s="127">
        <f t="shared" si="53"/>
        <v>3</v>
      </c>
      <c r="L102" s="127">
        <f>IF(NOT(ISERROR(VLOOKUP(B102,Deflatores!G$42:H$64,2,FALSE))),VLOOKUP(B102,Deflatores!G$42:H$64,2,FALSE),IF(OR(ISBLANK(C102),ISBLANK(B102)),"",VLOOKUP(C102,Deflatores!G$4:H$38,2,FALSE)*H102+VLOOKUP(C102,Deflatores!G$4:I$38,3,FALSE)))</f>
        <v>3</v>
      </c>
      <c r="M102" s="10"/>
      <c r="N102" s="10"/>
      <c r="O102" s="127"/>
    </row>
    <row r="103" spans="1:15" x14ac:dyDescent="0.25">
      <c r="A103" s="131" t="s">
        <v>270</v>
      </c>
      <c r="B103" s="4" t="s">
        <v>43</v>
      </c>
      <c r="C103" s="4" t="s">
        <v>40</v>
      </c>
      <c r="D103" s="7">
        <v>3</v>
      </c>
      <c r="E103" s="7">
        <v>2</v>
      </c>
      <c r="F103" s="116" t="str">
        <f t="shared" si="48"/>
        <v>Baixa</v>
      </c>
      <c r="G103" s="7" t="str">
        <f t="shared" si="49"/>
        <v>EEL</v>
      </c>
      <c r="H103" s="7">
        <f t="shared" si="50"/>
        <v>3</v>
      </c>
      <c r="I103" s="116" t="str">
        <f t="shared" si="51"/>
        <v>L</v>
      </c>
      <c r="J103" s="7" t="str">
        <f t="shared" si="52"/>
        <v>EEI</v>
      </c>
      <c r="K103" s="127">
        <f t="shared" si="53"/>
        <v>3</v>
      </c>
      <c r="L103" s="127">
        <f>IF(NOT(ISERROR(VLOOKUP(B103,Deflatores!G$42:H$64,2,FALSE))),VLOOKUP(B103,Deflatores!G$42:H$64,2,FALSE),IF(OR(ISBLANK(C103),ISBLANK(B103)),"",VLOOKUP(C103,Deflatores!G$4:H$38,2,FALSE)*H103+VLOOKUP(C103,Deflatores!G$4:I$38,3,FALSE)))</f>
        <v>3</v>
      </c>
      <c r="M103" s="10"/>
      <c r="N103" s="10"/>
      <c r="O103" s="127"/>
    </row>
    <row r="104" spans="1:15" x14ac:dyDescent="0.25">
      <c r="A104" s="131" t="s">
        <v>271</v>
      </c>
      <c r="B104" s="4" t="s">
        <v>41</v>
      </c>
      <c r="C104" s="4" t="s">
        <v>40</v>
      </c>
      <c r="D104" s="7">
        <v>14</v>
      </c>
      <c r="E104" s="7">
        <v>1</v>
      </c>
      <c r="F104" s="116" t="str">
        <f t="shared" si="48"/>
        <v>Baixa</v>
      </c>
      <c r="G104" s="7" t="str">
        <f t="shared" si="49"/>
        <v>CEL</v>
      </c>
      <c r="H104" s="7">
        <f t="shared" si="50"/>
        <v>3</v>
      </c>
      <c r="I104" s="116" t="str">
        <f t="shared" si="51"/>
        <v>L</v>
      </c>
      <c r="J104" s="7" t="str">
        <f t="shared" si="52"/>
        <v>CEI</v>
      </c>
      <c r="K104" s="127">
        <f t="shared" si="53"/>
        <v>3</v>
      </c>
      <c r="L104" s="127">
        <f>IF(NOT(ISERROR(VLOOKUP(B104,Deflatores!G$42:H$64,2,FALSE))),VLOOKUP(B104,Deflatores!G$42:H$64,2,FALSE),IF(OR(ISBLANK(C104),ISBLANK(B104)),"",VLOOKUP(C104,Deflatores!G$4:H$38,2,FALSE)*H104+VLOOKUP(C104,Deflatores!G$4:I$38,3,FALSE)))</f>
        <v>3</v>
      </c>
      <c r="M104" s="10"/>
      <c r="N104" s="10"/>
      <c r="O104" s="127"/>
    </row>
    <row r="105" spans="1:15" x14ac:dyDescent="0.25">
      <c r="A105" s="131" t="s">
        <v>272</v>
      </c>
      <c r="B105" s="4" t="s">
        <v>41</v>
      </c>
      <c r="C105" s="4" t="s">
        <v>40</v>
      </c>
      <c r="D105" s="7">
        <v>3</v>
      </c>
      <c r="E105" s="7">
        <v>2</v>
      </c>
      <c r="F105" s="116" t="str">
        <f t="shared" si="48"/>
        <v>Baixa</v>
      </c>
      <c r="G105" s="7" t="str">
        <f t="shared" si="49"/>
        <v>CEL</v>
      </c>
      <c r="H105" s="7">
        <f t="shared" si="50"/>
        <v>3</v>
      </c>
      <c r="I105" s="116" t="str">
        <f t="shared" si="51"/>
        <v>L</v>
      </c>
      <c r="J105" s="7" t="str">
        <f t="shared" si="52"/>
        <v>CEI</v>
      </c>
      <c r="K105" s="127">
        <f t="shared" si="53"/>
        <v>3</v>
      </c>
      <c r="L105" s="127">
        <f>IF(NOT(ISERROR(VLOOKUP(B105,Deflatores!G$42:H$64,2,FALSE))),VLOOKUP(B105,Deflatores!G$42:H$64,2,FALSE),IF(OR(ISBLANK(C105),ISBLANK(B105)),"",VLOOKUP(C105,Deflatores!G$4:H$38,2,FALSE)*H105+VLOOKUP(C105,Deflatores!G$4:I$38,3,FALSE)))</f>
        <v>3</v>
      </c>
      <c r="M105" s="10"/>
      <c r="N105" s="10"/>
      <c r="O105" s="127"/>
    </row>
    <row r="106" spans="1:15" x14ac:dyDescent="0.25">
      <c r="A106" s="131"/>
      <c r="B106" s="4"/>
      <c r="C106" s="4"/>
      <c r="D106" s="7"/>
      <c r="E106" s="7"/>
      <c r="F106" s="116" t="str">
        <f t="shared" si="48"/>
        <v/>
      </c>
      <c r="G106" s="7" t="str">
        <f t="shared" si="49"/>
        <v/>
      </c>
      <c r="H106" s="7" t="str">
        <f t="shared" si="50"/>
        <v/>
      </c>
      <c r="I106" s="116" t="str">
        <f t="shared" si="51"/>
        <v/>
      </c>
      <c r="J106" s="7" t="str">
        <f t="shared" si="52"/>
        <v/>
      </c>
      <c r="K106" s="127" t="str">
        <f t="shared" si="53"/>
        <v/>
      </c>
      <c r="L106" s="127" t="str">
        <f>IF(NOT(ISERROR(VLOOKUP(B106,Deflatores!G$42:H$64,2,FALSE))),VLOOKUP(B106,Deflatores!G$42:H$64,2,FALSE),IF(OR(ISBLANK(C106),ISBLANK(B106)),"",VLOOKUP(C106,Deflatores!G$4:H$38,2,FALSE)*H106+VLOOKUP(C106,Deflatores!G$4:I$38,3,FALSE)))</f>
        <v/>
      </c>
      <c r="M106" s="10"/>
      <c r="N106" s="10"/>
      <c r="O106" s="127"/>
    </row>
    <row r="107" spans="1:15" x14ac:dyDescent="0.25">
      <c r="A107" s="130" t="s">
        <v>273</v>
      </c>
      <c r="B107" s="4"/>
      <c r="C107" s="4"/>
      <c r="D107" s="7"/>
      <c r="E107" s="7"/>
      <c r="F107" s="116" t="str">
        <f t="shared" si="48"/>
        <v/>
      </c>
      <c r="G107" s="7" t="str">
        <f t="shared" si="49"/>
        <v/>
      </c>
      <c r="H107" s="7" t="str">
        <f t="shared" si="50"/>
        <v/>
      </c>
      <c r="I107" s="116" t="str">
        <f t="shared" si="51"/>
        <v/>
      </c>
      <c r="J107" s="7" t="str">
        <f t="shared" si="52"/>
        <v/>
      </c>
      <c r="K107" s="127" t="str">
        <f t="shared" si="53"/>
        <v/>
      </c>
      <c r="L107" s="127" t="str">
        <f>IF(NOT(ISERROR(VLOOKUP(B107,Deflatores!G$42:H$64,2,FALSE))),VLOOKUP(B107,Deflatores!G$42:H$64,2,FALSE),IF(OR(ISBLANK(C107),ISBLANK(B107)),"",VLOOKUP(C107,Deflatores!G$4:H$38,2,FALSE)*H107+VLOOKUP(C107,Deflatores!G$4:I$38,3,FALSE)))</f>
        <v/>
      </c>
      <c r="M107" s="10"/>
      <c r="N107" s="10"/>
      <c r="O107" s="127"/>
    </row>
    <row r="108" spans="1:15" x14ac:dyDescent="0.25">
      <c r="A108" s="131" t="s">
        <v>274</v>
      </c>
      <c r="B108" s="4" t="s">
        <v>39</v>
      </c>
      <c r="C108" s="4" t="s">
        <v>40</v>
      </c>
      <c r="D108" s="7">
        <v>3</v>
      </c>
      <c r="E108" s="7">
        <v>1</v>
      </c>
      <c r="F108" s="116" t="str">
        <f t="shared" si="48"/>
        <v>Baixa</v>
      </c>
      <c r="G108" s="7" t="str">
        <f t="shared" si="49"/>
        <v>AIEL</v>
      </c>
      <c r="H108" s="7">
        <f t="shared" si="50"/>
        <v>5</v>
      </c>
      <c r="I108" s="116" t="str">
        <f t="shared" si="51"/>
        <v>L</v>
      </c>
      <c r="J108" s="7" t="str">
        <f t="shared" si="52"/>
        <v>AIEI</v>
      </c>
      <c r="K108" s="127">
        <f t="shared" si="53"/>
        <v>5</v>
      </c>
      <c r="L108" s="127">
        <f>IF(NOT(ISERROR(VLOOKUP(B108,Deflatores!G$42:H$64,2,FALSE))),VLOOKUP(B108,Deflatores!G$42:H$64,2,FALSE),IF(OR(ISBLANK(C108),ISBLANK(B108)),"",VLOOKUP(C108,Deflatores!G$4:H$38,2,FALSE)*H108+VLOOKUP(C108,Deflatores!G$4:I$38,3,FALSE)))</f>
        <v>5</v>
      </c>
      <c r="M108" s="10"/>
      <c r="N108" s="10"/>
      <c r="O108" s="127"/>
    </row>
    <row r="109" spans="1:15" x14ac:dyDescent="0.25">
      <c r="A109" s="131" t="s">
        <v>275</v>
      </c>
      <c r="B109" s="4" t="s">
        <v>42</v>
      </c>
      <c r="C109" s="4" t="s">
        <v>40</v>
      </c>
      <c r="D109" s="7">
        <v>21</v>
      </c>
      <c r="E109" s="7">
        <v>2</v>
      </c>
      <c r="F109" s="116" t="str">
        <f t="shared" si="48"/>
        <v>Média</v>
      </c>
      <c r="G109" s="7" t="str">
        <f t="shared" si="49"/>
        <v>ALIA</v>
      </c>
      <c r="H109" s="7">
        <f t="shared" si="50"/>
        <v>10</v>
      </c>
      <c r="I109" s="116" t="str">
        <f t="shared" si="51"/>
        <v>A</v>
      </c>
      <c r="J109" s="7" t="str">
        <f t="shared" si="52"/>
        <v>ALII</v>
      </c>
      <c r="K109" s="127">
        <f t="shared" si="53"/>
        <v>10</v>
      </c>
      <c r="L109" s="127">
        <f>IF(NOT(ISERROR(VLOOKUP(B109,Deflatores!G$42:H$64,2,FALSE))),VLOOKUP(B109,Deflatores!G$42:H$64,2,FALSE),IF(OR(ISBLANK(C109),ISBLANK(B109)),"",VLOOKUP(C109,Deflatores!G$4:H$38,2,FALSE)*H109+VLOOKUP(C109,Deflatores!G$4:I$38,3,FALSE)))</f>
        <v>10</v>
      </c>
      <c r="M109" s="10"/>
      <c r="N109" s="10"/>
      <c r="O109" s="127"/>
    </row>
    <row r="110" spans="1:15" x14ac:dyDescent="0.25">
      <c r="A110" s="131" t="s">
        <v>276</v>
      </c>
      <c r="B110" s="4" t="s">
        <v>43</v>
      </c>
      <c r="C110" s="4" t="s">
        <v>40</v>
      </c>
      <c r="D110" s="7">
        <v>9</v>
      </c>
      <c r="E110" s="7">
        <v>4</v>
      </c>
      <c r="F110" s="116" t="str">
        <f t="shared" si="48"/>
        <v>Alta</v>
      </c>
      <c r="G110" s="7" t="str">
        <f t="shared" si="49"/>
        <v>EEH</v>
      </c>
      <c r="H110" s="7">
        <f t="shared" si="50"/>
        <v>6</v>
      </c>
      <c r="I110" s="116" t="str">
        <f t="shared" si="51"/>
        <v>H</v>
      </c>
      <c r="J110" s="7" t="str">
        <f t="shared" si="52"/>
        <v>EEI</v>
      </c>
      <c r="K110" s="127">
        <f t="shared" si="53"/>
        <v>6</v>
      </c>
      <c r="L110" s="127">
        <f>IF(NOT(ISERROR(VLOOKUP(B110,Deflatores!G$42:H$64,2,FALSE))),VLOOKUP(B110,Deflatores!G$42:H$64,2,FALSE),IF(OR(ISBLANK(C110),ISBLANK(B110)),"",VLOOKUP(C110,Deflatores!G$4:H$38,2,FALSE)*H110+VLOOKUP(C110,Deflatores!G$4:I$38,3,FALSE)))</f>
        <v>6</v>
      </c>
      <c r="M110" s="10"/>
      <c r="N110" s="10"/>
      <c r="O110" s="127"/>
    </row>
    <row r="111" spans="1:15" x14ac:dyDescent="0.25">
      <c r="A111" s="132" t="s">
        <v>277</v>
      </c>
      <c r="B111" s="4" t="s">
        <v>41</v>
      </c>
      <c r="C111" s="4" t="s">
        <v>40</v>
      </c>
      <c r="D111" s="7">
        <v>2</v>
      </c>
      <c r="E111" s="7">
        <v>1</v>
      </c>
      <c r="F111" s="116" t="str">
        <f t="shared" si="48"/>
        <v>Baixa</v>
      </c>
      <c r="G111" s="7" t="str">
        <f t="shared" si="49"/>
        <v>CEL</v>
      </c>
      <c r="H111" s="7">
        <f t="shared" si="50"/>
        <v>3</v>
      </c>
      <c r="I111" s="116" t="str">
        <f t="shared" si="51"/>
        <v>L</v>
      </c>
      <c r="J111" s="7" t="str">
        <f t="shared" si="52"/>
        <v>CEI</v>
      </c>
      <c r="K111" s="127">
        <f t="shared" si="53"/>
        <v>3</v>
      </c>
      <c r="L111" s="127">
        <f>IF(NOT(ISERROR(VLOOKUP(B111,Deflatores!G$42:H$64,2,FALSE))),VLOOKUP(B111,Deflatores!G$42:H$64,2,FALSE),IF(OR(ISBLANK(C111),ISBLANK(B111)),"",VLOOKUP(C111,Deflatores!G$4:H$38,2,FALSE)*H111+VLOOKUP(C111,Deflatores!G$4:I$38,3,FALSE)))</f>
        <v>3</v>
      </c>
      <c r="M111" s="10"/>
      <c r="N111" s="10"/>
      <c r="O111" s="140"/>
    </row>
    <row r="112" spans="1:15" x14ac:dyDescent="0.25">
      <c r="A112" s="131" t="s">
        <v>278</v>
      </c>
      <c r="B112" s="4" t="s">
        <v>43</v>
      </c>
      <c r="C112" s="4" t="s">
        <v>40</v>
      </c>
      <c r="D112" s="7">
        <v>9</v>
      </c>
      <c r="E112" s="7">
        <v>4</v>
      </c>
      <c r="F112" s="116" t="str">
        <f t="shared" si="48"/>
        <v>Alta</v>
      </c>
      <c r="G112" s="7" t="str">
        <f t="shared" si="49"/>
        <v>EEH</v>
      </c>
      <c r="H112" s="7">
        <f t="shared" si="50"/>
        <v>6</v>
      </c>
      <c r="I112" s="116" t="str">
        <f t="shared" si="51"/>
        <v>H</v>
      </c>
      <c r="J112" s="7" t="str">
        <f t="shared" si="52"/>
        <v>EEI</v>
      </c>
      <c r="K112" s="127">
        <f t="shared" si="53"/>
        <v>6</v>
      </c>
      <c r="L112" s="127">
        <f>IF(NOT(ISERROR(VLOOKUP(B112,Deflatores!G$42:H$64,2,FALSE))),VLOOKUP(B112,Deflatores!G$42:H$64,2,FALSE),IF(OR(ISBLANK(C112),ISBLANK(B112)),"",VLOOKUP(C112,Deflatores!G$4:H$38,2,FALSE)*H112+VLOOKUP(C112,Deflatores!G$4:I$38,3,FALSE)))</f>
        <v>6</v>
      </c>
      <c r="M112" s="10"/>
      <c r="N112" s="10"/>
      <c r="O112" s="127"/>
    </row>
    <row r="113" spans="1:15" x14ac:dyDescent="0.25">
      <c r="A113" s="132" t="s">
        <v>279</v>
      </c>
      <c r="B113" s="4" t="s">
        <v>41</v>
      </c>
      <c r="C113" s="4" t="s">
        <v>40</v>
      </c>
      <c r="D113" s="7">
        <v>15</v>
      </c>
      <c r="E113" s="7">
        <v>3</v>
      </c>
      <c r="F113" s="116" t="str">
        <f t="shared" si="48"/>
        <v>Média</v>
      </c>
      <c r="G113" s="7" t="str">
        <f t="shared" si="49"/>
        <v>CEA</v>
      </c>
      <c r="H113" s="7">
        <f t="shared" si="50"/>
        <v>4</v>
      </c>
      <c r="I113" s="116" t="str">
        <f t="shared" si="51"/>
        <v>A</v>
      </c>
      <c r="J113" s="7" t="str">
        <f t="shared" si="52"/>
        <v>CEI</v>
      </c>
      <c r="K113" s="127">
        <f t="shared" si="53"/>
        <v>4</v>
      </c>
      <c r="L113" s="127">
        <f>IF(NOT(ISERROR(VLOOKUP(B113,Deflatores!G$42:H$64,2,FALSE))),VLOOKUP(B113,Deflatores!G$42:H$64,2,FALSE),IF(OR(ISBLANK(C113),ISBLANK(B113)),"",VLOOKUP(C113,Deflatores!G$4:H$38,2,FALSE)*H113+VLOOKUP(C113,Deflatores!G$4:I$38,3,FALSE)))</f>
        <v>4</v>
      </c>
      <c r="M113" s="10"/>
      <c r="N113" s="10"/>
      <c r="O113" s="138"/>
    </row>
    <row r="114" spans="1:15" x14ac:dyDescent="0.25">
      <c r="A114" s="131" t="s">
        <v>280</v>
      </c>
      <c r="B114" s="4" t="s">
        <v>41</v>
      </c>
      <c r="C114" s="4" t="s">
        <v>40</v>
      </c>
      <c r="D114" s="7">
        <v>17</v>
      </c>
      <c r="E114" s="7">
        <v>3</v>
      </c>
      <c r="F114" s="116" t="str">
        <f t="shared" si="48"/>
        <v>Média</v>
      </c>
      <c r="G114" s="7" t="str">
        <f t="shared" si="49"/>
        <v>CEA</v>
      </c>
      <c r="H114" s="7">
        <f t="shared" si="50"/>
        <v>4</v>
      </c>
      <c r="I114" s="116" t="str">
        <f t="shared" si="51"/>
        <v>A</v>
      </c>
      <c r="J114" s="7" t="str">
        <f t="shared" si="52"/>
        <v>CEI</v>
      </c>
      <c r="K114" s="127">
        <f t="shared" si="53"/>
        <v>4</v>
      </c>
      <c r="L114" s="127">
        <f>IF(NOT(ISERROR(VLOOKUP(B114,Deflatores!G$42:H$64,2,FALSE))),VLOOKUP(B114,Deflatores!G$42:H$64,2,FALSE),IF(OR(ISBLANK(C114),ISBLANK(B114)),"",VLOOKUP(C114,Deflatores!G$4:H$38,2,FALSE)*H114+VLOOKUP(C114,Deflatores!G$4:I$38,3,FALSE)))</f>
        <v>4</v>
      </c>
      <c r="M114" s="10"/>
      <c r="N114" s="10"/>
      <c r="O114" s="127"/>
    </row>
    <row r="115" spans="1:15" x14ac:dyDescent="0.25">
      <c r="A115" s="131" t="s">
        <v>281</v>
      </c>
      <c r="B115" s="4" t="s">
        <v>41</v>
      </c>
      <c r="C115" s="4" t="s">
        <v>40</v>
      </c>
      <c r="D115" s="7">
        <v>12</v>
      </c>
      <c r="E115" s="7">
        <v>3</v>
      </c>
      <c r="F115" s="116" t="str">
        <f t="shared" si="48"/>
        <v>Média</v>
      </c>
      <c r="G115" s="7" t="str">
        <f t="shared" si="49"/>
        <v>CEA</v>
      </c>
      <c r="H115" s="7">
        <f t="shared" si="50"/>
        <v>4</v>
      </c>
      <c r="I115" s="116" t="str">
        <f t="shared" si="51"/>
        <v>A</v>
      </c>
      <c r="J115" s="7" t="str">
        <f t="shared" si="52"/>
        <v>CEI</v>
      </c>
      <c r="K115" s="127">
        <f t="shared" si="53"/>
        <v>4</v>
      </c>
      <c r="L115" s="127">
        <f>IF(NOT(ISERROR(VLOOKUP(B115,Deflatores!G$42:H$64,2,FALSE))),VLOOKUP(B115,Deflatores!G$42:H$64,2,FALSE),IF(OR(ISBLANK(C115),ISBLANK(B115)),"",VLOOKUP(C115,Deflatores!G$4:H$38,2,FALSE)*H115+VLOOKUP(C115,Deflatores!G$4:I$38,3,FALSE)))</f>
        <v>4</v>
      </c>
      <c r="M115" s="10"/>
      <c r="N115" s="10"/>
      <c r="O115" s="127"/>
    </row>
    <row r="116" spans="1:15" x14ac:dyDescent="0.25">
      <c r="A116" s="131" t="s">
        <v>282</v>
      </c>
      <c r="B116" s="4" t="s">
        <v>43</v>
      </c>
      <c r="C116" s="4" t="s">
        <v>40</v>
      </c>
      <c r="D116" s="7">
        <v>9</v>
      </c>
      <c r="E116" s="7">
        <v>3</v>
      </c>
      <c r="F116" s="116" t="str">
        <f t="shared" si="48"/>
        <v>Alta</v>
      </c>
      <c r="G116" s="7" t="str">
        <f t="shared" si="49"/>
        <v>EEH</v>
      </c>
      <c r="H116" s="7">
        <f t="shared" si="50"/>
        <v>6</v>
      </c>
      <c r="I116" s="116" t="str">
        <f t="shared" si="51"/>
        <v>H</v>
      </c>
      <c r="J116" s="7" t="str">
        <f t="shared" si="52"/>
        <v>EEI</v>
      </c>
      <c r="K116" s="127">
        <f t="shared" si="53"/>
        <v>6</v>
      </c>
      <c r="L116" s="127">
        <f>IF(NOT(ISERROR(VLOOKUP(B116,Deflatores!G$42:H$64,2,FALSE))),VLOOKUP(B116,Deflatores!G$42:H$64,2,FALSE),IF(OR(ISBLANK(C116),ISBLANK(B116)),"",VLOOKUP(C116,Deflatores!G$4:H$38,2,FALSE)*H116+VLOOKUP(C116,Deflatores!G$4:I$38,3,FALSE)))</f>
        <v>6</v>
      </c>
      <c r="M116" s="10"/>
      <c r="N116" s="10"/>
      <c r="O116" s="127"/>
    </row>
    <row r="117" spans="1:15" x14ac:dyDescent="0.25">
      <c r="A117" s="131" t="s">
        <v>283</v>
      </c>
      <c r="B117" s="4" t="s">
        <v>43</v>
      </c>
      <c r="C117" s="4" t="s">
        <v>40</v>
      </c>
      <c r="D117" s="7">
        <v>10</v>
      </c>
      <c r="E117" s="7">
        <v>3</v>
      </c>
      <c r="F117" s="116" t="str">
        <f t="shared" si="48"/>
        <v>Alta</v>
      </c>
      <c r="G117" s="7" t="str">
        <f t="shared" si="49"/>
        <v>EEH</v>
      </c>
      <c r="H117" s="7">
        <f t="shared" si="50"/>
        <v>6</v>
      </c>
      <c r="I117" s="116" t="str">
        <f t="shared" si="51"/>
        <v>H</v>
      </c>
      <c r="J117" s="7" t="str">
        <f t="shared" si="52"/>
        <v>EEI</v>
      </c>
      <c r="K117" s="127">
        <f t="shared" si="53"/>
        <v>6</v>
      </c>
      <c r="L117" s="127">
        <f>IF(NOT(ISERROR(VLOOKUP(B117,Deflatores!G$42:H$64,2,FALSE))),VLOOKUP(B117,Deflatores!G$42:H$64,2,FALSE),IF(OR(ISBLANK(C117),ISBLANK(B117)),"",VLOOKUP(C117,Deflatores!G$4:H$38,2,FALSE)*H117+VLOOKUP(C117,Deflatores!G$4:I$38,3,FALSE)))</f>
        <v>6</v>
      </c>
      <c r="M117" s="10"/>
      <c r="N117" s="10"/>
      <c r="O117" s="127"/>
    </row>
    <row r="118" spans="1:15" x14ac:dyDescent="0.25">
      <c r="A118" s="132" t="s">
        <v>284</v>
      </c>
      <c r="B118" s="4" t="s">
        <v>41</v>
      </c>
      <c r="C118" s="4" t="s">
        <v>40</v>
      </c>
      <c r="D118" s="7">
        <v>8</v>
      </c>
      <c r="E118" s="7">
        <v>2</v>
      </c>
      <c r="F118" s="116" t="str">
        <f t="shared" si="48"/>
        <v>Média</v>
      </c>
      <c r="G118" s="7" t="str">
        <f t="shared" si="49"/>
        <v>CEA</v>
      </c>
      <c r="H118" s="7">
        <f t="shared" si="50"/>
        <v>4</v>
      </c>
      <c r="I118" s="116" t="str">
        <f t="shared" si="51"/>
        <v>A</v>
      </c>
      <c r="J118" s="7" t="str">
        <f t="shared" si="52"/>
        <v>CEI</v>
      </c>
      <c r="K118" s="127">
        <f t="shared" si="53"/>
        <v>4</v>
      </c>
      <c r="L118" s="127">
        <f>IF(NOT(ISERROR(VLOOKUP(B118,Deflatores!G$42:H$64,2,FALSE))),VLOOKUP(B118,Deflatores!G$42:H$64,2,FALSE),IF(OR(ISBLANK(C118),ISBLANK(B118)),"",VLOOKUP(C118,Deflatores!G$4:H$38,2,FALSE)*H118+VLOOKUP(C118,Deflatores!G$4:I$38,3,FALSE)))</f>
        <v>4</v>
      </c>
      <c r="M118" s="10"/>
      <c r="N118" s="10"/>
      <c r="O118" s="127"/>
    </row>
    <row r="119" spans="1:15" x14ac:dyDescent="0.25">
      <c r="A119" s="131" t="s">
        <v>285</v>
      </c>
      <c r="B119" s="4" t="s">
        <v>41</v>
      </c>
      <c r="C119" s="4" t="s">
        <v>40</v>
      </c>
      <c r="D119" s="7">
        <v>10</v>
      </c>
      <c r="E119" s="7">
        <v>2</v>
      </c>
      <c r="F119" s="116" t="str">
        <f t="shared" si="48"/>
        <v>Média</v>
      </c>
      <c r="G119" s="7" t="str">
        <f t="shared" si="49"/>
        <v>CEA</v>
      </c>
      <c r="H119" s="7">
        <f t="shared" si="50"/>
        <v>4</v>
      </c>
      <c r="I119" s="116" t="str">
        <f t="shared" si="51"/>
        <v>A</v>
      </c>
      <c r="J119" s="7" t="str">
        <f t="shared" si="52"/>
        <v>CEI</v>
      </c>
      <c r="K119" s="127">
        <f t="shared" si="53"/>
        <v>4</v>
      </c>
      <c r="L119" s="127">
        <f>IF(NOT(ISERROR(VLOOKUP(B119,Deflatores!G$42:H$64,2,FALSE))),VLOOKUP(B119,Deflatores!G$42:H$64,2,FALSE),IF(OR(ISBLANK(C119),ISBLANK(B119)),"",VLOOKUP(C119,Deflatores!G$4:H$38,2,FALSE)*H119+VLOOKUP(C119,Deflatores!G$4:I$38,3,FALSE)))</f>
        <v>4</v>
      </c>
      <c r="M119" s="10"/>
      <c r="N119" s="10"/>
      <c r="O119" s="127"/>
    </row>
    <row r="120" spans="1:15" ht="15" customHeight="1" x14ac:dyDescent="0.25">
      <c r="A120" s="131" t="s">
        <v>286</v>
      </c>
      <c r="B120" s="4" t="s">
        <v>43</v>
      </c>
      <c r="C120" s="4" t="s">
        <v>40</v>
      </c>
      <c r="D120" s="7">
        <v>3</v>
      </c>
      <c r="E120" s="7">
        <v>2</v>
      </c>
      <c r="F120" s="116" t="str">
        <f t="shared" si="48"/>
        <v>Baixa</v>
      </c>
      <c r="G120" s="7" t="str">
        <f t="shared" si="49"/>
        <v>EEL</v>
      </c>
      <c r="H120" s="7">
        <f t="shared" si="50"/>
        <v>3</v>
      </c>
      <c r="I120" s="116" t="str">
        <f t="shared" si="51"/>
        <v>L</v>
      </c>
      <c r="J120" s="7" t="str">
        <f t="shared" si="52"/>
        <v>EEI</v>
      </c>
      <c r="K120" s="127">
        <f t="shared" si="53"/>
        <v>3</v>
      </c>
      <c r="L120" s="127">
        <f>IF(NOT(ISERROR(VLOOKUP(B120,Deflatores!G$42:H$64,2,FALSE))),VLOOKUP(B120,Deflatores!G$42:H$64,2,FALSE),IF(OR(ISBLANK(C120),ISBLANK(B120)),"",VLOOKUP(C120,Deflatores!G$4:H$38,2,FALSE)*H120+VLOOKUP(C120,Deflatores!G$4:I$38,3,FALSE)))</f>
        <v>3</v>
      </c>
      <c r="M120" s="10"/>
      <c r="N120" s="10"/>
      <c r="O120" s="127"/>
    </row>
    <row r="121" spans="1:15" ht="15.75" customHeight="1" x14ac:dyDescent="0.25">
      <c r="A121" s="131" t="s">
        <v>287</v>
      </c>
      <c r="B121" s="4" t="s">
        <v>41</v>
      </c>
      <c r="C121" s="4" t="s">
        <v>40</v>
      </c>
      <c r="D121" s="7">
        <v>12</v>
      </c>
      <c r="E121" s="7">
        <v>3</v>
      </c>
      <c r="F121" s="116" t="str">
        <f t="shared" si="48"/>
        <v>Média</v>
      </c>
      <c r="G121" s="7" t="str">
        <f t="shared" si="49"/>
        <v>CEA</v>
      </c>
      <c r="H121" s="7">
        <f t="shared" si="50"/>
        <v>4</v>
      </c>
      <c r="I121" s="116" t="str">
        <f t="shared" si="51"/>
        <v>A</v>
      </c>
      <c r="J121" s="7" t="str">
        <f t="shared" si="52"/>
        <v>CEI</v>
      </c>
      <c r="K121" s="127">
        <f t="shared" si="53"/>
        <v>4</v>
      </c>
      <c r="L121" s="127">
        <f>IF(NOT(ISERROR(VLOOKUP(B121,Deflatores!G$42:H$64,2,FALSE))),VLOOKUP(B121,Deflatores!G$42:H$64,2,FALSE),IF(OR(ISBLANK(C121),ISBLANK(B121)),"",VLOOKUP(C121,Deflatores!G$4:H$38,2,FALSE)*H121+VLOOKUP(C121,Deflatores!G$4:I$38,3,FALSE)))</f>
        <v>4</v>
      </c>
      <c r="M121" s="10"/>
      <c r="N121" s="10"/>
      <c r="O121" s="127"/>
    </row>
    <row r="122" spans="1:15" ht="13.5" customHeight="1" x14ac:dyDescent="0.25">
      <c r="A122" s="131" t="s">
        <v>288</v>
      </c>
      <c r="B122" s="4" t="s">
        <v>41</v>
      </c>
      <c r="C122" s="4" t="s">
        <v>40</v>
      </c>
      <c r="D122" s="7">
        <v>3</v>
      </c>
      <c r="E122" s="7">
        <v>2</v>
      </c>
      <c r="F122" s="116" t="str">
        <f>IF(ISBLANK(B122),"",IF(I122="L","Baixa",IF(I122="A","Média",IF(I122="","","Alta"))))</f>
        <v>Baixa</v>
      </c>
      <c r="G122" s="7" t="str">
        <f>CONCATENATE(B122,I122)</f>
        <v>CEL</v>
      </c>
      <c r="H122" s="7">
        <f>IF(ISBLANK(B122),"",IF(B122="ALI",IF(I122="L",7,IF(I122="A",10,15)),IF(B122="AIE",IF(I122="L",5,IF(I122="A",7,10)),IF(B122="SE",IF(I122="L",4,IF(I122="A",5,7)),IF(OR(B122="EE",B122="CE"),IF(I122="L",3,IF(I122="A",4,6)),0)))))</f>
        <v>3</v>
      </c>
      <c r="I122" s="116" t="str">
        <f>IF(OR(ISBLANK(D122),ISBLANK(E122)),IF(OR(B122="ALI",B122="AIE"),"L",IF(OR(B122="EE",B122="SE",B122="CE"),"A","")),IF(B122="EE",IF(E122&gt;=3,IF(D122&gt;=5,"H","A"),IF(E122&gt;=2,IF(D122&gt;=16,"H",IF(D122&lt;=4,"L","A")),IF(D122&lt;=15,"L","A"))),IF(OR(B122="SE",B122="CE"),IF(E122&gt;=4,IF(D122&gt;=6,"H","A"),IF(E122&gt;=2,IF(D122&gt;=20,"H",IF(D122&lt;=5,"L","A")),IF(D122&lt;=19,"L","A"))),IF(OR(B122="ALI",B122="AIE"),IF(E122&gt;=6,IF(D122&gt;=20,"H","A"),IF(E122&gt;=2,IF(D122&gt;=51,"H",IF(D122&lt;=19,"L","A")),IF(D122&lt;=50,"L","A"))),""))))</f>
        <v>L</v>
      </c>
      <c r="J122" s="7" t="str">
        <f>CONCATENATE(B122,C122)</f>
        <v>CEI</v>
      </c>
      <c r="K122" s="127">
        <f t="shared" si="53"/>
        <v>3</v>
      </c>
      <c r="L122" s="127">
        <f>IF(NOT(ISERROR(VLOOKUP(B122,Deflatores!G$42:H$64,2,FALSE))),VLOOKUP(B122,Deflatores!G$42:H$64,2,FALSE),IF(OR(ISBLANK(C122),ISBLANK(B122)),"",VLOOKUP(C122,Deflatores!G$4:H$38,2,FALSE)*H122+VLOOKUP(C122,Deflatores!G$4:I$38,3,FALSE)))</f>
        <v>3</v>
      </c>
      <c r="M122" s="10"/>
      <c r="N122" s="10"/>
      <c r="O122" s="127"/>
    </row>
    <row r="123" spans="1:15" ht="15.75" customHeight="1" x14ac:dyDescent="0.25">
      <c r="A123" s="131"/>
      <c r="B123" s="4"/>
      <c r="C123" s="4"/>
      <c r="D123" s="7"/>
      <c r="E123" s="7"/>
      <c r="F123" s="116" t="str">
        <f t="shared" si="48"/>
        <v/>
      </c>
      <c r="G123" s="7" t="str">
        <f t="shared" si="49"/>
        <v/>
      </c>
      <c r="H123" s="7" t="str">
        <f t="shared" si="50"/>
        <v/>
      </c>
      <c r="I123" s="116" t="str">
        <f t="shared" si="51"/>
        <v/>
      </c>
      <c r="J123" s="7" t="str">
        <f t="shared" si="52"/>
        <v/>
      </c>
      <c r="K123" s="127" t="str">
        <f t="shared" si="53"/>
        <v/>
      </c>
      <c r="L123" s="127" t="str">
        <f>IF(NOT(ISERROR(VLOOKUP(B123,Deflatores!G$42:H$64,2,FALSE))),VLOOKUP(B123,Deflatores!G$42:H$64,2,FALSE),IF(OR(ISBLANK(C123),ISBLANK(B123)),"",VLOOKUP(C123,Deflatores!G$4:H$38,2,FALSE)*H123+VLOOKUP(C123,Deflatores!G$4:I$38,3,FALSE)))</f>
        <v/>
      </c>
      <c r="M123" s="10"/>
      <c r="N123" s="10"/>
      <c r="O123" s="127"/>
    </row>
    <row r="124" spans="1:15" ht="15.75" customHeight="1" x14ac:dyDescent="0.25">
      <c r="A124" s="130" t="s">
        <v>289</v>
      </c>
      <c r="B124" s="4"/>
      <c r="C124" s="4"/>
      <c r="D124" s="7"/>
      <c r="E124" s="7"/>
      <c r="F124" s="116" t="str">
        <f t="shared" si="48"/>
        <v/>
      </c>
      <c r="G124" s="7" t="str">
        <f t="shared" si="49"/>
        <v/>
      </c>
      <c r="H124" s="7" t="str">
        <f t="shared" si="50"/>
        <v/>
      </c>
      <c r="I124" s="116" t="str">
        <f t="shared" si="51"/>
        <v/>
      </c>
      <c r="J124" s="7" t="str">
        <f t="shared" si="52"/>
        <v/>
      </c>
      <c r="K124" s="127" t="str">
        <f t="shared" si="53"/>
        <v/>
      </c>
      <c r="L124" s="127" t="str">
        <f>IF(NOT(ISERROR(VLOOKUP(B124,[3]Deflatores!G$42:H$64,2,FALSE))),VLOOKUP(B124,[3]Deflatores!G$42:H$64,2,FALSE),IF(OR(ISBLANK(C124),ISBLANK(B124)),"",VLOOKUP(C124,[3]Deflatores!G$4:H$38,2,FALSE)*H124+VLOOKUP(C124,[3]Deflatores!G$4:I$38,3,FALSE)))</f>
        <v/>
      </c>
      <c r="M124" s="10"/>
      <c r="N124" s="10"/>
      <c r="O124" s="127"/>
    </row>
    <row r="125" spans="1:15" ht="13.5" customHeight="1" x14ac:dyDescent="0.25">
      <c r="A125" s="131" t="s">
        <v>290</v>
      </c>
      <c r="B125" s="4" t="s">
        <v>42</v>
      </c>
      <c r="C125" s="4" t="s">
        <v>40</v>
      </c>
      <c r="D125" s="7">
        <v>4</v>
      </c>
      <c r="E125" s="7">
        <v>1</v>
      </c>
      <c r="F125" s="116" t="str">
        <f t="shared" si="48"/>
        <v>Baixa</v>
      </c>
      <c r="G125" s="7" t="str">
        <f t="shared" si="49"/>
        <v>ALIL</v>
      </c>
      <c r="H125" s="7">
        <f t="shared" si="50"/>
        <v>7</v>
      </c>
      <c r="I125" s="116" t="str">
        <f t="shared" si="51"/>
        <v>L</v>
      </c>
      <c r="J125" s="7" t="str">
        <f t="shared" si="52"/>
        <v>ALII</v>
      </c>
      <c r="K125" s="127">
        <f t="shared" si="53"/>
        <v>7</v>
      </c>
      <c r="L125" s="127">
        <f>IF(NOT(ISERROR(VLOOKUP(B125,Deflatores!G$42:H$64,2,FALSE))),VLOOKUP(B125,Deflatores!G$42:H$64,2,FALSE),IF(OR(ISBLANK(C125),ISBLANK(B125)),"",VLOOKUP(C125,Deflatores!G$4:H$38,2,FALSE)*H125+VLOOKUP(C125,Deflatores!G$4:I$38,3,FALSE)))</f>
        <v>7</v>
      </c>
      <c r="M125" s="10"/>
      <c r="N125" s="10"/>
      <c r="O125" s="127"/>
    </row>
    <row r="126" spans="1:15" ht="13.5" customHeight="1" x14ac:dyDescent="0.25">
      <c r="A126" s="131" t="s">
        <v>291</v>
      </c>
      <c r="B126" s="4" t="s">
        <v>41</v>
      </c>
      <c r="C126" s="4" t="s">
        <v>40</v>
      </c>
      <c r="D126" s="7">
        <v>18</v>
      </c>
      <c r="E126" s="7">
        <v>4</v>
      </c>
      <c r="F126" s="116" t="str">
        <f>IF(ISBLANK(B126),"",IF(I126="L","Baixa",IF(I126="A","Média",IF(I126="","","Alta"))))</f>
        <v>Alta</v>
      </c>
      <c r="G126" s="7" t="str">
        <f>CONCATENATE(B126,I126)</f>
        <v>CEH</v>
      </c>
      <c r="H126" s="7">
        <f>IF(ISBLANK(B126),"",IF(B126="ALI",IF(I126="L",7,IF(I126="A",10,15)),IF(B126="AIE",IF(I126="L",5,IF(I126="A",7,10)),IF(B126="SE",IF(I126="L",4,IF(I126="A",5,7)),IF(OR(B126="EE",B126="CE"),IF(I126="L",3,IF(I126="A",4,6)),0)))))</f>
        <v>6</v>
      </c>
      <c r="I126" s="116" t="str">
        <f>IF(OR(ISBLANK(D126),ISBLANK(E126)),IF(OR(B126="ALI",B126="AIE"),"L",IF(OR(B126="EE",B126="SE",B126="CE"),"A","")),IF(B126="EE",IF(E126&gt;=3,IF(D126&gt;=5,"H","A"),IF(E126&gt;=2,IF(D126&gt;=16,"H",IF(D126&lt;=4,"L","A")),IF(D126&lt;=15,"L","A"))),IF(OR(B126="SE",B126="CE"),IF(E126&gt;=4,IF(D126&gt;=6,"H","A"),IF(E126&gt;=2,IF(D126&gt;=20,"H",IF(D126&lt;=5,"L","A")),IF(D126&lt;=19,"L","A"))),IF(OR(B126="ALI",B126="AIE"),IF(E126&gt;=6,IF(D126&gt;=20,"H","A"),IF(E126&gt;=2,IF(D126&gt;=51,"H",IF(D126&lt;=19,"L","A")),IF(D126&lt;=50,"L","A"))),""))))</f>
        <v>H</v>
      </c>
      <c r="J126" s="7" t="str">
        <f>CONCATENATE(B126,C126)</f>
        <v>CEI</v>
      </c>
      <c r="K126" s="127">
        <f t="shared" si="53"/>
        <v>6</v>
      </c>
      <c r="L126" s="127">
        <f>IF(NOT(ISERROR(VLOOKUP(B126,Deflatores!G$42:H$64,2,FALSE))),VLOOKUP(B126,Deflatores!G$42:H$64,2,FALSE),IF(OR(ISBLANK(C126),ISBLANK(B126)),"",VLOOKUP(C126,Deflatores!G$4:H$38,2,FALSE)*H126+VLOOKUP(C126,Deflatores!G$4:I$38,3,FALSE)))</f>
        <v>6</v>
      </c>
      <c r="M126" s="10"/>
      <c r="N126" s="10"/>
      <c r="O126" s="127"/>
    </row>
    <row r="127" spans="1:15" ht="13.5" customHeight="1" x14ac:dyDescent="0.25">
      <c r="A127" s="131" t="s">
        <v>292</v>
      </c>
      <c r="B127" s="4" t="s">
        <v>41</v>
      </c>
      <c r="C127" s="4" t="s">
        <v>40</v>
      </c>
      <c r="D127" s="7">
        <v>18</v>
      </c>
      <c r="E127" s="7">
        <v>4</v>
      </c>
      <c r="F127" s="116" t="str">
        <f>IF(ISBLANK(B127),"",IF(I127="L","Baixa",IF(I127="A","Média",IF(I127="","","Alta"))))</f>
        <v>Alta</v>
      </c>
      <c r="G127" s="7" t="str">
        <f>CONCATENATE(B127,I127)</f>
        <v>CEH</v>
      </c>
      <c r="H127" s="7">
        <f>IF(ISBLANK(B127),"",IF(B127="ALI",IF(I127="L",7,IF(I127="A",10,15)),IF(B127="AIE",IF(I127="L",5,IF(I127="A",7,10)),IF(B127="SE",IF(I127="L",4,IF(I127="A",5,7)),IF(OR(B127="EE",B127="CE"),IF(I127="L",3,IF(I127="A",4,6)),0)))))</f>
        <v>6</v>
      </c>
      <c r="I127" s="116" t="str">
        <f>IF(OR(ISBLANK(D127),ISBLANK(E127)),IF(OR(B127="ALI",B127="AIE"),"L",IF(OR(B127="EE",B127="SE",B127="CE"),"A","")),IF(B127="EE",IF(E127&gt;=3,IF(D127&gt;=5,"H","A"),IF(E127&gt;=2,IF(D127&gt;=16,"H",IF(D127&lt;=4,"L","A")),IF(D127&lt;=15,"L","A"))),IF(OR(B127="SE",B127="CE"),IF(E127&gt;=4,IF(D127&gt;=6,"H","A"),IF(E127&gt;=2,IF(D127&gt;=20,"H",IF(D127&lt;=5,"L","A")),IF(D127&lt;=19,"L","A"))),IF(OR(B127="ALI",B127="AIE"),IF(E127&gt;=6,IF(D127&gt;=20,"H","A"),IF(E127&gt;=2,IF(D127&gt;=51,"H",IF(D127&lt;=19,"L","A")),IF(D127&lt;=50,"L","A"))),""))))</f>
        <v>H</v>
      </c>
      <c r="J127" s="7" t="str">
        <f>CONCATENATE(B127,C127)</f>
        <v>CEI</v>
      </c>
      <c r="K127" s="127">
        <f t="shared" si="53"/>
        <v>6</v>
      </c>
      <c r="L127" s="127">
        <f>IF(NOT(ISERROR(VLOOKUP(B127,Deflatores!G$42:H$64,2,FALSE))),VLOOKUP(B127,Deflatores!G$42:H$64,2,FALSE),IF(OR(ISBLANK(C127),ISBLANK(B127)),"",VLOOKUP(C127,Deflatores!G$4:H$38,2,FALSE)*H127+VLOOKUP(C127,Deflatores!G$4:I$38,3,FALSE)))</f>
        <v>6</v>
      </c>
      <c r="M127" s="10"/>
      <c r="N127" s="10"/>
      <c r="O127" s="127"/>
    </row>
    <row r="128" spans="1:15" x14ac:dyDescent="0.25">
      <c r="A128" s="131"/>
      <c r="B128" s="4"/>
      <c r="C128" s="4"/>
      <c r="D128" s="7"/>
      <c r="E128" s="7"/>
      <c r="F128" s="116" t="str">
        <f t="shared" si="48"/>
        <v/>
      </c>
      <c r="G128" s="7" t="str">
        <f t="shared" si="49"/>
        <v/>
      </c>
      <c r="H128" s="7" t="str">
        <f t="shared" si="50"/>
        <v/>
      </c>
      <c r="I128" s="116" t="str">
        <f t="shared" si="51"/>
        <v/>
      </c>
      <c r="J128" s="7" t="str">
        <f t="shared" si="52"/>
        <v/>
      </c>
      <c r="K128" s="127" t="str">
        <f t="shared" si="53"/>
        <v/>
      </c>
      <c r="L128" s="127" t="str">
        <f>IF(NOT(ISERROR(VLOOKUP(B128,Deflatores!G$42:H$64,2,FALSE))),VLOOKUP(B128,Deflatores!G$42:H$64,2,FALSE),IF(OR(ISBLANK(C128),ISBLANK(B128)),"",VLOOKUP(C128,Deflatores!G$4:H$38,2,FALSE)*H128+VLOOKUP(C128,Deflatores!G$4:I$38,3,FALSE)))</f>
        <v/>
      </c>
      <c r="M128" s="10"/>
      <c r="N128" s="10"/>
      <c r="O128" s="127"/>
    </row>
    <row r="129" spans="1:15" x14ac:dyDescent="0.25">
      <c r="A129" s="130" t="s">
        <v>293</v>
      </c>
      <c r="B129" s="4"/>
      <c r="C129" s="4"/>
      <c r="D129" s="7"/>
      <c r="E129" s="7"/>
      <c r="F129" s="116" t="str">
        <f t="shared" si="48"/>
        <v/>
      </c>
      <c r="G129" s="7" t="str">
        <f t="shared" si="49"/>
        <v/>
      </c>
      <c r="H129" s="7" t="str">
        <f t="shared" si="50"/>
        <v/>
      </c>
      <c r="I129" s="116" t="str">
        <f t="shared" si="51"/>
        <v/>
      </c>
      <c r="J129" s="7" t="str">
        <f t="shared" si="52"/>
        <v/>
      </c>
      <c r="K129" s="127" t="str">
        <f t="shared" si="53"/>
        <v/>
      </c>
      <c r="L129" s="127" t="str">
        <f>IF(NOT(ISERROR(VLOOKUP(B129,Deflatores!G$42:H$64,2,FALSE))),VLOOKUP(B129,Deflatores!G$42:H$64,2,FALSE),IF(OR(ISBLANK(C129),ISBLANK(B129)),"",VLOOKUP(C129,Deflatores!G$4:H$38,2,FALSE)*H129+VLOOKUP(C129,Deflatores!G$4:I$38,3,FALSE)))</f>
        <v/>
      </c>
      <c r="M129" s="10"/>
      <c r="N129" s="10"/>
      <c r="O129" s="127"/>
    </row>
    <row r="130" spans="1:15" x14ac:dyDescent="0.25">
      <c r="A130" s="131" t="s">
        <v>294</v>
      </c>
      <c r="B130" s="4" t="s">
        <v>42</v>
      </c>
      <c r="C130" s="4" t="s">
        <v>40</v>
      </c>
      <c r="D130" s="7">
        <v>26</v>
      </c>
      <c r="E130" s="7">
        <v>4</v>
      </c>
      <c r="F130" s="116" t="str">
        <f>IF(ISBLANK(B130),"",IF(I130="L","Baixa",IF(I130="A","Média",IF(I130="","","Alta"))))</f>
        <v>Média</v>
      </c>
      <c r="G130" s="7" t="str">
        <f>CONCATENATE(B130,I130)</f>
        <v>ALIA</v>
      </c>
      <c r="H130" s="7">
        <f>IF(ISBLANK(B130),"",IF(B130="ALI",IF(I130="L",7,IF(I130="A",10,15)),IF(B130="AIE",IF(I130="L",5,IF(I130="A",7,10)),IF(B130="SE",IF(I130="L",4,IF(I130="A",5,7)),IF(OR(B130="EE",B130="CE"),IF(I130="L",3,IF(I130="A",4,6)),0)))))</f>
        <v>10</v>
      </c>
      <c r="I130" s="116" t="str">
        <f>IF(OR(ISBLANK(D130),ISBLANK(E130)),IF(OR(B130="ALI",B130="AIE"),"L",IF(OR(B130="EE",B130="SE",B130="CE"),"A","")),IF(B130="EE",IF(E130&gt;=3,IF(D130&gt;=5,"H","A"),IF(E130&gt;=2,IF(D130&gt;=16,"H",IF(D130&lt;=4,"L","A")),IF(D130&lt;=15,"L","A"))),IF(OR(B130="SE",B130="CE"),IF(E130&gt;=4,IF(D130&gt;=6,"H","A"),IF(E130&gt;=2,IF(D130&gt;=20,"H",IF(D130&lt;=5,"L","A")),IF(D130&lt;=19,"L","A"))),IF(OR(B130="ALI",B130="AIE"),IF(E130&gt;=6,IF(D130&gt;=20,"H","A"),IF(E130&gt;=2,IF(D130&gt;=51,"H",IF(D130&lt;=19,"L","A")),IF(D130&lt;=50,"L","A"))),""))))</f>
        <v>A</v>
      </c>
      <c r="J130" s="7" t="str">
        <f>CONCATENATE(B130,C130)</f>
        <v>ALII</v>
      </c>
      <c r="K130" s="127">
        <f>IF(OR(H130="",H130=0),L130,H130)</f>
        <v>10</v>
      </c>
      <c r="L130" s="127">
        <f>IF(NOT(ISERROR(VLOOKUP(B130,Deflatores!G$42:H$64,2,FALSE))),VLOOKUP(B130,Deflatores!G$42:H$64,2,FALSE),IF(OR(ISBLANK(C130),ISBLANK(B130)),"",VLOOKUP(C130,Deflatores!G$4:H$38,2,FALSE)*H130+VLOOKUP(C130,Deflatores!G$4:I$38,3,FALSE)))</f>
        <v>10</v>
      </c>
      <c r="M130" s="10"/>
      <c r="N130" s="10"/>
      <c r="O130" s="127"/>
    </row>
    <row r="131" spans="1:15" x14ac:dyDescent="0.25">
      <c r="A131" s="131" t="s">
        <v>295</v>
      </c>
      <c r="B131" s="4" t="s">
        <v>42</v>
      </c>
      <c r="C131" s="4" t="s">
        <v>40</v>
      </c>
      <c r="D131" s="7">
        <v>12</v>
      </c>
      <c r="E131" s="7">
        <v>1</v>
      </c>
      <c r="F131" s="116" t="str">
        <f>IF(ISBLANK(B131),"",IF(I131="L","Baixa",IF(I131="A","Média",IF(I131="","","Alta"))))</f>
        <v>Baixa</v>
      </c>
      <c r="G131" s="7" t="str">
        <f>CONCATENATE(B131,I131)</f>
        <v>ALIL</v>
      </c>
      <c r="H131" s="7">
        <f>IF(ISBLANK(B131),"",IF(B131="ALI",IF(I131="L",7,IF(I131="A",10,15)),IF(B131="AIE",IF(I131="L",5,IF(I131="A",7,10)),IF(B131="SE",IF(I131="L",4,IF(I131="A",5,7)),IF(OR(B131="EE",B131="CE"),IF(I131="L",3,IF(I131="A",4,6)),0)))))</f>
        <v>7</v>
      </c>
      <c r="I131" s="116" t="str">
        <f>IF(OR(ISBLANK(D131),ISBLANK(E131)),IF(OR(B131="ALI",B131="AIE"),"L",IF(OR(B131="EE",B131="SE",B131="CE"),"A","")),IF(B131="EE",IF(E131&gt;=3,IF(D131&gt;=5,"H","A"),IF(E131&gt;=2,IF(D131&gt;=16,"H",IF(D131&lt;=4,"L","A")),IF(D131&lt;=15,"L","A"))),IF(OR(B131="SE",B131="CE"),IF(E131&gt;=4,IF(D131&gt;=6,"H","A"),IF(E131&gt;=2,IF(D131&gt;=20,"H",IF(D131&lt;=5,"L","A")),IF(D131&lt;=19,"L","A"))),IF(OR(B131="ALI",B131="AIE"),IF(E131&gt;=6,IF(D131&gt;=20,"H","A"),IF(E131&gt;=2,IF(D131&gt;=51,"H",IF(D131&lt;=19,"L","A")),IF(D131&lt;=50,"L","A"))),""))))</f>
        <v>L</v>
      </c>
      <c r="J131" s="7" t="str">
        <f>CONCATENATE(B131,C131)</f>
        <v>ALII</v>
      </c>
      <c r="K131" s="127">
        <f>IF(OR(H131="",H131=0),L131,H131)</f>
        <v>7</v>
      </c>
      <c r="L131" s="127">
        <f>IF(NOT(ISERROR(VLOOKUP(B131,Deflatores!G$42:H$64,2,FALSE))),VLOOKUP(B131,Deflatores!G$42:H$64,2,FALSE),IF(OR(ISBLANK(C131),ISBLANK(B131)),"",VLOOKUP(C131,Deflatores!G$4:H$38,2,FALSE)*H131+VLOOKUP(C131,Deflatores!G$4:I$38,3,FALSE)))</f>
        <v>7</v>
      </c>
      <c r="M131" s="10"/>
      <c r="N131" s="10"/>
      <c r="O131" s="127"/>
    </row>
    <row r="132" spans="1:15" x14ac:dyDescent="0.25">
      <c r="A132" s="131" t="s">
        <v>296</v>
      </c>
      <c r="B132" s="4" t="s">
        <v>41</v>
      </c>
      <c r="C132" s="4" t="s">
        <v>40</v>
      </c>
      <c r="D132" s="7">
        <v>21</v>
      </c>
      <c r="E132" s="7">
        <v>4</v>
      </c>
      <c r="F132" s="116" t="str">
        <f t="shared" si="48"/>
        <v>Alta</v>
      </c>
      <c r="G132" s="7" t="str">
        <f t="shared" si="49"/>
        <v>CEH</v>
      </c>
      <c r="H132" s="7">
        <f t="shared" si="50"/>
        <v>6</v>
      </c>
      <c r="I132" s="116" t="str">
        <f t="shared" si="51"/>
        <v>H</v>
      </c>
      <c r="J132" s="7" t="str">
        <f t="shared" si="52"/>
        <v>CEI</v>
      </c>
      <c r="K132" s="127">
        <f t="shared" si="53"/>
        <v>6</v>
      </c>
      <c r="L132" s="127">
        <f>IF(NOT(ISERROR(VLOOKUP(B132,Deflatores!G$42:H$64,2,FALSE))),VLOOKUP(B132,Deflatores!G$42:H$64,2,FALSE),IF(OR(ISBLANK(C132),ISBLANK(B132)),"",VLOOKUP(C132,Deflatores!G$4:H$38,2,FALSE)*H132+VLOOKUP(C132,Deflatores!G$4:I$38,3,FALSE)))</f>
        <v>6</v>
      </c>
      <c r="M132" s="10"/>
      <c r="N132" s="10"/>
      <c r="O132" s="137" t="s">
        <v>359</v>
      </c>
    </row>
    <row r="133" spans="1:15" x14ac:dyDescent="0.25">
      <c r="A133" s="132" t="s">
        <v>297</v>
      </c>
      <c r="B133" s="133" t="s">
        <v>41</v>
      </c>
      <c r="C133" s="4" t="s">
        <v>40</v>
      </c>
      <c r="D133" s="7">
        <v>3</v>
      </c>
      <c r="E133" s="7">
        <v>1</v>
      </c>
      <c r="F133" s="116" t="str">
        <f t="shared" si="48"/>
        <v>Baixa</v>
      </c>
      <c r="G133" s="7" t="str">
        <f t="shared" si="49"/>
        <v>CEL</v>
      </c>
      <c r="H133" s="7">
        <f t="shared" si="50"/>
        <v>3</v>
      </c>
      <c r="I133" s="116" t="str">
        <f t="shared" si="51"/>
        <v>L</v>
      </c>
      <c r="J133" s="7" t="str">
        <f t="shared" si="52"/>
        <v>CEI</v>
      </c>
      <c r="K133" s="127">
        <f t="shared" si="53"/>
        <v>3</v>
      </c>
      <c r="L133" s="127">
        <f>IF(NOT(ISERROR(VLOOKUP(B133,Deflatores!G$42:H$64,2,FALSE))),VLOOKUP(B133,Deflatores!G$42:H$64,2,FALSE),IF(OR(ISBLANK(C133),ISBLANK(B133)),"",VLOOKUP(C133,Deflatores!G$4:H$38,2,FALSE)*H133+VLOOKUP(C133,Deflatores!G$4:I$38,3,FALSE)))</f>
        <v>3</v>
      </c>
      <c r="M133" s="10"/>
      <c r="N133" s="10"/>
      <c r="O133" s="127"/>
    </row>
    <row r="134" spans="1:15" x14ac:dyDescent="0.25">
      <c r="A134" s="131" t="s">
        <v>298</v>
      </c>
      <c r="B134" s="4" t="s">
        <v>41</v>
      </c>
      <c r="C134" s="4" t="s">
        <v>64</v>
      </c>
      <c r="D134" s="7">
        <v>13</v>
      </c>
      <c r="E134" s="7">
        <v>4</v>
      </c>
      <c r="F134" s="116" t="str">
        <f t="shared" si="48"/>
        <v>Alta</v>
      </c>
      <c r="G134" s="7" t="str">
        <f t="shared" si="49"/>
        <v>CEH</v>
      </c>
      <c r="H134" s="7">
        <f t="shared" si="50"/>
        <v>6</v>
      </c>
      <c r="I134" s="116" t="str">
        <f t="shared" si="51"/>
        <v>H</v>
      </c>
      <c r="J134" s="7" t="str">
        <f t="shared" si="52"/>
        <v>CEE</v>
      </c>
      <c r="K134" s="127">
        <f t="shared" si="53"/>
        <v>6</v>
      </c>
      <c r="L134" s="127">
        <f>IF(NOT(ISERROR(VLOOKUP(B134,Deflatores!G$42:H$64,2,FALSE))),VLOOKUP(B134,Deflatores!G$42:H$64,2,FALSE),IF(OR(ISBLANK(C134),ISBLANK(B134)),"",VLOOKUP(C134,Deflatores!G$4:H$38,2,FALSE)*H134+VLOOKUP(C134,Deflatores!G$4:I$38,3,FALSE)))</f>
        <v>2.4000000000000004</v>
      </c>
      <c r="M134" s="10"/>
      <c r="N134" s="10"/>
      <c r="O134" s="127"/>
    </row>
    <row r="135" spans="1:15" x14ac:dyDescent="0.25">
      <c r="A135" s="131" t="s">
        <v>299</v>
      </c>
      <c r="B135" s="4" t="s">
        <v>41</v>
      </c>
      <c r="C135" s="4" t="s">
        <v>40</v>
      </c>
      <c r="D135" s="7">
        <v>16</v>
      </c>
      <c r="E135" s="7">
        <v>4</v>
      </c>
      <c r="F135" s="116" t="str">
        <f t="shared" si="48"/>
        <v>Alta</v>
      </c>
      <c r="G135" s="7" t="str">
        <f t="shared" si="49"/>
        <v>CEH</v>
      </c>
      <c r="H135" s="7">
        <f t="shared" si="50"/>
        <v>6</v>
      </c>
      <c r="I135" s="116" t="str">
        <f t="shared" si="51"/>
        <v>H</v>
      </c>
      <c r="J135" s="7" t="str">
        <f t="shared" si="52"/>
        <v>CEI</v>
      </c>
      <c r="K135" s="127">
        <f t="shared" si="53"/>
        <v>6</v>
      </c>
      <c r="L135" s="127">
        <f>IF(NOT(ISERROR(VLOOKUP(B135,Deflatores!G$42:H$64,2,FALSE))),VLOOKUP(B135,Deflatores!G$42:H$64,2,FALSE),IF(OR(ISBLANK(C135),ISBLANK(B135)),"",VLOOKUP(C135,Deflatores!G$4:H$38,2,FALSE)*H135+VLOOKUP(C135,Deflatores!G$4:I$38,3,FALSE)))</f>
        <v>6</v>
      </c>
      <c r="M135" s="10"/>
      <c r="N135" s="10"/>
      <c r="O135" s="138"/>
    </row>
    <row r="136" spans="1:15" x14ac:dyDescent="0.25">
      <c r="A136" s="131" t="s">
        <v>300</v>
      </c>
      <c r="B136" s="4" t="s">
        <v>41</v>
      </c>
      <c r="C136" s="4" t="s">
        <v>64</v>
      </c>
      <c r="D136" s="7">
        <v>13</v>
      </c>
      <c r="E136" s="7">
        <v>4</v>
      </c>
      <c r="F136" s="116" t="str">
        <f t="shared" si="48"/>
        <v>Alta</v>
      </c>
      <c r="G136" s="7" t="str">
        <f t="shared" si="49"/>
        <v>CEH</v>
      </c>
      <c r="H136" s="7">
        <f t="shared" si="50"/>
        <v>6</v>
      </c>
      <c r="I136" s="116" t="str">
        <f t="shared" si="51"/>
        <v>H</v>
      </c>
      <c r="J136" s="7" t="str">
        <f t="shared" si="52"/>
        <v>CEE</v>
      </c>
      <c r="K136" s="127">
        <f t="shared" si="53"/>
        <v>6</v>
      </c>
      <c r="L136" s="127">
        <f>IF(NOT(ISERROR(VLOOKUP(B136,Deflatores!G$42:H$64,2,FALSE))),VLOOKUP(B136,Deflatores!G$42:H$64,2,FALSE),IF(OR(ISBLANK(C136),ISBLANK(B136)),"",VLOOKUP(C136,Deflatores!G$4:H$38,2,FALSE)*H136+VLOOKUP(C136,Deflatores!G$4:I$38,3,FALSE)))</f>
        <v>2.4000000000000004</v>
      </c>
      <c r="M136" s="10"/>
      <c r="N136" s="10"/>
      <c r="O136" s="140"/>
    </row>
    <row r="137" spans="1:15" x14ac:dyDescent="0.25">
      <c r="A137" s="131" t="s">
        <v>301</v>
      </c>
      <c r="B137" s="4" t="s">
        <v>43</v>
      </c>
      <c r="C137" s="4" t="s">
        <v>64</v>
      </c>
      <c r="D137" s="7">
        <v>11</v>
      </c>
      <c r="E137" s="7">
        <v>5</v>
      </c>
      <c r="F137" s="116" t="str">
        <f t="shared" ref="F137:F203" si="54">IF(ISBLANK(B137),"",IF(I137="L","Baixa",IF(I137="A","Média",IF(I137="","","Alta"))))</f>
        <v>Alta</v>
      </c>
      <c r="G137" s="7" t="str">
        <f t="shared" ref="G137:G203" si="55">CONCATENATE(B137,I137)</f>
        <v>EEH</v>
      </c>
      <c r="H137" s="7">
        <f t="shared" ref="H137:H203" si="56">IF(ISBLANK(B137),"",IF(B137="ALI",IF(I137="L",7,IF(I137="A",10,15)),IF(B137="AIE",IF(I137="L",5,IF(I137="A",7,10)),IF(B137="SE",IF(I137="L",4,IF(I137="A",5,7)),IF(OR(B137="EE",B137="CE"),IF(I137="L",3,IF(I137="A",4,6)),0)))))</f>
        <v>6</v>
      </c>
      <c r="I137" s="116" t="str">
        <f t="shared" ref="I137:I203" si="57">IF(OR(ISBLANK(D137),ISBLANK(E137)),IF(OR(B137="ALI",B137="AIE"),"L",IF(OR(B137="EE",B137="SE",B137="CE"),"A","")),IF(B137="EE",IF(E137&gt;=3,IF(D137&gt;=5,"H","A"),IF(E137&gt;=2,IF(D137&gt;=16,"H",IF(D137&lt;=4,"L","A")),IF(D137&lt;=15,"L","A"))),IF(OR(B137="SE",B137="CE"),IF(E137&gt;=4,IF(D137&gt;=6,"H","A"),IF(E137&gt;=2,IF(D137&gt;=20,"H",IF(D137&lt;=5,"L","A")),IF(D137&lt;=19,"L","A"))),IF(OR(B137="ALI",B137="AIE"),IF(E137&gt;=6,IF(D137&gt;=20,"H","A"),IF(E137&gt;=2,IF(D137&gt;=51,"H",IF(D137&lt;=19,"L","A")),IF(D137&lt;=50,"L","A"))),""))))</f>
        <v>H</v>
      </c>
      <c r="J137" s="7" t="str">
        <f t="shared" ref="J137:J203" si="58">CONCATENATE(B137,C137)</f>
        <v>EEE</v>
      </c>
      <c r="K137" s="127">
        <f t="shared" ref="K137:K203" si="59">IF(OR(H137="",H137=0),L137,H137)</f>
        <v>6</v>
      </c>
      <c r="L137" s="127">
        <f>IF(NOT(ISERROR(VLOOKUP(B137,Deflatores!G$42:H$64,2,FALSE))),VLOOKUP(B137,Deflatores!G$42:H$64,2,FALSE),IF(OR(ISBLANK(C137),ISBLANK(B137)),"",VLOOKUP(C137,Deflatores!G$4:H$38,2,FALSE)*H137+VLOOKUP(C137,Deflatores!G$4:I$38,3,FALSE)))</f>
        <v>2.4000000000000004</v>
      </c>
      <c r="M137" s="10"/>
      <c r="N137" s="10"/>
      <c r="O137" s="127"/>
    </row>
    <row r="138" spans="1:15" x14ac:dyDescent="0.25">
      <c r="A138" s="131" t="s">
        <v>302</v>
      </c>
      <c r="B138" s="4" t="s">
        <v>43</v>
      </c>
      <c r="C138" s="4" t="s">
        <v>40</v>
      </c>
      <c r="D138" s="7">
        <v>3</v>
      </c>
      <c r="E138" s="7">
        <v>1</v>
      </c>
      <c r="F138" s="116" t="str">
        <f>IF(ISBLANK(B138),"",IF(I138="L","Baixa",IF(I138="A","Média",IF(I138="","","Alta"))))</f>
        <v>Baixa</v>
      </c>
      <c r="G138" s="7" t="str">
        <f>CONCATENATE(B138,I138)</f>
        <v>EEL</v>
      </c>
      <c r="H138" s="7">
        <f>IF(ISBLANK(B138),"",IF(B138="ALI",IF(I138="L",7,IF(I138="A",10,15)),IF(B138="AIE",IF(I138="L",5,IF(I138="A",7,10)),IF(B138="SE",IF(I138="L",4,IF(I138="A",5,7)),IF(OR(B138="EE",B138="CE"),IF(I138="L",3,IF(I138="A",4,6)),0)))))</f>
        <v>3</v>
      </c>
      <c r="I138" s="116" t="str">
        <f>IF(OR(ISBLANK(D138),ISBLANK(E138)),IF(OR(B138="ALI",B138="AIE"),"L",IF(OR(B138="EE",B138="SE",B138="CE"),"A","")),IF(B138="EE",IF(E138&gt;=3,IF(D138&gt;=5,"H","A"),IF(E138&gt;=2,IF(D138&gt;=16,"H",IF(D138&lt;=4,"L","A")),IF(D138&lt;=15,"L","A"))),IF(OR(B138="SE",B138="CE"),IF(E138&gt;=4,IF(D138&gt;=6,"H","A"),IF(E138&gt;=2,IF(D138&gt;=20,"H",IF(D138&lt;=5,"L","A")),IF(D138&lt;=19,"L","A"))),IF(OR(B138="ALI",B138="AIE"),IF(E138&gt;=6,IF(D138&gt;=20,"H","A"),IF(E138&gt;=2,IF(D138&gt;=51,"H",IF(D138&lt;=19,"L","A")),IF(D138&lt;=50,"L","A"))),""))))</f>
        <v>L</v>
      </c>
      <c r="J138" s="7" t="str">
        <f>CONCATENATE(B138,C138)</f>
        <v>EEI</v>
      </c>
      <c r="K138" s="127">
        <f>IF(OR(H138="",H138=0),L138,H138)</f>
        <v>3</v>
      </c>
      <c r="L138" s="127">
        <f>IF(NOT(ISERROR(VLOOKUP(B138,Deflatores!G$42:H$64,2,FALSE))),VLOOKUP(B138,Deflatores!G$42:H$64,2,FALSE),IF(OR(ISBLANK(C138),ISBLANK(B138)),"",VLOOKUP(C138,Deflatores!G$4:H$38,2,FALSE)*H138+VLOOKUP(C138,Deflatores!G$4:I$38,3,FALSE)))</f>
        <v>3</v>
      </c>
      <c r="M138" s="10"/>
      <c r="N138" s="10"/>
      <c r="O138" s="138"/>
    </row>
    <row r="139" spans="1:15" x14ac:dyDescent="0.25">
      <c r="A139" s="134" t="s">
        <v>303</v>
      </c>
      <c r="B139" s="125" t="s">
        <v>45</v>
      </c>
      <c r="C139" s="125" t="s">
        <v>40</v>
      </c>
      <c r="D139" s="135">
        <v>4</v>
      </c>
      <c r="E139" s="135">
        <v>1</v>
      </c>
      <c r="F139" s="116" t="str">
        <f>IF(ISBLANK(B139),"",IF(I139="L","Baixa",IF(I139="A","Média",IF(I139="","","Alta"))))</f>
        <v>Baixa</v>
      </c>
      <c r="G139" s="7" t="str">
        <f>CONCATENATE(B139,I139)</f>
        <v>SEL</v>
      </c>
      <c r="H139" s="7">
        <f>IF(ISBLANK(B139),"",IF(B139="ALI",IF(I139="L",7,IF(I139="A",10,15)),IF(B139="AIE",IF(I139="L",5,IF(I139="A",7,10)),IF(B139="SE",IF(I139="L",4,IF(I139="A",5,7)),IF(OR(B139="EE",B139="CE"),IF(I139="L",3,IF(I139="A",4,6)),0)))))</f>
        <v>4</v>
      </c>
      <c r="I139" s="116" t="str">
        <f>IF(OR(ISBLANK(D139),ISBLANK(E139)),IF(OR(B139="ALI",B139="AIE"),"L",IF(OR(B139="EE",B139="SE",B139="CE"),"A","")),IF(B139="EE",IF(E139&gt;=3,IF(D139&gt;=5,"H","A"),IF(E139&gt;=2,IF(D139&gt;=16,"H",IF(D139&lt;=4,"L","A")),IF(D139&lt;=15,"L","A"))),IF(OR(B139="SE",B139="CE"),IF(E139&gt;=4,IF(D139&gt;=6,"H","A"),IF(E139&gt;=2,IF(D139&gt;=20,"H",IF(D139&lt;=5,"L","A")),IF(D139&lt;=19,"L","A"))),IF(OR(B139="ALI",B139="AIE"),IF(E139&gt;=6,IF(D139&gt;=20,"H","A"),IF(E139&gt;=2,IF(D139&gt;=51,"H",IF(D139&lt;=19,"L","A")),IF(D139&lt;=50,"L","A"))),""))))</f>
        <v>L</v>
      </c>
      <c r="J139" s="7" t="str">
        <f>CONCATENATE(B139,C139)</f>
        <v>SEI</v>
      </c>
      <c r="K139" s="127">
        <f>IF(OR(H139="",H139=0),L139,H139)</f>
        <v>4</v>
      </c>
      <c r="L139" s="127">
        <f>IF(NOT(ISERROR(VLOOKUP(B139,Deflatores!G$42:H$64,2,FALSE))),VLOOKUP(B139,Deflatores!G$42:H$64,2,FALSE),IF(OR(ISBLANK(C139),ISBLANK(B139)),"",VLOOKUP(C139,Deflatores!G$4:H$38,2,FALSE)*H139+VLOOKUP(C139,Deflatores!G$4:I$38,3,FALSE)))</f>
        <v>4</v>
      </c>
      <c r="M139" s="10"/>
      <c r="N139" s="10"/>
      <c r="O139" s="138"/>
    </row>
    <row r="140" spans="1:15" x14ac:dyDescent="0.25">
      <c r="A140" s="131" t="s">
        <v>304</v>
      </c>
      <c r="B140" s="4" t="s">
        <v>43</v>
      </c>
      <c r="C140" s="4" t="s">
        <v>40</v>
      </c>
      <c r="D140" s="7">
        <v>11</v>
      </c>
      <c r="E140" s="7">
        <v>5</v>
      </c>
      <c r="F140" s="116" t="str">
        <f>IF(ISBLANK(B140),"",IF(I140="L","Baixa",IF(I140="A","Média",IF(I140="","","Alta"))))</f>
        <v>Alta</v>
      </c>
      <c r="G140" s="7" t="str">
        <f>CONCATENATE(B140,I140)</f>
        <v>EEH</v>
      </c>
      <c r="H140" s="7">
        <f>IF(ISBLANK(B140),"",IF(B140="ALI",IF(I140="L",7,IF(I140="A",10,15)),IF(B140="AIE",IF(I140="L",5,IF(I140="A",7,10)),IF(B140="SE",IF(I140="L",4,IF(I140="A",5,7)),IF(OR(B140="EE",B140="CE"),IF(I140="L",3,IF(I140="A",4,6)),0)))))</f>
        <v>6</v>
      </c>
      <c r="I140" s="116" t="str">
        <f>IF(OR(ISBLANK(D140),ISBLANK(E140)),IF(OR(B140="ALI",B140="AIE"),"L",IF(OR(B140="EE",B140="SE",B140="CE"),"A","")),IF(B140="EE",IF(E140&gt;=3,IF(D140&gt;=5,"H","A"),IF(E140&gt;=2,IF(D140&gt;=16,"H",IF(D140&lt;=4,"L","A")),IF(D140&lt;=15,"L","A"))),IF(OR(B140="SE",B140="CE"),IF(E140&gt;=4,IF(D140&gt;=6,"H","A"),IF(E140&gt;=2,IF(D140&gt;=20,"H",IF(D140&lt;=5,"L","A")),IF(D140&lt;=19,"L","A"))),IF(OR(B140="ALI",B140="AIE"),IF(E140&gt;=6,IF(D140&gt;=20,"H","A"),IF(E140&gt;=2,IF(D140&gt;=51,"H",IF(D140&lt;=19,"L","A")),IF(D140&lt;=50,"L","A"))),""))))</f>
        <v>H</v>
      </c>
      <c r="J140" s="7" t="str">
        <f>CONCATENATE(B140,C140)</f>
        <v>EEI</v>
      </c>
      <c r="K140" s="127">
        <f>IF(OR(H140="",H140=0),L140,H140)</f>
        <v>6</v>
      </c>
      <c r="L140" s="127">
        <f>IF(NOT(ISERROR(VLOOKUP(B140,Deflatores!G$42:H$64,2,FALSE))),VLOOKUP(B140,Deflatores!G$42:H$64,2,FALSE),IF(OR(ISBLANK(C140),ISBLANK(B140)),"",VLOOKUP(C140,Deflatores!G$4:H$38,2,FALSE)*H140+VLOOKUP(C140,Deflatores!G$4:I$38,3,FALSE)))</f>
        <v>6</v>
      </c>
      <c r="M140" s="10"/>
      <c r="N140" s="10"/>
      <c r="O140" s="127"/>
    </row>
    <row r="141" spans="1:15" x14ac:dyDescent="0.25">
      <c r="A141" s="131" t="s">
        <v>305</v>
      </c>
      <c r="B141" s="4" t="s">
        <v>43</v>
      </c>
      <c r="C141" s="4" t="s">
        <v>40</v>
      </c>
      <c r="D141" s="7">
        <v>11</v>
      </c>
      <c r="E141" s="7">
        <v>2</v>
      </c>
      <c r="F141" s="116" t="str">
        <f t="shared" si="54"/>
        <v>Média</v>
      </c>
      <c r="G141" s="7" t="str">
        <f t="shared" si="55"/>
        <v>EEA</v>
      </c>
      <c r="H141" s="7">
        <f t="shared" si="56"/>
        <v>4</v>
      </c>
      <c r="I141" s="116" t="str">
        <f t="shared" si="57"/>
        <v>A</v>
      </c>
      <c r="J141" s="7" t="str">
        <f t="shared" si="58"/>
        <v>EEI</v>
      </c>
      <c r="K141" s="127">
        <f t="shared" si="59"/>
        <v>4</v>
      </c>
      <c r="L141" s="127">
        <f>IF(NOT(ISERROR(VLOOKUP(B141,Deflatores!G$42:H$64,2,FALSE))),VLOOKUP(B141,Deflatores!G$42:H$64,2,FALSE),IF(OR(ISBLANK(C141),ISBLANK(B141)),"",VLOOKUP(C141,Deflatores!G$4:H$38,2,FALSE)*H141+VLOOKUP(C141,Deflatores!G$4:I$38,3,FALSE)))</f>
        <v>4</v>
      </c>
      <c r="M141" s="10"/>
      <c r="N141" s="10"/>
      <c r="O141" s="136"/>
    </row>
    <row r="142" spans="1:15" x14ac:dyDescent="0.25">
      <c r="A142" s="131" t="s">
        <v>306</v>
      </c>
      <c r="B142" s="4" t="s">
        <v>43</v>
      </c>
      <c r="C142" s="4" t="s">
        <v>40</v>
      </c>
      <c r="D142" s="7">
        <v>3</v>
      </c>
      <c r="E142" s="7">
        <v>1</v>
      </c>
      <c r="F142" s="116" t="str">
        <f>IF(ISBLANK(B142),"",IF(I142="L","Baixa",IF(I142="A","Média",IF(I142="","","Alta"))))</f>
        <v>Baixa</v>
      </c>
      <c r="G142" s="7" t="str">
        <f>CONCATENATE(B142,I142)</f>
        <v>EEL</v>
      </c>
      <c r="H142" s="7">
        <f>IF(ISBLANK(B142),"",IF(B142="ALI",IF(I142="L",7,IF(I142="A",10,15)),IF(B142="AIE",IF(I142="L",5,IF(I142="A",7,10)),IF(B142="SE",IF(I142="L",4,IF(I142="A",5,7)),IF(OR(B142="EE",B142="CE"),IF(I142="L",3,IF(I142="A",4,6)),0)))))</f>
        <v>3</v>
      </c>
      <c r="I142" s="116" t="str">
        <f>IF(OR(ISBLANK(D142),ISBLANK(E142)),IF(OR(B142="ALI",B142="AIE"),"L",IF(OR(B142="EE",B142="SE",B142="CE"),"A","")),IF(B142="EE",IF(E142&gt;=3,IF(D142&gt;=5,"H","A"),IF(E142&gt;=2,IF(D142&gt;=16,"H",IF(D142&lt;=4,"L","A")),IF(D142&lt;=15,"L","A"))),IF(OR(B142="SE",B142="CE"),IF(E142&gt;=4,IF(D142&gt;=6,"H","A"),IF(E142&gt;=2,IF(D142&gt;=20,"H",IF(D142&lt;=5,"L","A")),IF(D142&lt;=19,"L","A"))),IF(OR(B142="ALI",B142="AIE"),IF(E142&gt;=6,IF(D142&gt;=20,"H","A"),IF(E142&gt;=2,IF(D142&gt;=51,"H",IF(D142&lt;=19,"L","A")),IF(D142&lt;=50,"L","A"))),""))))</f>
        <v>L</v>
      </c>
      <c r="J142" s="7" t="str">
        <f>CONCATENATE(B142,C142)</f>
        <v>EEI</v>
      </c>
      <c r="K142" s="127">
        <f>IF(OR(H142="",H142=0),L142,H142)</f>
        <v>3</v>
      </c>
      <c r="L142" s="127">
        <f>IF(NOT(ISERROR(VLOOKUP(B142,Deflatores!G$42:H$64,2,FALSE))),VLOOKUP(B142,Deflatores!G$42:H$64,2,FALSE),IF(OR(ISBLANK(C142),ISBLANK(B142)),"",VLOOKUP(C142,Deflatores!G$4:H$38,2,FALSE)*H142+VLOOKUP(C142,Deflatores!G$4:I$38,3,FALSE)))</f>
        <v>3</v>
      </c>
      <c r="M142" s="10"/>
      <c r="N142" s="10"/>
      <c r="O142" s="136"/>
    </row>
    <row r="143" spans="1:15" x14ac:dyDescent="0.25">
      <c r="A143" s="131" t="s">
        <v>307</v>
      </c>
      <c r="B143" s="4" t="s">
        <v>43</v>
      </c>
      <c r="C143" s="4" t="s">
        <v>40</v>
      </c>
      <c r="D143" s="7">
        <v>4</v>
      </c>
      <c r="E143" s="7">
        <v>3</v>
      </c>
      <c r="F143" s="116" t="str">
        <f>IF(ISBLANK(B143),"",IF(I143="L","Baixa",IF(I143="A","Média",IF(I143="","","Alta"))))</f>
        <v>Média</v>
      </c>
      <c r="G143" s="7" t="str">
        <f>CONCATENATE(B143,I143)</f>
        <v>EEA</v>
      </c>
      <c r="H143" s="7">
        <f>IF(ISBLANK(B143),"",IF(B143="ALI",IF(I143="L",7,IF(I143="A",10,15)),IF(B143="AIE",IF(I143="L",5,IF(I143="A",7,10)),IF(B143="SE",IF(I143="L",4,IF(I143="A",5,7)),IF(OR(B143="EE",B143="CE"),IF(I143="L",3,IF(I143="A",4,6)),0)))))</f>
        <v>4</v>
      </c>
      <c r="I143" s="116" t="str">
        <f>IF(OR(ISBLANK(D143),ISBLANK(E143)),IF(OR(B143="ALI",B143="AIE"),"L",IF(OR(B143="EE",B143="SE",B143="CE"),"A","")),IF(B143="EE",IF(E143&gt;=3,IF(D143&gt;=5,"H","A"),IF(E143&gt;=2,IF(D143&gt;=16,"H",IF(D143&lt;=4,"L","A")),IF(D143&lt;=15,"L","A"))),IF(OR(B143="SE",B143="CE"),IF(E143&gt;=4,IF(D143&gt;=6,"H","A"),IF(E143&gt;=2,IF(D143&gt;=20,"H",IF(D143&lt;=5,"L","A")),IF(D143&lt;=19,"L","A"))),IF(OR(B143="ALI",B143="AIE"),IF(E143&gt;=6,IF(D143&gt;=20,"H","A"),IF(E143&gt;=2,IF(D143&gt;=51,"H",IF(D143&lt;=19,"L","A")),IF(D143&lt;=50,"L","A"))),""))))</f>
        <v>A</v>
      </c>
      <c r="J143" s="7" t="str">
        <f>CONCATENATE(B143,C143)</f>
        <v>EEI</v>
      </c>
      <c r="K143" s="127">
        <f>IF(OR(H143="",H143=0),L143,H143)</f>
        <v>4</v>
      </c>
      <c r="L143" s="127">
        <f>IF(NOT(ISERROR(VLOOKUP(B143,Deflatores!G$42:H$64,2,FALSE))),VLOOKUP(B143,Deflatores!G$42:H$64,2,FALSE),IF(OR(ISBLANK(C143),ISBLANK(B143)),"",VLOOKUP(C143,Deflatores!G$4:H$38,2,FALSE)*H143+VLOOKUP(C143,Deflatores!G$4:I$38,3,FALSE)))</f>
        <v>4</v>
      </c>
      <c r="M143" s="10"/>
      <c r="N143" s="10"/>
      <c r="O143" s="137"/>
    </row>
    <row r="144" spans="1:15" x14ac:dyDescent="0.25">
      <c r="A144" s="131" t="s">
        <v>308</v>
      </c>
      <c r="B144" s="4" t="s">
        <v>43</v>
      </c>
      <c r="C144" s="4" t="s">
        <v>40</v>
      </c>
      <c r="D144" s="7">
        <v>4</v>
      </c>
      <c r="E144" s="7">
        <v>3</v>
      </c>
      <c r="F144" s="116" t="str">
        <f>IF(ISBLANK(B144),"",IF(I144="L","Baixa",IF(I144="A","Média",IF(I144="","","Alta"))))</f>
        <v>Média</v>
      </c>
      <c r="G144" s="7" t="str">
        <f>CONCATENATE(B144,I144)</f>
        <v>EEA</v>
      </c>
      <c r="H144" s="7">
        <f>IF(ISBLANK(B144),"",IF(B144="ALI",IF(I144="L",7,IF(I144="A",10,15)),IF(B144="AIE",IF(I144="L",5,IF(I144="A",7,10)),IF(B144="SE",IF(I144="L",4,IF(I144="A",5,7)),IF(OR(B144="EE",B144="CE"),IF(I144="L",3,IF(I144="A",4,6)),0)))))</f>
        <v>4</v>
      </c>
      <c r="I144" s="116" t="str">
        <f>IF(OR(ISBLANK(D144),ISBLANK(E144)),IF(OR(B144="ALI",B144="AIE"),"L",IF(OR(B144="EE",B144="SE",B144="CE"),"A","")),IF(B144="EE",IF(E144&gt;=3,IF(D144&gt;=5,"H","A"),IF(E144&gt;=2,IF(D144&gt;=16,"H",IF(D144&lt;=4,"L","A")),IF(D144&lt;=15,"L","A"))),IF(OR(B144="SE",B144="CE"),IF(E144&gt;=4,IF(D144&gt;=6,"H","A"),IF(E144&gt;=2,IF(D144&gt;=20,"H",IF(D144&lt;=5,"L","A")),IF(D144&lt;=19,"L","A"))),IF(OR(B144="ALI",B144="AIE"),IF(E144&gt;=6,IF(D144&gt;=20,"H","A"),IF(E144&gt;=2,IF(D144&gt;=51,"H",IF(D144&lt;=19,"L","A")),IF(D144&lt;=50,"L","A"))),""))))</f>
        <v>A</v>
      </c>
      <c r="J144" s="7" t="str">
        <f>CONCATENATE(B144,C144)</f>
        <v>EEI</v>
      </c>
      <c r="K144" s="127">
        <f>IF(OR(H144="",H144=0),L144,H144)</f>
        <v>4</v>
      </c>
      <c r="L144" s="127">
        <f>IF(NOT(ISERROR(VLOOKUP(B144,Deflatores!G$42:H$64,2,FALSE))),VLOOKUP(B144,Deflatores!G$42:H$64,2,FALSE),IF(OR(ISBLANK(C144),ISBLANK(B144)),"",VLOOKUP(C144,Deflatores!G$4:H$38,2,FALSE)*H144+VLOOKUP(C144,Deflatores!G$4:I$38,3,FALSE)))</f>
        <v>4</v>
      </c>
      <c r="M144" s="10"/>
      <c r="N144" s="10"/>
      <c r="O144" s="137"/>
    </row>
    <row r="145" spans="1:15" x14ac:dyDescent="0.25">
      <c r="A145" s="131" t="s">
        <v>309</v>
      </c>
      <c r="B145" s="4" t="s">
        <v>43</v>
      </c>
      <c r="C145" s="4" t="s">
        <v>40</v>
      </c>
      <c r="D145" s="7">
        <v>8</v>
      </c>
      <c r="E145" s="7">
        <v>4</v>
      </c>
      <c r="F145" s="116" t="str">
        <f t="shared" si="54"/>
        <v>Alta</v>
      </c>
      <c r="G145" s="7" t="str">
        <f t="shared" si="55"/>
        <v>EEH</v>
      </c>
      <c r="H145" s="7">
        <f t="shared" si="56"/>
        <v>6</v>
      </c>
      <c r="I145" s="116" t="str">
        <f t="shared" si="57"/>
        <v>H</v>
      </c>
      <c r="J145" s="7" t="str">
        <f t="shared" si="58"/>
        <v>EEI</v>
      </c>
      <c r="K145" s="127">
        <f t="shared" si="59"/>
        <v>6</v>
      </c>
      <c r="L145" s="127">
        <f>IF(NOT(ISERROR(VLOOKUP(B145,Deflatores!G$42:H$64,2,FALSE))),VLOOKUP(B145,Deflatores!G$42:H$64,2,FALSE),IF(OR(ISBLANK(C145),ISBLANK(B145)),"",VLOOKUP(C145,Deflatores!G$4:H$38,2,FALSE)*H145+VLOOKUP(C145,Deflatores!G$4:I$38,3,FALSE)))</f>
        <v>6</v>
      </c>
      <c r="M145" s="10"/>
      <c r="N145" s="10"/>
      <c r="O145" s="137"/>
    </row>
    <row r="146" spans="1:15" x14ac:dyDescent="0.25">
      <c r="A146" s="132" t="s">
        <v>310</v>
      </c>
      <c r="B146" s="4" t="s">
        <v>41</v>
      </c>
      <c r="C146" s="4" t="s">
        <v>40</v>
      </c>
      <c r="D146" s="7">
        <v>6</v>
      </c>
      <c r="E146" s="7">
        <v>3</v>
      </c>
      <c r="F146" s="116" t="str">
        <f t="shared" si="54"/>
        <v>Média</v>
      </c>
      <c r="G146" s="7" t="str">
        <f t="shared" si="55"/>
        <v>CEA</v>
      </c>
      <c r="H146" s="7">
        <f t="shared" si="56"/>
        <v>4</v>
      </c>
      <c r="I146" s="116" t="str">
        <f t="shared" si="57"/>
        <v>A</v>
      </c>
      <c r="J146" s="7" t="str">
        <f t="shared" si="58"/>
        <v>CEI</v>
      </c>
      <c r="K146" s="127">
        <f t="shared" si="59"/>
        <v>4</v>
      </c>
      <c r="L146" s="127">
        <f>IF(NOT(ISERROR(VLOOKUP(B146,Deflatores!G$42:H$64,2,FALSE))),VLOOKUP(B146,Deflatores!G$42:H$64,2,FALSE),IF(OR(ISBLANK(C146),ISBLANK(B146)),"",VLOOKUP(C146,Deflatores!G$4:H$38,2,FALSE)*H146+VLOOKUP(C146,Deflatores!G$4:I$38,3,FALSE)))</f>
        <v>4</v>
      </c>
      <c r="M146" s="10"/>
      <c r="N146" s="10"/>
      <c r="O146" s="137"/>
    </row>
    <row r="147" spans="1:15" x14ac:dyDescent="0.25">
      <c r="A147" s="131"/>
      <c r="B147" s="4"/>
      <c r="C147" s="4"/>
      <c r="D147" s="7"/>
      <c r="E147" s="7"/>
      <c r="F147" s="116" t="str">
        <f>IF(ISBLANK(B147),"",IF(I147="L","Baixa",IF(I147="A","Média",IF(I147="","","Alta"))))</f>
        <v/>
      </c>
      <c r="G147" s="7" t="str">
        <f>CONCATENATE(B147,I147)</f>
        <v/>
      </c>
      <c r="H147" s="7" t="str">
        <f>IF(ISBLANK(B147),"",IF(B147="ALI",IF(I147="L",7,IF(I147="A",10,15)),IF(B147="AIE",IF(I147="L",5,IF(I147="A",7,10)),IF(B147="SE",IF(I147="L",4,IF(I147="A",5,7)),IF(OR(B147="EE",B147="CE"),IF(I147="L",3,IF(I147="A",4,6)),0)))))</f>
        <v/>
      </c>
      <c r="I147" s="116" t="str">
        <f>IF(OR(ISBLANK(D147),ISBLANK(E147)),IF(OR(B147="ALI",B147="AIE"),"L",IF(OR(B147="EE",B147="SE",B147="CE"),"A","")),IF(B147="EE",IF(E147&gt;=3,IF(D147&gt;=5,"H","A"),IF(E147&gt;=2,IF(D147&gt;=16,"H",IF(D147&lt;=4,"L","A")),IF(D147&lt;=15,"L","A"))),IF(OR(B147="SE",B147="CE"),IF(E147&gt;=4,IF(D147&gt;=6,"H","A"),IF(E147&gt;=2,IF(D147&gt;=20,"H",IF(D147&lt;=5,"L","A")),IF(D147&lt;=19,"L","A"))),IF(OR(B147="ALI",B147="AIE"),IF(E147&gt;=6,IF(D147&gt;=20,"H","A"),IF(E147&gt;=2,IF(D147&gt;=51,"H",IF(D147&lt;=19,"L","A")),IF(D147&lt;=50,"L","A"))),""))))</f>
        <v/>
      </c>
      <c r="J147" s="7" t="str">
        <f>CONCATENATE(B147,C147)</f>
        <v/>
      </c>
      <c r="K147" s="127" t="str">
        <f>IF(OR(H147="",H147=0),L147,H147)</f>
        <v/>
      </c>
      <c r="L147" s="127" t="str">
        <f>IF(NOT(ISERROR(VLOOKUP(B147,Deflatores!G$42:H$64,2,FALSE))),VLOOKUP(B147,Deflatores!G$42:H$64,2,FALSE),IF(OR(ISBLANK(C147),ISBLANK(B147)),"",VLOOKUP(C147,Deflatores!G$4:H$38,2,FALSE)*H147+VLOOKUP(C147,Deflatores!G$4:I$38,3,FALSE)))</f>
        <v/>
      </c>
      <c r="M147" s="10"/>
      <c r="N147" s="10"/>
      <c r="O147" s="127"/>
    </row>
    <row r="148" spans="1:15" x14ac:dyDescent="0.25">
      <c r="A148" s="130" t="s">
        <v>311</v>
      </c>
      <c r="B148" s="4"/>
      <c r="C148" s="4"/>
      <c r="D148" s="7"/>
      <c r="E148" s="7"/>
      <c r="F148" s="116" t="str">
        <f>IF(ISBLANK(B148),"",IF(I148="L","Baixa",IF(I148="A","Média",IF(I148="","","Alta"))))</f>
        <v/>
      </c>
      <c r="G148" s="7" t="str">
        <f>CONCATENATE(B148,I148)</f>
        <v/>
      </c>
      <c r="H148" s="7" t="str">
        <f>IF(ISBLANK(B148),"",IF(B148="ALI",IF(I148="L",7,IF(I148="A",10,15)),IF(B148="AIE",IF(I148="L",5,IF(I148="A",7,10)),IF(B148="SE",IF(I148="L",4,IF(I148="A",5,7)),IF(OR(B148="EE",B148="CE"),IF(I148="L",3,IF(I148="A",4,6)),0)))))</f>
        <v/>
      </c>
      <c r="I148" s="116" t="str">
        <f>IF(OR(ISBLANK(D148),ISBLANK(E148)),IF(OR(B148="ALI",B148="AIE"),"L",IF(OR(B148="EE",B148="SE",B148="CE"),"A","")),IF(B148="EE",IF(E148&gt;=3,IF(D148&gt;=5,"H","A"),IF(E148&gt;=2,IF(D148&gt;=16,"H",IF(D148&lt;=4,"L","A")),IF(D148&lt;=15,"L","A"))),IF(OR(B148="SE",B148="CE"),IF(E148&gt;=4,IF(D148&gt;=6,"H","A"),IF(E148&gt;=2,IF(D148&gt;=20,"H",IF(D148&lt;=5,"L","A")),IF(D148&lt;=19,"L","A"))),IF(OR(B148="ALI",B148="AIE"),IF(E148&gt;=6,IF(D148&gt;=20,"H","A"),IF(E148&gt;=2,IF(D148&gt;=51,"H",IF(D148&lt;=19,"L","A")),IF(D148&lt;=50,"L","A"))),""))))</f>
        <v/>
      </c>
      <c r="J148" s="7" t="str">
        <f>CONCATENATE(B148,C148)</f>
        <v/>
      </c>
      <c r="K148" s="127" t="str">
        <f>IF(OR(H148="",H148=0),L148,H148)</f>
        <v/>
      </c>
      <c r="L148" s="127" t="str">
        <f>IF(NOT(ISERROR(VLOOKUP(B148,Deflatores!G$42:H$64,2,FALSE))),VLOOKUP(B148,Deflatores!G$42:H$64,2,FALSE),IF(OR(ISBLANK(C148),ISBLANK(B148)),"",VLOOKUP(C148,Deflatores!G$4:H$38,2,FALSE)*H148+VLOOKUP(C148,Deflatores!G$4:I$38,3,FALSE)))</f>
        <v/>
      </c>
      <c r="M148" s="10"/>
      <c r="N148" s="10"/>
      <c r="O148" s="127"/>
    </row>
    <row r="149" spans="1:15" x14ac:dyDescent="0.25">
      <c r="A149" s="131" t="s">
        <v>312</v>
      </c>
      <c r="B149" s="4" t="s">
        <v>41</v>
      </c>
      <c r="C149" s="4" t="s">
        <v>40</v>
      </c>
      <c r="D149" s="7">
        <v>11</v>
      </c>
      <c r="E149" s="7">
        <v>2</v>
      </c>
      <c r="F149" s="116" t="str">
        <f t="shared" ref="F149:F157" si="60">IF(ISBLANK(B149),"",IF(I149="L","Baixa",IF(I149="A","Média",IF(I149="","","Alta"))))</f>
        <v>Média</v>
      </c>
      <c r="G149" s="7" t="str">
        <f t="shared" ref="G149:G157" si="61">CONCATENATE(B149,I149)</f>
        <v>CEA</v>
      </c>
      <c r="H149" s="7">
        <f t="shared" ref="H149:H157" si="62">IF(ISBLANK(B149),"",IF(B149="ALI",IF(I149="L",7,IF(I149="A",10,15)),IF(B149="AIE",IF(I149="L",5,IF(I149="A",7,10)),IF(B149="SE",IF(I149="L",4,IF(I149="A",5,7)),IF(OR(B149="EE",B149="CE"),IF(I149="L",3,IF(I149="A",4,6)),0)))))</f>
        <v>4</v>
      </c>
      <c r="I149" s="116" t="str">
        <f t="shared" ref="I149:I157" si="63">IF(OR(ISBLANK(D149),ISBLANK(E149)),IF(OR(B149="ALI",B149="AIE"),"L",IF(OR(B149="EE",B149="SE",B149="CE"),"A","")),IF(B149="EE",IF(E149&gt;=3,IF(D149&gt;=5,"H","A"),IF(E149&gt;=2,IF(D149&gt;=16,"H",IF(D149&lt;=4,"L","A")),IF(D149&lt;=15,"L","A"))),IF(OR(B149="SE",B149="CE"),IF(E149&gt;=4,IF(D149&gt;=6,"H","A"),IF(E149&gt;=2,IF(D149&gt;=20,"H",IF(D149&lt;=5,"L","A")),IF(D149&lt;=19,"L","A"))),IF(OR(B149="ALI",B149="AIE"),IF(E149&gt;=6,IF(D149&gt;=20,"H","A"),IF(E149&gt;=2,IF(D149&gt;=51,"H",IF(D149&lt;=19,"L","A")),IF(D149&lt;=50,"L","A"))),""))))</f>
        <v>A</v>
      </c>
      <c r="J149" s="7" t="str">
        <f t="shared" ref="J149:J157" si="64">CONCATENATE(B149,C149)</f>
        <v>CEI</v>
      </c>
      <c r="K149" s="127">
        <f t="shared" ref="K149:K157" si="65">IF(OR(H149="",H149=0),L149,H149)</f>
        <v>4</v>
      </c>
      <c r="L149" s="127">
        <f>IF(NOT(ISERROR(VLOOKUP(B149,Deflatores!G$42:H$64,2,FALSE))),VLOOKUP(B149,Deflatores!G$42:H$64,2,FALSE),IF(OR(ISBLANK(C149),ISBLANK(B149)),"",VLOOKUP(C149,Deflatores!G$4:H$38,2,FALSE)*H149+VLOOKUP(C149,Deflatores!G$4:I$38,3,FALSE)))</f>
        <v>4</v>
      </c>
      <c r="M149" s="10"/>
      <c r="N149" s="10"/>
      <c r="O149" s="127"/>
    </row>
    <row r="150" spans="1:15" x14ac:dyDescent="0.25">
      <c r="A150" s="131" t="s">
        <v>302</v>
      </c>
      <c r="B150" s="4" t="s">
        <v>43</v>
      </c>
      <c r="C150" s="4" t="s">
        <v>40</v>
      </c>
      <c r="D150" s="7">
        <v>3</v>
      </c>
      <c r="E150" s="7">
        <v>1</v>
      </c>
      <c r="F150" s="116" t="str">
        <f t="shared" si="60"/>
        <v>Baixa</v>
      </c>
      <c r="G150" s="7" t="str">
        <f t="shared" si="61"/>
        <v>EEL</v>
      </c>
      <c r="H150" s="7">
        <f t="shared" si="62"/>
        <v>3</v>
      </c>
      <c r="I150" s="116" t="str">
        <f t="shared" si="63"/>
        <v>L</v>
      </c>
      <c r="J150" s="7" t="str">
        <f t="shared" si="64"/>
        <v>EEI</v>
      </c>
      <c r="K150" s="127">
        <f t="shared" si="65"/>
        <v>3</v>
      </c>
      <c r="L150" s="127">
        <f>IF(NOT(ISERROR(VLOOKUP(B150,Deflatores!G$42:H$64,2,FALSE))),VLOOKUP(B150,Deflatores!G$42:H$64,2,FALSE),IF(OR(ISBLANK(C150),ISBLANK(B150)),"",VLOOKUP(C150,Deflatores!G$4:H$38,2,FALSE)*H150+VLOOKUP(C150,Deflatores!G$4:I$38,3,FALSE)))</f>
        <v>3</v>
      </c>
      <c r="M150" s="10"/>
      <c r="N150" s="10"/>
      <c r="O150" s="127"/>
    </row>
    <row r="151" spans="1:15" x14ac:dyDescent="0.25">
      <c r="A151" s="131"/>
      <c r="B151" s="4"/>
      <c r="C151" s="4"/>
      <c r="D151" s="7"/>
      <c r="E151" s="7"/>
      <c r="F151" s="116" t="str">
        <f t="shared" si="60"/>
        <v/>
      </c>
      <c r="G151" s="7" t="str">
        <f t="shared" si="61"/>
        <v/>
      </c>
      <c r="H151" s="7" t="str">
        <f t="shared" si="62"/>
        <v/>
      </c>
      <c r="I151" s="116" t="str">
        <f t="shared" si="63"/>
        <v/>
      </c>
      <c r="J151" s="7" t="str">
        <f t="shared" si="64"/>
        <v/>
      </c>
      <c r="K151" s="127" t="str">
        <f t="shared" si="65"/>
        <v/>
      </c>
      <c r="L151" s="127" t="str">
        <f>IF(NOT(ISERROR(VLOOKUP(B151,Deflatores!G$42:H$64,2,FALSE))),VLOOKUP(B151,Deflatores!G$42:H$64,2,FALSE),IF(OR(ISBLANK(C151),ISBLANK(B151)),"",VLOOKUP(C151,Deflatores!G$4:H$38,2,FALSE)*H151+VLOOKUP(C151,Deflatores!G$4:I$38,3,FALSE)))</f>
        <v/>
      </c>
      <c r="M151" s="10"/>
      <c r="N151" s="10"/>
      <c r="O151" s="127"/>
    </row>
    <row r="152" spans="1:15" x14ac:dyDescent="0.25">
      <c r="A152" s="130" t="s">
        <v>313</v>
      </c>
      <c r="B152" s="4"/>
      <c r="C152" s="4"/>
      <c r="D152" s="7"/>
      <c r="E152" s="7"/>
      <c r="F152" s="116" t="str">
        <f t="shared" si="60"/>
        <v/>
      </c>
      <c r="G152" s="7" t="str">
        <f t="shared" si="61"/>
        <v/>
      </c>
      <c r="H152" s="7" t="str">
        <f t="shared" si="62"/>
        <v/>
      </c>
      <c r="I152" s="116" t="str">
        <f t="shared" si="63"/>
        <v/>
      </c>
      <c r="J152" s="7" t="str">
        <f t="shared" si="64"/>
        <v/>
      </c>
      <c r="K152" s="127" t="str">
        <f t="shared" si="65"/>
        <v/>
      </c>
      <c r="L152" s="127" t="str">
        <f>IF(NOT(ISERROR(VLOOKUP(B152,Deflatores!G$42:H$64,2,FALSE))),VLOOKUP(B152,Deflatores!G$42:H$64,2,FALSE),IF(OR(ISBLANK(C152),ISBLANK(B152)),"",VLOOKUP(C152,Deflatores!G$4:H$38,2,FALSE)*H152+VLOOKUP(C152,Deflatores!G$4:I$38,3,FALSE)))</f>
        <v/>
      </c>
      <c r="M152" s="10"/>
      <c r="N152" s="10"/>
      <c r="O152" s="127"/>
    </row>
    <row r="153" spans="1:15" x14ac:dyDescent="0.25">
      <c r="A153" s="131" t="s">
        <v>314</v>
      </c>
      <c r="B153" s="4" t="s">
        <v>43</v>
      </c>
      <c r="C153" s="4" t="s">
        <v>40</v>
      </c>
      <c r="D153" s="7">
        <v>19</v>
      </c>
      <c r="E153" s="7">
        <v>6</v>
      </c>
      <c r="F153" s="116" t="str">
        <f t="shared" si="60"/>
        <v>Alta</v>
      </c>
      <c r="G153" s="7" t="str">
        <f t="shared" si="61"/>
        <v>EEH</v>
      </c>
      <c r="H153" s="7">
        <f t="shared" si="62"/>
        <v>6</v>
      </c>
      <c r="I153" s="116" t="str">
        <f t="shared" si="63"/>
        <v>H</v>
      </c>
      <c r="J153" s="7" t="str">
        <f t="shared" si="64"/>
        <v>EEI</v>
      </c>
      <c r="K153" s="127">
        <f t="shared" si="65"/>
        <v>6</v>
      </c>
      <c r="L153" s="127">
        <f>IF(NOT(ISERROR(VLOOKUP(B153,Deflatores!G$42:H$64,2,FALSE))),VLOOKUP(B153,Deflatores!G$42:H$64,2,FALSE),IF(OR(ISBLANK(C153),ISBLANK(B153)),"",VLOOKUP(C153,Deflatores!G$4:H$38,2,FALSE)*H153+VLOOKUP(C153,Deflatores!G$4:I$38,3,FALSE)))</f>
        <v>6</v>
      </c>
      <c r="M153" s="10"/>
      <c r="N153" s="10"/>
      <c r="O153" s="127"/>
    </row>
    <row r="154" spans="1:15" x14ac:dyDescent="0.25">
      <c r="A154" s="131" t="s">
        <v>315</v>
      </c>
      <c r="B154" s="4" t="s">
        <v>43</v>
      </c>
      <c r="C154" s="4" t="s">
        <v>40</v>
      </c>
      <c r="D154" s="7">
        <v>19</v>
      </c>
      <c r="E154" s="7">
        <v>6</v>
      </c>
      <c r="F154" s="116" t="str">
        <f t="shared" si="60"/>
        <v>Alta</v>
      </c>
      <c r="G154" s="7" t="str">
        <f t="shared" si="61"/>
        <v>EEH</v>
      </c>
      <c r="H154" s="7">
        <f t="shared" si="62"/>
        <v>6</v>
      </c>
      <c r="I154" s="116" t="str">
        <f t="shared" si="63"/>
        <v>H</v>
      </c>
      <c r="J154" s="7" t="str">
        <f t="shared" si="64"/>
        <v>EEI</v>
      </c>
      <c r="K154" s="127">
        <f t="shared" si="65"/>
        <v>6</v>
      </c>
      <c r="L154" s="127">
        <f>IF(NOT(ISERROR(VLOOKUP(B154,Deflatores!G$42:H$64,2,FALSE))),VLOOKUP(B154,Deflatores!G$42:H$64,2,FALSE),IF(OR(ISBLANK(C154),ISBLANK(B154)),"",VLOOKUP(C154,Deflatores!G$4:H$38,2,FALSE)*H154+VLOOKUP(C154,Deflatores!G$4:I$38,3,FALSE)))</f>
        <v>6</v>
      </c>
      <c r="M154" s="10"/>
      <c r="N154" s="10"/>
      <c r="O154" s="127"/>
    </row>
    <row r="155" spans="1:15" x14ac:dyDescent="0.25">
      <c r="A155" s="131" t="s">
        <v>316</v>
      </c>
      <c r="B155" s="4" t="s">
        <v>41</v>
      </c>
      <c r="C155" s="4" t="s">
        <v>40</v>
      </c>
      <c r="D155" s="7">
        <v>19</v>
      </c>
      <c r="E155" s="7">
        <v>6</v>
      </c>
      <c r="F155" s="116" t="str">
        <f t="shared" si="60"/>
        <v>Alta</v>
      </c>
      <c r="G155" s="7" t="str">
        <f t="shared" si="61"/>
        <v>CEH</v>
      </c>
      <c r="H155" s="7">
        <f t="shared" si="62"/>
        <v>6</v>
      </c>
      <c r="I155" s="116" t="str">
        <f t="shared" si="63"/>
        <v>H</v>
      </c>
      <c r="J155" s="7" t="str">
        <f t="shared" si="64"/>
        <v>CEI</v>
      </c>
      <c r="K155" s="127">
        <f t="shared" si="65"/>
        <v>6</v>
      </c>
      <c r="L155" s="127">
        <f>IF(NOT(ISERROR(VLOOKUP(B155,Deflatores!G$42:H$64,2,FALSE))),VLOOKUP(B155,Deflatores!G$42:H$64,2,FALSE),IF(OR(ISBLANK(C155),ISBLANK(B155)),"",VLOOKUP(C155,Deflatores!G$4:H$38,2,FALSE)*H155+VLOOKUP(C155,Deflatores!G$4:I$38,3,FALSE)))</f>
        <v>6</v>
      </c>
      <c r="M155" s="10"/>
      <c r="N155" s="10"/>
      <c r="O155" s="127"/>
    </row>
    <row r="156" spans="1:15" x14ac:dyDescent="0.25">
      <c r="A156" s="132" t="s">
        <v>317</v>
      </c>
      <c r="B156" s="4" t="s">
        <v>41</v>
      </c>
      <c r="C156" s="4" t="s">
        <v>40</v>
      </c>
      <c r="D156" s="7">
        <v>17</v>
      </c>
      <c r="E156" s="7">
        <v>6</v>
      </c>
      <c r="F156" s="116" t="str">
        <f t="shared" si="60"/>
        <v>Alta</v>
      </c>
      <c r="G156" s="7" t="str">
        <f t="shared" si="61"/>
        <v>CEH</v>
      </c>
      <c r="H156" s="7">
        <f t="shared" si="62"/>
        <v>6</v>
      </c>
      <c r="I156" s="116" t="str">
        <f t="shared" si="63"/>
        <v>H</v>
      </c>
      <c r="J156" s="7" t="str">
        <f t="shared" si="64"/>
        <v>CEI</v>
      </c>
      <c r="K156" s="127">
        <f t="shared" si="65"/>
        <v>6</v>
      </c>
      <c r="L156" s="127">
        <f>IF(NOT(ISERROR(VLOOKUP(B156,Deflatores!G$42:H$64,2,FALSE))),VLOOKUP(B156,Deflatores!G$42:H$64,2,FALSE),IF(OR(ISBLANK(C156),ISBLANK(B156)),"",VLOOKUP(C156,Deflatores!G$4:H$38,2,FALSE)*H156+VLOOKUP(C156,Deflatores!G$4:I$38,3,FALSE)))</f>
        <v>6</v>
      </c>
      <c r="M156" s="10"/>
      <c r="N156" s="10"/>
      <c r="O156" s="127"/>
    </row>
    <row r="157" spans="1:15" x14ac:dyDescent="0.25">
      <c r="A157" s="131" t="s">
        <v>318</v>
      </c>
      <c r="B157" s="4" t="s">
        <v>43</v>
      </c>
      <c r="C157" s="4" t="s">
        <v>40</v>
      </c>
      <c r="D157" s="7">
        <v>4</v>
      </c>
      <c r="E157" s="7">
        <v>1</v>
      </c>
      <c r="F157" s="116" t="str">
        <f t="shared" si="60"/>
        <v>Baixa</v>
      </c>
      <c r="G157" s="7" t="str">
        <f t="shared" si="61"/>
        <v>EEL</v>
      </c>
      <c r="H157" s="7">
        <f t="shared" si="62"/>
        <v>3</v>
      </c>
      <c r="I157" s="116" t="str">
        <f t="shared" si="63"/>
        <v>L</v>
      </c>
      <c r="J157" s="7" t="str">
        <f t="shared" si="64"/>
        <v>EEI</v>
      </c>
      <c r="K157" s="127">
        <f t="shared" si="65"/>
        <v>3</v>
      </c>
      <c r="L157" s="127">
        <f>IF(NOT(ISERROR(VLOOKUP(B157,[1]Deflatores!G$42:H$64,2,FALSE))),VLOOKUP(B157,[1]Deflatores!G$42:H$64,2,FALSE),IF(OR(ISBLANK(C157),ISBLANK(B157)),"",VLOOKUP(C157,[1]Deflatores!G$4:H$38,2,FALSE)*H157+VLOOKUP(C157,[1]Deflatores!G$4:I$38,3,FALSE)))</f>
        <v>3</v>
      </c>
      <c r="M157" s="10"/>
      <c r="N157" s="10"/>
      <c r="O157" s="127"/>
    </row>
    <row r="158" spans="1:15" x14ac:dyDescent="0.25">
      <c r="A158" s="131"/>
      <c r="B158" s="4"/>
      <c r="C158" s="4"/>
      <c r="D158" s="7"/>
      <c r="E158" s="7"/>
      <c r="F158" s="116" t="str">
        <f>IF(ISBLANK(B158),"",IF(I158="L","Baixa",IF(I158="A","Média",IF(I158="","","Alta"))))</f>
        <v/>
      </c>
      <c r="G158" s="7" t="str">
        <f>CONCATENATE(B158,I158)</f>
        <v/>
      </c>
      <c r="H158" s="7" t="str">
        <f>IF(ISBLANK(B158),"",IF(B158="ALI",IF(I158="L",7,IF(I158="A",10,15)),IF(B158="AIE",IF(I158="L",5,IF(I158="A",7,10)),IF(B158="SE",IF(I158="L",4,IF(I158="A",5,7)),IF(OR(B158="EE",B158="CE"),IF(I158="L",3,IF(I158="A",4,6)),0)))))</f>
        <v/>
      </c>
      <c r="I158" s="116" t="str">
        <f>IF(OR(ISBLANK(D158),ISBLANK(E158)),IF(OR(B158="ALI",B158="AIE"),"L",IF(OR(B158="EE",B158="SE",B158="CE"),"A","")),IF(B158="EE",IF(E158&gt;=3,IF(D158&gt;=5,"H","A"),IF(E158&gt;=2,IF(D158&gt;=16,"H",IF(D158&lt;=4,"L","A")),IF(D158&lt;=15,"L","A"))),IF(OR(B158="SE",B158="CE"),IF(E158&gt;=4,IF(D158&gt;=6,"H","A"),IF(E158&gt;=2,IF(D158&gt;=20,"H",IF(D158&lt;=5,"L","A")),IF(D158&lt;=19,"L","A"))),IF(OR(B158="ALI",B158="AIE"),IF(E158&gt;=6,IF(D158&gt;=20,"H","A"),IF(E158&gt;=2,IF(D158&gt;=51,"H",IF(D158&lt;=19,"L","A")),IF(D158&lt;=50,"L","A"))),""))))</f>
        <v/>
      </c>
      <c r="J158" s="7" t="str">
        <f>CONCATENATE(B158,C158)</f>
        <v/>
      </c>
      <c r="K158" s="127" t="str">
        <f>IF(OR(H158="",H158=0),L158,H158)</f>
        <v/>
      </c>
      <c r="L158" s="127" t="str">
        <f>IF(NOT(ISERROR(VLOOKUP(B158,Deflatores!G$42:H$64,2,FALSE))),VLOOKUP(B158,Deflatores!G$42:H$64,2,FALSE),IF(OR(ISBLANK(C158),ISBLANK(B158)),"",VLOOKUP(C158,Deflatores!G$4:H$38,2,FALSE)*H158+VLOOKUP(C158,Deflatores!G$4:I$38,3,FALSE)))</f>
        <v/>
      </c>
      <c r="M158" s="10"/>
      <c r="N158" s="10"/>
      <c r="O158" s="127"/>
    </row>
    <row r="159" spans="1:15" x14ac:dyDescent="0.25">
      <c r="A159" s="130" t="s">
        <v>319</v>
      </c>
      <c r="B159" s="4"/>
      <c r="C159" s="4"/>
      <c r="D159" s="7"/>
      <c r="E159" s="7"/>
      <c r="F159" s="116" t="str">
        <f>IF(ISBLANK(B159),"",IF(I159="L","Baixa",IF(I159="A","Média",IF(I159="","","Alta"))))</f>
        <v/>
      </c>
      <c r="G159" s="7" t="str">
        <f>CONCATENATE(B159,I159)</f>
        <v/>
      </c>
      <c r="H159" s="7" t="str">
        <f>IF(ISBLANK(B159),"",IF(B159="ALI",IF(I159="L",7,IF(I159="A",10,15)),IF(B159="AIE",IF(I159="L",5,IF(I159="A",7,10)),IF(B159="SE",IF(I159="L",4,IF(I159="A",5,7)),IF(OR(B159="EE",B159="CE"),IF(I159="L",3,IF(I159="A",4,6)),0)))))</f>
        <v/>
      </c>
      <c r="I159" s="116" t="str">
        <f>IF(OR(ISBLANK(D159),ISBLANK(E159)),IF(OR(B159="ALI",B159="AIE"),"L",IF(OR(B159="EE",B159="SE",B159="CE"),"A","")),IF(B159="EE",IF(E159&gt;=3,IF(D159&gt;=5,"H","A"),IF(E159&gt;=2,IF(D159&gt;=16,"H",IF(D159&lt;=4,"L","A")),IF(D159&lt;=15,"L","A"))),IF(OR(B159="SE",B159="CE"),IF(E159&gt;=4,IF(D159&gt;=6,"H","A"),IF(E159&gt;=2,IF(D159&gt;=20,"H",IF(D159&lt;=5,"L","A")),IF(D159&lt;=19,"L","A"))),IF(OR(B159="ALI",B159="AIE"),IF(E159&gt;=6,IF(D159&gt;=20,"H","A"),IF(E159&gt;=2,IF(D159&gt;=51,"H",IF(D159&lt;=19,"L","A")),IF(D159&lt;=50,"L","A"))),""))))</f>
        <v/>
      </c>
      <c r="J159" s="7" t="str">
        <f>CONCATENATE(B159,C159)</f>
        <v/>
      </c>
      <c r="K159" s="127" t="str">
        <f>IF(OR(H159="",H159=0),L159,H159)</f>
        <v/>
      </c>
      <c r="L159" s="127" t="str">
        <f>IF(NOT(ISERROR(VLOOKUP(B159,Deflatores!G$42:H$64,2,FALSE))),VLOOKUP(B159,Deflatores!G$42:H$64,2,FALSE),IF(OR(ISBLANK(C159),ISBLANK(B159)),"",VLOOKUP(C159,Deflatores!G$4:H$38,2,FALSE)*H159+VLOOKUP(C159,Deflatores!G$4:I$38,3,FALSE)))</f>
        <v/>
      </c>
      <c r="M159" s="10"/>
      <c r="N159" s="10"/>
      <c r="O159" s="127"/>
    </row>
    <row r="160" spans="1:15" x14ac:dyDescent="0.25">
      <c r="A160" s="131" t="s">
        <v>320</v>
      </c>
      <c r="B160" s="4" t="s">
        <v>43</v>
      </c>
      <c r="C160" s="4" t="s">
        <v>40</v>
      </c>
      <c r="D160" s="7">
        <v>12</v>
      </c>
      <c r="E160" s="7">
        <v>2</v>
      </c>
      <c r="F160" s="116" t="str">
        <f>IF(ISBLANK(B160),"",IF(I160="L","Baixa",IF(I160="A","Média",IF(I160="","","Alta"))))</f>
        <v>Média</v>
      </c>
      <c r="G160" s="7" t="str">
        <f>CONCATENATE(B160,I160)</f>
        <v>EEA</v>
      </c>
      <c r="H160" s="7">
        <f>IF(ISBLANK(B160),"",IF(B160="ALI",IF(I160="L",7,IF(I160="A",10,15)),IF(B160="AIE",IF(I160="L",5,IF(I160="A",7,10)),IF(B160="SE",IF(I160="L",4,IF(I160="A",5,7)),IF(OR(B160="EE",B160="CE"),IF(I160="L",3,IF(I160="A",4,6)),0)))))</f>
        <v>4</v>
      </c>
      <c r="I160" s="116" t="str">
        <f>IF(OR(ISBLANK(D160),ISBLANK(E160)),IF(OR(B160="ALI",B160="AIE"),"L",IF(OR(B160="EE",B160="SE",B160="CE"),"A","")),IF(B160="EE",IF(E160&gt;=3,IF(D160&gt;=5,"H","A"),IF(E160&gt;=2,IF(D160&gt;=16,"H",IF(D160&lt;=4,"L","A")),IF(D160&lt;=15,"L","A"))),IF(OR(B160="SE",B160="CE"),IF(E160&gt;=4,IF(D160&gt;=6,"H","A"),IF(E160&gt;=2,IF(D160&gt;=20,"H",IF(D160&lt;=5,"L","A")),IF(D160&lt;=19,"L","A"))),IF(OR(B160="ALI",B160="AIE"),IF(E160&gt;=6,IF(D160&gt;=20,"H","A"),IF(E160&gt;=2,IF(D160&gt;=51,"H",IF(D160&lt;=19,"L","A")),IF(D160&lt;=50,"L","A"))),""))))</f>
        <v>A</v>
      </c>
      <c r="J160" s="7" t="str">
        <f>CONCATENATE(B160,C160)</f>
        <v>EEI</v>
      </c>
      <c r="K160" s="127">
        <f>IF(OR(H160="",H160=0),L160,H160)</f>
        <v>4</v>
      </c>
      <c r="L160" s="127">
        <f>IF(NOT(ISERROR(VLOOKUP(B160,Deflatores!G$42:H$64,2,FALSE))),VLOOKUP(B160,Deflatores!G$42:H$64,2,FALSE),IF(OR(ISBLANK(C160),ISBLANK(B160)),"",VLOOKUP(C160,Deflatores!G$4:H$38,2,FALSE)*H160+VLOOKUP(C160,Deflatores!G$4:I$38,3,FALSE)))</f>
        <v>4</v>
      </c>
      <c r="M160" s="10"/>
      <c r="N160" s="10"/>
      <c r="O160" s="127"/>
    </row>
    <row r="161" spans="1:15" x14ac:dyDescent="0.25">
      <c r="A161" s="131" t="s">
        <v>321</v>
      </c>
      <c r="B161" s="4" t="s">
        <v>43</v>
      </c>
      <c r="C161" s="4" t="s">
        <v>40</v>
      </c>
      <c r="D161" s="7">
        <v>12</v>
      </c>
      <c r="E161" s="7">
        <v>2</v>
      </c>
      <c r="F161" s="116" t="str">
        <f>IF(ISBLANK(B161),"",IF(I161="L","Baixa",IF(I161="A","Média",IF(I161="","","Alta"))))</f>
        <v>Média</v>
      </c>
      <c r="G161" s="7" t="str">
        <f>CONCATENATE(B161,I161)</f>
        <v>EEA</v>
      </c>
      <c r="H161" s="7">
        <f>IF(ISBLANK(B161),"",IF(B161="ALI",IF(I161="L",7,IF(I161="A",10,15)),IF(B161="AIE",IF(I161="L",5,IF(I161="A",7,10)),IF(B161="SE",IF(I161="L",4,IF(I161="A",5,7)),IF(OR(B161="EE",B161="CE"),IF(I161="L",3,IF(I161="A",4,6)),0)))))</f>
        <v>4</v>
      </c>
      <c r="I161" s="116" t="str">
        <f>IF(OR(ISBLANK(D161),ISBLANK(E161)),IF(OR(B161="ALI",B161="AIE"),"L",IF(OR(B161="EE",B161="SE",B161="CE"),"A","")),IF(B161="EE",IF(E161&gt;=3,IF(D161&gt;=5,"H","A"),IF(E161&gt;=2,IF(D161&gt;=16,"H",IF(D161&lt;=4,"L","A")),IF(D161&lt;=15,"L","A"))),IF(OR(B161="SE",B161="CE"),IF(E161&gt;=4,IF(D161&gt;=6,"H","A"),IF(E161&gt;=2,IF(D161&gt;=20,"H",IF(D161&lt;=5,"L","A")),IF(D161&lt;=19,"L","A"))),IF(OR(B161="ALI",B161="AIE"),IF(E161&gt;=6,IF(D161&gt;=20,"H","A"),IF(E161&gt;=2,IF(D161&gt;=51,"H",IF(D161&lt;=19,"L","A")),IF(D161&lt;=50,"L","A"))),""))))</f>
        <v>A</v>
      </c>
      <c r="J161" s="7" t="str">
        <f>CONCATENATE(B161,C161)</f>
        <v>EEI</v>
      </c>
      <c r="K161" s="127">
        <f>IF(OR(H161="",H161=0),L161,H161)</f>
        <v>4</v>
      </c>
      <c r="L161" s="127">
        <f>IF(NOT(ISERROR(VLOOKUP(B161,[1]Deflatores!G$42:H$64,2,FALSE))),VLOOKUP(B161,[1]Deflatores!G$42:H$64,2,FALSE),IF(OR(ISBLANK(C161),ISBLANK(B161)),"",VLOOKUP(C161,[1]Deflatores!G$4:H$38,2,FALSE)*H161+VLOOKUP(C161,[1]Deflatores!G$4:I$38,3,FALSE)))</f>
        <v>4</v>
      </c>
      <c r="M161" s="10"/>
      <c r="N161" s="10"/>
      <c r="O161" s="127"/>
    </row>
    <row r="162" spans="1:15" x14ac:dyDescent="0.25">
      <c r="A162" s="132" t="s">
        <v>322</v>
      </c>
      <c r="B162" s="4" t="s">
        <v>41</v>
      </c>
      <c r="C162" s="4" t="s">
        <v>40</v>
      </c>
      <c r="D162" s="7">
        <v>13</v>
      </c>
      <c r="E162" s="7">
        <v>2</v>
      </c>
      <c r="F162" s="116" t="str">
        <f t="shared" si="54"/>
        <v>Média</v>
      </c>
      <c r="G162" s="7" t="str">
        <f t="shared" si="55"/>
        <v>CEA</v>
      </c>
      <c r="H162" s="7">
        <f t="shared" si="56"/>
        <v>4</v>
      </c>
      <c r="I162" s="116" t="str">
        <f t="shared" si="57"/>
        <v>A</v>
      </c>
      <c r="J162" s="7" t="str">
        <f t="shared" si="58"/>
        <v>CEI</v>
      </c>
      <c r="K162" s="127">
        <f t="shared" si="59"/>
        <v>4</v>
      </c>
      <c r="L162" s="127">
        <f>IF(NOT(ISERROR(VLOOKUP(B162,Deflatores!G$42:H$64,2,FALSE))),VLOOKUP(B162,Deflatores!G$42:H$64,2,FALSE),IF(OR(ISBLANK(C162),ISBLANK(B162)),"",VLOOKUP(C162,Deflatores!G$4:H$38,2,FALSE)*H162+VLOOKUP(C162,Deflatores!G$4:I$38,3,FALSE)))</f>
        <v>4</v>
      </c>
      <c r="M162" s="10"/>
      <c r="N162" s="10"/>
      <c r="O162" s="127"/>
    </row>
    <row r="163" spans="1:15" x14ac:dyDescent="0.25">
      <c r="A163" s="131" t="s">
        <v>323</v>
      </c>
      <c r="B163" s="4" t="s">
        <v>41</v>
      </c>
      <c r="C163" s="4" t="s">
        <v>40</v>
      </c>
      <c r="D163" s="7">
        <v>15</v>
      </c>
      <c r="E163" s="7">
        <v>2</v>
      </c>
      <c r="F163" s="116" t="str">
        <f t="shared" ref="F163:F169" si="66">IF(ISBLANK(B163),"",IF(I163="L","Baixa",IF(I163="A","Média",IF(I163="","","Alta"))))</f>
        <v>Média</v>
      </c>
      <c r="G163" s="7" t="str">
        <f t="shared" ref="G163:G169" si="67">CONCATENATE(B163,I163)</f>
        <v>CEA</v>
      </c>
      <c r="H163" s="7">
        <f t="shared" ref="H163:H169" si="68">IF(ISBLANK(B163),"",IF(B163="ALI",IF(I163="L",7,IF(I163="A",10,15)),IF(B163="AIE",IF(I163="L",5,IF(I163="A",7,10)),IF(B163="SE",IF(I163="L",4,IF(I163="A",5,7)),IF(OR(B163="EE",B163="CE"),IF(I163="L",3,IF(I163="A",4,6)),0)))))</f>
        <v>4</v>
      </c>
      <c r="I163" s="116" t="str">
        <f t="shared" ref="I163:I169" si="69">IF(OR(ISBLANK(D163),ISBLANK(E163)),IF(OR(B163="ALI",B163="AIE"),"L",IF(OR(B163="EE",B163="SE",B163="CE"),"A","")),IF(B163="EE",IF(E163&gt;=3,IF(D163&gt;=5,"H","A"),IF(E163&gt;=2,IF(D163&gt;=16,"H",IF(D163&lt;=4,"L","A")),IF(D163&lt;=15,"L","A"))),IF(OR(B163="SE",B163="CE"),IF(E163&gt;=4,IF(D163&gt;=6,"H","A"),IF(E163&gt;=2,IF(D163&gt;=20,"H",IF(D163&lt;=5,"L","A")),IF(D163&lt;=19,"L","A"))),IF(OR(B163="ALI",B163="AIE"),IF(E163&gt;=6,IF(D163&gt;=20,"H","A"),IF(E163&gt;=2,IF(D163&gt;=51,"H",IF(D163&lt;=19,"L","A")),IF(D163&lt;=50,"L","A"))),""))))</f>
        <v>A</v>
      </c>
      <c r="J163" s="7" t="str">
        <f t="shared" ref="J163:J169" si="70">CONCATENATE(B163,C163)</f>
        <v>CEI</v>
      </c>
      <c r="K163" s="127">
        <f t="shared" ref="K163:K169" si="71">IF(OR(H163="",H163=0),L163,H163)</f>
        <v>4</v>
      </c>
      <c r="L163" s="127">
        <f>IF(NOT(ISERROR(VLOOKUP(B163,Deflatores!G$42:H$64,2,FALSE))),VLOOKUP(B163,Deflatores!G$42:H$64,2,FALSE),IF(OR(ISBLANK(C163),ISBLANK(B163)),"",VLOOKUP(C163,Deflatores!G$4:H$38,2,FALSE)*H163+VLOOKUP(C163,Deflatores!G$4:I$38,3,FALSE)))</f>
        <v>4</v>
      </c>
      <c r="M163" s="10"/>
      <c r="N163" s="10"/>
      <c r="O163" s="127"/>
    </row>
    <row r="164" spans="1:15" x14ac:dyDescent="0.25">
      <c r="A164" s="131" t="s">
        <v>324</v>
      </c>
      <c r="B164" s="4" t="s">
        <v>43</v>
      </c>
      <c r="C164" s="4" t="s">
        <v>40</v>
      </c>
      <c r="D164" s="7">
        <v>4</v>
      </c>
      <c r="E164" s="7">
        <v>1</v>
      </c>
      <c r="F164" s="116" t="str">
        <f t="shared" si="66"/>
        <v>Baixa</v>
      </c>
      <c r="G164" s="7" t="str">
        <f t="shared" si="67"/>
        <v>EEL</v>
      </c>
      <c r="H164" s="7">
        <f t="shared" si="68"/>
        <v>3</v>
      </c>
      <c r="I164" s="116" t="str">
        <f t="shared" si="69"/>
        <v>L</v>
      </c>
      <c r="J164" s="7" t="str">
        <f t="shared" si="70"/>
        <v>EEI</v>
      </c>
      <c r="K164" s="127">
        <f t="shared" si="71"/>
        <v>3</v>
      </c>
      <c r="L164" s="127">
        <f>IF(NOT(ISERROR(VLOOKUP(B164,Deflatores!G$42:H$64,2,FALSE))),VLOOKUP(B164,Deflatores!G$42:H$64,2,FALSE),IF(OR(ISBLANK(C164),ISBLANK(B164)),"",VLOOKUP(C164,Deflatores!G$4:H$38,2,FALSE)*H164+VLOOKUP(C164,Deflatores!G$4:I$38,3,FALSE)))</f>
        <v>3</v>
      </c>
      <c r="M164" s="10"/>
      <c r="N164" s="10"/>
      <c r="O164" s="127"/>
    </row>
    <row r="165" spans="1:15" x14ac:dyDescent="0.25">
      <c r="A165" s="131" t="s">
        <v>325</v>
      </c>
      <c r="B165" s="4" t="s">
        <v>41</v>
      </c>
      <c r="C165" s="4" t="s">
        <v>40</v>
      </c>
      <c r="D165" s="7">
        <v>4</v>
      </c>
      <c r="E165" s="7">
        <v>2</v>
      </c>
      <c r="F165" s="116" t="str">
        <f t="shared" si="66"/>
        <v>Baixa</v>
      </c>
      <c r="G165" s="7" t="str">
        <f t="shared" si="67"/>
        <v>CEL</v>
      </c>
      <c r="H165" s="7">
        <f t="shared" si="68"/>
        <v>3</v>
      </c>
      <c r="I165" s="116" t="str">
        <f t="shared" si="69"/>
        <v>L</v>
      </c>
      <c r="J165" s="7" t="str">
        <f t="shared" si="70"/>
        <v>CEI</v>
      </c>
      <c r="K165" s="127">
        <f t="shared" si="71"/>
        <v>3</v>
      </c>
      <c r="L165" s="127">
        <f>IF(NOT(ISERROR(VLOOKUP(B165,[1]Deflatores!G$42:H$64,2,FALSE))),VLOOKUP(B165,[1]Deflatores!G$42:H$64,2,FALSE),IF(OR(ISBLANK(C165),ISBLANK(B165)),"",VLOOKUP(C165,[1]Deflatores!G$4:H$38,2,FALSE)*H165+VLOOKUP(C165,[1]Deflatores!G$4:I$38,3,FALSE)))</f>
        <v>3</v>
      </c>
      <c r="M165" s="10"/>
      <c r="N165" s="10"/>
      <c r="O165" s="127"/>
    </row>
    <row r="166" spans="1:15" x14ac:dyDescent="0.25">
      <c r="A166" s="131"/>
      <c r="B166" s="4"/>
      <c r="C166" s="4"/>
      <c r="D166" s="7"/>
      <c r="E166" s="7"/>
      <c r="F166" s="116" t="str">
        <f t="shared" si="66"/>
        <v/>
      </c>
      <c r="G166" s="7" t="str">
        <f t="shared" si="67"/>
        <v/>
      </c>
      <c r="H166" s="7" t="str">
        <f t="shared" si="68"/>
        <v/>
      </c>
      <c r="I166" s="116" t="str">
        <f t="shared" si="69"/>
        <v/>
      </c>
      <c r="J166" s="7" t="str">
        <f t="shared" si="70"/>
        <v/>
      </c>
      <c r="K166" s="127" t="str">
        <f t="shared" si="71"/>
        <v/>
      </c>
      <c r="L166" s="127" t="str">
        <f>IF(NOT(ISERROR(VLOOKUP(B166,Deflatores!G$42:H$64,2,FALSE))),VLOOKUP(B166,Deflatores!G$42:H$64,2,FALSE),IF(OR(ISBLANK(C166),ISBLANK(B166)),"",VLOOKUP(C166,Deflatores!G$4:H$38,2,FALSE)*H166+VLOOKUP(C166,Deflatores!G$4:I$38,3,FALSE)))</f>
        <v/>
      </c>
      <c r="M166" s="10"/>
      <c r="N166" s="10"/>
      <c r="O166" s="127"/>
    </row>
    <row r="167" spans="1:15" s="129" customFormat="1" x14ac:dyDescent="0.25">
      <c r="A167" s="130" t="s">
        <v>326</v>
      </c>
      <c r="B167" s="4"/>
      <c r="C167" s="4"/>
      <c r="D167" s="7"/>
      <c r="E167" s="7"/>
      <c r="F167" s="116" t="str">
        <f t="shared" si="66"/>
        <v/>
      </c>
      <c r="G167" s="7" t="str">
        <f t="shared" si="67"/>
        <v/>
      </c>
      <c r="H167" s="7" t="str">
        <f t="shared" si="68"/>
        <v/>
      </c>
      <c r="I167" s="116" t="str">
        <f t="shared" si="69"/>
        <v/>
      </c>
      <c r="J167" s="7" t="str">
        <f t="shared" si="70"/>
        <v/>
      </c>
      <c r="K167" s="127" t="str">
        <f t="shared" si="71"/>
        <v/>
      </c>
      <c r="L167" s="127" t="str">
        <f>IF(NOT(ISERROR(VLOOKUP(B167,Deflatores!G$42:H$64,2,FALSE))),VLOOKUP(B167,Deflatores!G$42:H$64,2,FALSE),IF(OR(ISBLANK(C167),ISBLANK(B167)),"",VLOOKUP(C167,Deflatores!G$4:H$38,2,FALSE)*H167+VLOOKUP(C167,Deflatores!G$4:I$38,3,FALSE)))</f>
        <v/>
      </c>
      <c r="M167" s="128"/>
      <c r="N167" s="128"/>
      <c r="O167" s="127"/>
    </row>
    <row r="168" spans="1:15" x14ac:dyDescent="0.25">
      <c r="A168" s="131" t="s">
        <v>327</v>
      </c>
      <c r="B168" s="4" t="s">
        <v>41</v>
      </c>
      <c r="C168" s="4" t="s">
        <v>40</v>
      </c>
      <c r="D168" s="7">
        <v>7</v>
      </c>
      <c r="E168" s="7">
        <v>1</v>
      </c>
      <c r="F168" s="116" t="str">
        <f t="shared" si="66"/>
        <v>Baixa</v>
      </c>
      <c r="G168" s="7" t="str">
        <f t="shared" si="67"/>
        <v>CEL</v>
      </c>
      <c r="H168" s="7">
        <f t="shared" si="68"/>
        <v>3</v>
      </c>
      <c r="I168" s="116" t="str">
        <f t="shared" si="69"/>
        <v>L</v>
      </c>
      <c r="J168" s="7" t="str">
        <f t="shared" si="70"/>
        <v>CEI</v>
      </c>
      <c r="K168" s="127">
        <f t="shared" si="71"/>
        <v>3</v>
      </c>
      <c r="L168" s="127">
        <f>IF(NOT(ISERROR(VLOOKUP(B168,Deflatores!G$42:H$64,2,FALSE))),VLOOKUP(B168,Deflatores!G$42:H$64,2,FALSE),IF(OR(ISBLANK(C168),ISBLANK(B168)),"",VLOOKUP(C168,Deflatores!G$4:H$38,2,FALSE)*H168+VLOOKUP(C168,Deflatores!G$4:I$38,3,FALSE)))</f>
        <v>3</v>
      </c>
      <c r="M168" s="10"/>
      <c r="N168" s="10"/>
      <c r="O168" s="127"/>
    </row>
    <row r="169" spans="1:15" x14ac:dyDescent="0.25">
      <c r="A169" s="131"/>
      <c r="B169" s="4"/>
      <c r="C169" s="4"/>
      <c r="D169" s="7"/>
      <c r="E169" s="7"/>
      <c r="F169" s="116" t="str">
        <f t="shared" si="66"/>
        <v/>
      </c>
      <c r="G169" s="7" t="str">
        <f t="shared" si="67"/>
        <v/>
      </c>
      <c r="H169" s="7" t="str">
        <f t="shared" si="68"/>
        <v/>
      </c>
      <c r="I169" s="116" t="str">
        <f t="shared" si="69"/>
        <v/>
      </c>
      <c r="J169" s="7" t="str">
        <f t="shared" si="70"/>
        <v/>
      </c>
      <c r="K169" s="127" t="str">
        <f t="shared" si="71"/>
        <v/>
      </c>
      <c r="L169" s="127" t="str">
        <f>IF(NOT(ISERROR(VLOOKUP(B169,[3]Deflatores!G$42:H$64,2,FALSE))),VLOOKUP(B169,[3]Deflatores!G$42:H$64,2,FALSE),IF(OR(ISBLANK(C169),ISBLANK(B169)),"",VLOOKUP(C169,[3]Deflatores!G$4:H$38,2,FALSE)*H169+VLOOKUP(C169,[3]Deflatores!G$4:I$38,3,FALSE)))</f>
        <v/>
      </c>
      <c r="M169" s="10"/>
      <c r="N169" s="10"/>
      <c r="O169" s="127"/>
    </row>
    <row r="170" spans="1:15" x14ac:dyDescent="0.25">
      <c r="A170" s="130" t="s">
        <v>328</v>
      </c>
      <c r="B170" s="4"/>
      <c r="C170" s="4"/>
      <c r="D170" s="7"/>
      <c r="E170" s="7"/>
      <c r="F170" s="116" t="str">
        <f t="shared" si="54"/>
        <v/>
      </c>
      <c r="G170" s="7" t="str">
        <f t="shared" si="55"/>
        <v/>
      </c>
      <c r="H170" s="7" t="str">
        <f t="shared" si="56"/>
        <v/>
      </c>
      <c r="I170" s="116" t="str">
        <f t="shared" si="57"/>
        <v/>
      </c>
      <c r="J170" s="7" t="str">
        <f t="shared" si="58"/>
        <v/>
      </c>
      <c r="K170" s="127" t="str">
        <f t="shared" si="59"/>
        <v/>
      </c>
      <c r="L170" s="127" t="str">
        <f>IF(NOT(ISERROR(VLOOKUP(B170,[3]Deflatores!G$42:H$64,2,FALSE))),VLOOKUP(B170,[3]Deflatores!G$42:H$64,2,FALSE),IF(OR(ISBLANK(C170),ISBLANK(B170)),"",VLOOKUP(C170,[3]Deflatores!G$4:H$38,2,FALSE)*H170+VLOOKUP(C170,[3]Deflatores!G$4:I$38,3,FALSE)))</f>
        <v/>
      </c>
      <c r="M170" s="10"/>
      <c r="N170" s="10"/>
      <c r="O170" s="127"/>
    </row>
    <row r="171" spans="1:15" x14ac:dyDescent="0.25">
      <c r="A171" s="131" t="s">
        <v>329</v>
      </c>
      <c r="B171" s="4" t="s">
        <v>45</v>
      </c>
      <c r="C171" s="4" t="s">
        <v>40</v>
      </c>
      <c r="D171" s="7">
        <v>8</v>
      </c>
      <c r="E171" s="7">
        <v>2</v>
      </c>
      <c r="F171" s="116" t="str">
        <f t="shared" si="54"/>
        <v>Média</v>
      </c>
      <c r="G171" s="7" t="str">
        <f t="shared" si="55"/>
        <v>SEA</v>
      </c>
      <c r="H171" s="7">
        <f t="shared" si="56"/>
        <v>5</v>
      </c>
      <c r="I171" s="116" t="str">
        <f t="shared" si="57"/>
        <v>A</v>
      </c>
      <c r="J171" s="7" t="str">
        <f t="shared" si="58"/>
        <v>SEI</v>
      </c>
      <c r="K171" s="127">
        <f t="shared" si="59"/>
        <v>5</v>
      </c>
      <c r="L171" s="127">
        <f>IF(NOT(ISERROR(VLOOKUP(B171,Deflatores!G$42:H$64,2,FALSE))),VLOOKUP(B171,Deflatores!G$42:H$64,2,FALSE),IF(OR(ISBLANK(C171),ISBLANK(B171)),"",VLOOKUP(C171,Deflatores!G$4:H$38,2,FALSE)*H171+VLOOKUP(C171,Deflatores!G$4:I$38,3,FALSE)))</f>
        <v>5</v>
      </c>
      <c r="M171" s="10"/>
      <c r="N171" s="10"/>
      <c r="O171" s="127"/>
    </row>
    <row r="172" spans="1:15" x14ac:dyDescent="0.25">
      <c r="A172" s="131" t="s">
        <v>330</v>
      </c>
      <c r="B172" s="4" t="s">
        <v>41</v>
      </c>
      <c r="C172" s="4" t="s">
        <v>40</v>
      </c>
      <c r="D172" s="7">
        <v>8</v>
      </c>
      <c r="E172" s="7">
        <v>2</v>
      </c>
      <c r="F172" s="116" t="str">
        <f t="shared" si="54"/>
        <v>Média</v>
      </c>
      <c r="G172" s="7" t="str">
        <f t="shared" si="55"/>
        <v>CEA</v>
      </c>
      <c r="H172" s="7">
        <f t="shared" si="56"/>
        <v>4</v>
      </c>
      <c r="I172" s="116" t="str">
        <f t="shared" si="57"/>
        <v>A</v>
      </c>
      <c r="J172" s="7" t="str">
        <f t="shared" si="58"/>
        <v>CEI</v>
      </c>
      <c r="K172" s="127">
        <f t="shared" si="59"/>
        <v>4</v>
      </c>
      <c r="L172" s="127">
        <f>IF(NOT(ISERROR(VLOOKUP(B172,Deflatores!G$42:H$64,2,FALSE))),VLOOKUP(B172,Deflatores!G$42:H$64,2,FALSE),IF(OR(ISBLANK(C172),ISBLANK(B172)),"",VLOOKUP(C172,Deflatores!G$4:H$38,2,FALSE)*H172+VLOOKUP(C172,Deflatores!G$4:I$38,3,FALSE)))</f>
        <v>4</v>
      </c>
      <c r="M172" s="10"/>
      <c r="N172" s="10"/>
      <c r="O172" s="127"/>
    </row>
    <row r="173" spans="1:15" x14ac:dyDescent="0.25">
      <c r="A173" s="131"/>
      <c r="B173" s="4"/>
      <c r="C173" s="4"/>
      <c r="D173" s="7"/>
      <c r="E173" s="7"/>
      <c r="F173" s="116" t="str">
        <f t="shared" si="54"/>
        <v/>
      </c>
      <c r="G173" s="7" t="str">
        <f t="shared" si="55"/>
        <v/>
      </c>
      <c r="H173" s="7" t="str">
        <f t="shared" si="56"/>
        <v/>
      </c>
      <c r="I173" s="116" t="str">
        <f t="shared" si="57"/>
        <v/>
      </c>
      <c r="J173" s="7" t="str">
        <f t="shared" si="58"/>
        <v/>
      </c>
      <c r="K173" s="127" t="str">
        <f t="shared" si="59"/>
        <v/>
      </c>
      <c r="L173" s="127" t="str">
        <f>IF(NOT(ISERROR(VLOOKUP(B173,Deflatores!G$42:H$64,2,FALSE))),VLOOKUP(B173,Deflatores!G$42:H$64,2,FALSE),IF(OR(ISBLANK(C173),ISBLANK(B173)),"",VLOOKUP(C173,Deflatores!G$4:H$38,2,FALSE)*H173+VLOOKUP(C173,Deflatores!G$4:I$38,3,FALSE)))</f>
        <v/>
      </c>
      <c r="M173" s="10"/>
      <c r="N173" s="10"/>
      <c r="O173" s="127"/>
    </row>
    <row r="174" spans="1:15" x14ac:dyDescent="0.25">
      <c r="A174" s="130" t="s">
        <v>331</v>
      </c>
      <c r="B174" s="4"/>
      <c r="C174" s="4"/>
      <c r="D174" s="7"/>
      <c r="E174" s="7"/>
      <c r="F174" s="116" t="str">
        <f t="shared" si="54"/>
        <v/>
      </c>
      <c r="G174" s="7" t="str">
        <f t="shared" si="55"/>
        <v/>
      </c>
      <c r="H174" s="7" t="str">
        <f t="shared" si="56"/>
        <v/>
      </c>
      <c r="I174" s="116" t="str">
        <f t="shared" si="57"/>
        <v/>
      </c>
      <c r="J174" s="7" t="str">
        <f t="shared" si="58"/>
        <v/>
      </c>
      <c r="K174" s="127" t="str">
        <f t="shared" si="59"/>
        <v/>
      </c>
      <c r="L174" s="127" t="str">
        <f>IF(NOT(ISERROR(VLOOKUP(B174,[3]Deflatores!G$42:H$64,2,FALSE))),VLOOKUP(B174,[3]Deflatores!G$42:H$64,2,FALSE),IF(OR(ISBLANK(C174),ISBLANK(B174)),"",VLOOKUP(C174,[3]Deflatores!G$4:H$38,2,FALSE)*H174+VLOOKUP(C174,[3]Deflatores!G$4:I$38,3,FALSE)))</f>
        <v/>
      </c>
      <c r="M174" s="10"/>
      <c r="N174" s="10"/>
      <c r="O174" s="127"/>
    </row>
    <row r="175" spans="1:15" x14ac:dyDescent="0.25">
      <c r="A175" s="131" t="s">
        <v>332</v>
      </c>
      <c r="B175" s="4" t="s">
        <v>42</v>
      </c>
      <c r="C175" s="4" t="s">
        <v>40</v>
      </c>
      <c r="D175" s="7">
        <v>7</v>
      </c>
      <c r="E175" s="7">
        <v>1</v>
      </c>
      <c r="F175" s="116" t="str">
        <f t="shared" si="54"/>
        <v>Baixa</v>
      </c>
      <c r="G175" s="7" t="str">
        <f t="shared" si="55"/>
        <v>ALIL</v>
      </c>
      <c r="H175" s="7">
        <f t="shared" si="56"/>
        <v>7</v>
      </c>
      <c r="I175" s="116" t="str">
        <f t="shared" si="57"/>
        <v>L</v>
      </c>
      <c r="J175" s="7" t="str">
        <f t="shared" si="58"/>
        <v>ALII</v>
      </c>
      <c r="K175" s="127">
        <f t="shared" si="59"/>
        <v>7</v>
      </c>
      <c r="L175" s="127">
        <f>IF(NOT(ISERROR(VLOOKUP(B175,[1]Deflatores!G$42:H$64,2,FALSE))),VLOOKUP(B175,[1]Deflatores!G$42:H$64,2,FALSE),IF(OR(ISBLANK(C175),ISBLANK(B175)),"",VLOOKUP(C175,[1]Deflatores!G$4:H$38,2,FALSE)*H175+VLOOKUP(C175,[1]Deflatores!G$4:I$38,3,FALSE)))</f>
        <v>7</v>
      </c>
      <c r="M175" s="10"/>
      <c r="N175" s="10"/>
      <c r="O175" s="127"/>
    </row>
    <row r="176" spans="1:15" x14ac:dyDescent="0.25">
      <c r="A176" s="131" t="s">
        <v>333</v>
      </c>
      <c r="B176" s="4" t="s">
        <v>41</v>
      </c>
      <c r="C176" s="4" t="s">
        <v>40</v>
      </c>
      <c r="D176" s="7">
        <v>9</v>
      </c>
      <c r="E176" s="7">
        <v>3</v>
      </c>
      <c r="F176" s="116" t="str">
        <f t="shared" si="54"/>
        <v>Média</v>
      </c>
      <c r="G176" s="7" t="str">
        <f t="shared" si="55"/>
        <v>CEA</v>
      </c>
      <c r="H176" s="7">
        <f t="shared" si="56"/>
        <v>4</v>
      </c>
      <c r="I176" s="116" t="str">
        <f t="shared" si="57"/>
        <v>A</v>
      </c>
      <c r="J176" s="7" t="str">
        <f t="shared" si="58"/>
        <v>CEI</v>
      </c>
      <c r="K176" s="127">
        <f t="shared" si="59"/>
        <v>4</v>
      </c>
      <c r="L176" s="127">
        <f>IF(NOT(ISERROR(VLOOKUP(B176,[1]Deflatores!G$42:H$64,2,FALSE))),VLOOKUP(B176,[1]Deflatores!G$42:H$64,2,FALSE),IF(OR(ISBLANK(C176),ISBLANK(B176)),"",VLOOKUP(C176,[1]Deflatores!G$4:H$38,2,FALSE)*H176+VLOOKUP(C176,[1]Deflatores!G$4:I$38,3,FALSE)))</f>
        <v>4</v>
      </c>
      <c r="M176" s="10"/>
      <c r="N176" s="10"/>
      <c r="O176" s="127"/>
    </row>
    <row r="177" spans="1:15" x14ac:dyDescent="0.25">
      <c r="A177" s="131" t="s">
        <v>334</v>
      </c>
      <c r="B177" s="4" t="s">
        <v>43</v>
      </c>
      <c r="C177" s="4" t="s">
        <v>40</v>
      </c>
      <c r="D177" s="7">
        <v>9</v>
      </c>
      <c r="E177" s="7">
        <v>3</v>
      </c>
      <c r="F177" s="116" t="str">
        <f t="shared" si="54"/>
        <v>Alta</v>
      </c>
      <c r="G177" s="7" t="str">
        <f t="shared" si="55"/>
        <v>EEH</v>
      </c>
      <c r="H177" s="7">
        <f t="shared" si="56"/>
        <v>6</v>
      </c>
      <c r="I177" s="116" t="str">
        <f t="shared" si="57"/>
        <v>H</v>
      </c>
      <c r="J177" s="7" t="str">
        <f t="shared" si="58"/>
        <v>EEI</v>
      </c>
      <c r="K177" s="127">
        <f t="shared" si="59"/>
        <v>6</v>
      </c>
      <c r="L177" s="127">
        <f>IF(NOT(ISERROR(VLOOKUP(B177,[1]Deflatores!G$42:H$64,2,FALSE))),VLOOKUP(B177,[1]Deflatores!G$42:H$64,2,FALSE),IF(OR(ISBLANK(C177),ISBLANK(B177)),"",VLOOKUP(C177,[1]Deflatores!G$4:H$38,2,FALSE)*H177+VLOOKUP(C177,[1]Deflatores!G$4:I$38,3,FALSE)))</f>
        <v>6</v>
      </c>
      <c r="M177" s="10"/>
      <c r="N177" s="10"/>
      <c r="O177" s="127"/>
    </row>
    <row r="178" spans="1:15" x14ac:dyDescent="0.25">
      <c r="A178" s="131" t="s">
        <v>335</v>
      </c>
      <c r="B178" s="4" t="s">
        <v>43</v>
      </c>
      <c r="C178" s="4" t="s">
        <v>40</v>
      </c>
      <c r="D178" s="7">
        <v>3</v>
      </c>
      <c r="E178" s="7">
        <v>1</v>
      </c>
      <c r="F178" s="116" t="str">
        <f t="shared" si="54"/>
        <v>Baixa</v>
      </c>
      <c r="G178" s="7" t="str">
        <f t="shared" si="55"/>
        <v>EEL</v>
      </c>
      <c r="H178" s="7">
        <f t="shared" si="56"/>
        <v>3</v>
      </c>
      <c r="I178" s="116" t="str">
        <f t="shared" si="57"/>
        <v>L</v>
      </c>
      <c r="J178" s="7" t="str">
        <f t="shared" si="58"/>
        <v>EEI</v>
      </c>
      <c r="K178" s="127">
        <f t="shared" si="59"/>
        <v>3</v>
      </c>
      <c r="L178" s="127">
        <f>IF(NOT(ISERROR(VLOOKUP(B178,[1]Deflatores!G$42:H$64,2,FALSE))),VLOOKUP(B178,[1]Deflatores!G$42:H$64,2,FALSE),IF(OR(ISBLANK(C178),ISBLANK(B178)),"",VLOOKUP(C178,[1]Deflatores!G$4:H$38,2,FALSE)*H178+VLOOKUP(C178,[1]Deflatores!G$4:I$38,3,FALSE)))</f>
        <v>3</v>
      </c>
      <c r="M178" s="10"/>
      <c r="N178" s="10"/>
      <c r="O178" s="127"/>
    </row>
    <row r="179" spans="1:15" x14ac:dyDescent="0.25">
      <c r="A179" s="131" t="s">
        <v>336</v>
      </c>
      <c r="B179" s="4" t="s">
        <v>43</v>
      </c>
      <c r="C179" s="4" t="s">
        <v>40</v>
      </c>
      <c r="D179" s="7">
        <v>3</v>
      </c>
      <c r="E179" s="7">
        <v>1</v>
      </c>
      <c r="F179" s="116" t="str">
        <f t="shared" si="54"/>
        <v>Baixa</v>
      </c>
      <c r="G179" s="7" t="str">
        <f t="shared" si="55"/>
        <v>EEL</v>
      </c>
      <c r="H179" s="7">
        <f t="shared" si="56"/>
        <v>3</v>
      </c>
      <c r="I179" s="116" t="str">
        <f t="shared" si="57"/>
        <v>L</v>
      </c>
      <c r="J179" s="7" t="str">
        <f t="shared" si="58"/>
        <v>EEI</v>
      </c>
      <c r="K179" s="127">
        <f t="shared" si="59"/>
        <v>3</v>
      </c>
      <c r="L179" s="127">
        <f>IF(NOT(ISERROR(VLOOKUP(B179,[1]Deflatores!G$42:H$64,2,FALSE))),VLOOKUP(B179,[1]Deflatores!G$42:H$64,2,FALSE),IF(OR(ISBLANK(C179),ISBLANK(B179)),"",VLOOKUP(C179,[1]Deflatores!G$4:H$38,2,FALSE)*H179+VLOOKUP(C179,[1]Deflatores!G$4:I$38,3,FALSE)))</f>
        <v>3</v>
      </c>
      <c r="M179" s="10"/>
      <c r="N179" s="10"/>
      <c r="O179" s="127"/>
    </row>
    <row r="180" spans="1:15" x14ac:dyDescent="0.25">
      <c r="A180" s="131" t="s">
        <v>337</v>
      </c>
      <c r="B180" s="4" t="s">
        <v>41</v>
      </c>
      <c r="C180" s="4" t="s">
        <v>40</v>
      </c>
      <c r="D180" s="7">
        <v>20</v>
      </c>
      <c r="E180" s="7">
        <v>3</v>
      </c>
      <c r="F180" s="116" t="str">
        <f t="shared" si="54"/>
        <v>Alta</v>
      </c>
      <c r="G180" s="7" t="str">
        <f t="shared" si="55"/>
        <v>CEH</v>
      </c>
      <c r="H180" s="7">
        <f t="shared" si="56"/>
        <v>6</v>
      </c>
      <c r="I180" s="116" t="str">
        <f t="shared" si="57"/>
        <v>H</v>
      </c>
      <c r="J180" s="7" t="str">
        <f t="shared" si="58"/>
        <v>CEI</v>
      </c>
      <c r="K180" s="127">
        <f t="shared" si="59"/>
        <v>6</v>
      </c>
      <c r="L180" s="127">
        <f>IF(NOT(ISERROR(VLOOKUP(B180,[1]Deflatores!G$42:H$64,2,FALSE))),VLOOKUP(B180,[1]Deflatores!G$42:H$64,2,FALSE),IF(OR(ISBLANK(C180),ISBLANK(B180)),"",VLOOKUP(C180,[1]Deflatores!G$4:H$38,2,FALSE)*H180+VLOOKUP(C180,[1]Deflatores!G$4:I$38,3,FALSE)))</f>
        <v>6</v>
      </c>
      <c r="M180" s="10"/>
      <c r="N180" s="10"/>
      <c r="O180" s="127"/>
    </row>
    <row r="181" spans="1:15" x14ac:dyDescent="0.25">
      <c r="A181" s="132" t="s">
        <v>338</v>
      </c>
      <c r="B181" s="133" t="s">
        <v>41</v>
      </c>
      <c r="C181" s="4" t="s">
        <v>40</v>
      </c>
      <c r="D181" s="7">
        <v>3</v>
      </c>
      <c r="E181" s="7">
        <v>1</v>
      </c>
      <c r="F181" s="116" t="str">
        <f t="shared" si="54"/>
        <v>Baixa</v>
      </c>
      <c r="G181" s="7" t="str">
        <f t="shared" si="55"/>
        <v>CEL</v>
      </c>
      <c r="H181" s="7">
        <f t="shared" si="56"/>
        <v>3</v>
      </c>
      <c r="I181" s="116" t="str">
        <f t="shared" si="57"/>
        <v>L</v>
      </c>
      <c r="J181" s="7" t="str">
        <f t="shared" si="58"/>
        <v>CEI</v>
      </c>
      <c r="K181" s="127">
        <f t="shared" si="59"/>
        <v>3</v>
      </c>
      <c r="L181" s="127">
        <f>IF(NOT(ISERROR(VLOOKUP(B181,[1]Deflatores!G$42:H$64,2,FALSE))),VLOOKUP(B181,[1]Deflatores!G$42:H$64,2,FALSE),IF(OR(ISBLANK(C181),ISBLANK(B181)),"",VLOOKUP(C181,[1]Deflatores!G$4:H$38,2,FALSE)*H181+VLOOKUP(C181,[1]Deflatores!G$4:I$38,3,FALSE)))</f>
        <v>3</v>
      </c>
      <c r="M181" s="10"/>
      <c r="N181" s="10"/>
      <c r="O181" s="127"/>
    </row>
    <row r="182" spans="1:15" x14ac:dyDescent="0.25">
      <c r="A182" s="130"/>
      <c r="B182" s="4"/>
      <c r="C182" s="4"/>
      <c r="D182" s="7"/>
      <c r="E182" s="7"/>
      <c r="F182" s="116" t="str">
        <f t="shared" si="54"/>
        <v/>
      </c>
      <c r="G182" s="7" t="str">
        <f t="shared" si="55"/>
        <v/>
      </c>
      <c r="H182" s="7" t="str">
        <f t="shared" si="56"/>
        <v/>
      </c>
      <c r="I182" s="116" t="str">
        <f t="shared" si="57"/>
        <v/>
      </c>
      <c r="J182" s="7" t="str">
        <f t="shared" si="58"/>
        <v/>
      </c>
      <c r="K182" s="127" t="str">
        <f t="shared" si="59"/>
        <v/>
      </c>
      <c r="L182" s="127" t="str">
        <f>IF(NOT(ISERROR(VLOOKUP(B182,[1]Deflatores!G$42:H$64,2,FALSE))),VLOOKUP(B182,[1]Deflatores!G$42:H$64,2,FALSE),IF(OR(ISBLANK(C182),ISBLANK(B182)),"",VLOOKUP(C182,[1]Deflatores!G$4:H$38,2,FALSE)*H182+VLOOKUP(C182,[1]Deflatores!G$4:I$38,3,FALSE)))</f>
        <v/>
      </c>
      <c r="M182" s="10"/>
      <c r="N182" s="10"/>
      <c r="O182" s="127"/>
    </row>
    <row r="183" spans="1:15" x14ac:dyDescent="0.25">
      <c r="A183" s="130" t="s">
        <v>339</v>
      </c>
      <c r="B183" s="4"/>
      <c r="C183" s="4"/>
      <c r="D183" s="7"/>
      <c r="E183" s="7"/>
      <c r="F183" s="116" t="str">
        <f t="shared" si="54"/>
        <v/>
      </c>
      <c r="G183" s="7" t="str">
        <f t="shared" si="55"/>
        <v/>
      </c>
      <c r="H183" s="7" t="str">
        <f t="shared" si="56"/>
        <v/>
      </c>
      <c r="I183" s="116" t="str">
        <f t="shared" si="57"/>
        <v/>
      </c>
      <c r="J183" s="7" t="str">
        <f t="shared" si="58"/>
        <v/>
      </c>
      <c r="K183" s="127" t="str">
        <f t="shared" si="59"/>
        <v/>
      </c>
      <c r="L183" s="127" t="str">
        <f>IF(NOT(ISERROR(VLOOKUP(B183,[1]Deflatores!G$42:H$64,2,FALSE))),VLOOKUP(B183,[1]Deflatores!G$42:H$64,2,FALSE),IF(OR(ISBLANK(C183),ISBLANK(B183)),"",VLOOKUP(C183,[1]Deflatores!G$4:H$38,2,FALSE)*H183+VLOOKUP(C183,[1]Deflatores!G$4:I$38,3,FALSE)))</f>
        <v/>
      </c>
      <c r="M183" s="10"/>
      <c r="N183" s="10"/>
      <c r="O183" s="127"/>
    </row>
    <row r="184" spans="1:15" x14ac:dyDescent="0.25">
      <c r="A184" s="131" t="s">
        <v>340</v>
      </c>
      <c r="B184" s="4" t="s">
        <v>43</v>
      </c>
      <c r="C184" s="4" t="s">
        <v>40</v>
      </c>
      <c r="D184" s="7">
        <v>9</v>
      </c>
      <c r="E184" s="7">
        <v>5</v>
      </c>
      <c r="F184" s="116" t="str">
        <f t="shared" si="54"/>
        <v>Alta</v>
      </c>
      <c r="G184" s="7" t="str">
        <f t="shared" si="55"/>
        <v>EEH</v>
      </c>
      <c r="H184" s="7">
        <f t="shared" si="56"/>
        <v>6</v>
      </c>
      <c r="I184" s="116" t="str">
        <f t="shared" si="57"/>
        <v>H</v>
      </c>
      <c r="J184" s="7" t="str">
        <f t="shared" si="58"/>
        <v>EEI</v>
      </c>
      <c r="K184" s="127">
        <f t="shared" si="59"/>
        <v>6</v>
      </c>
      <c r="L184" s="127">
        <f>IF(NOT(ISERROR(VLOOKUP(B184,[1]Deflatores!G$42:H$64,2,FALSE))),VLOOKUP(B184,[1]Deflatores!G$42:H$64,2,FALSE),IF(OR(ISBLANK(C184),ISBLANK(B184)),"",VLOOKUP(C184,[1]Deflatores!G$4:H$38,2,FALSE)*H184+VLOOKUP(C184,[1]Deflatores!G$4:I$38,3,FALSE)))</f>
        <v>6</v>
      </c>
      <c r="M184" s="10"/>
      <c r="N184" s="10"/>
      <c r="O184" s="127"/>
    </row>
    <row r="185" spans="1:15" x14ac:dyDescent="0.25">
      <c r="A185" s="132" t="s">
        <v>341</v>
      </c>
      <c r="B185" s="4" t="s">
        <v>41</v>
      </c>
      <c r="C185" s="4" t="s">
        <v>40</v>
      </c>
      <c r="D185" s="7">
        <v>3</v>
      </c>
      <c r="E185" s="7">
        <v>1</v>
      </c>
      <c r="F185" s="116" t="str">
        <f t="shared" si="54"/>
        <v>Baixa</v>
      </c>
      <c r="G185" s="7" t="str">
        <f t="shared" si="55"/>
        <v>CEL</v>
      </c>
      <c r="H185" s="7">
        <f t="shared" si="56"/>
        <v>3</v>
      </c>
      <c r="I185" s="116" t="str">
        <f t="shared" si="57"/>
        <v>L</v>
      </c>
      <c r="J185" s="7" t="str">
        <f t="shared" si="58"/>
        <v>CEI</v>
      </c>
      <c r="K185" s="127">
        <f t="shared" si="59"/>
        <v>3</v>
      </c>
      <c r="L185" s="127">
        <f>IF(NOT(ISERROR(VLOOKUP(B185,[1]Deflatores!G$42:H$64,2,FALSE))),VLOOKUP(B185,[1]Deflatores!G$42:H$64,2,FALSE),IF(OR(ISBLANK(C185),ISBLANK(B185)),"",VLOOKUP(C185,[1]Deflatores!G$4:H$38,2,FALSE)*H185+VLOOKUP(C185,[1]Deflatores!G$4:I$38,3,FALSE)))</f>
        <v>3</v>
      </c>
      <c r="M185" s="10"/>
      <c r="N185" s="10"/>
      <c r="O185" s="127"/>
    </row>
    <row r="186" spans="1:15" x14ac:dyDescent="0.25">
      <c r="A186" s="131" t="s">
        <v>337</v>
      </c>
      <c r="B186" s="4" t="s">
        <v>41</v>
      </c>
      <c r="C186" s="4" t="s">
        <v>40</v>
      </c>
      <c r="D186" s="7">
        <v>19</v>
      </c>
      <c r="E186" s="7">
        <v>5</v>
      </c>
      <c r="F186" s="116" t="str">
        <f t="shared" si="54"/>
        <v>Alta</v>
      </c>
      <c r="G186" s="7" t="str">
        <f t="shared" si="55"/>
        <v>CEH</v>
      </c>
      <c r="H186" s="7">
        <f t="shared" si="56"/>
        <v>6</v>
      </c>
      <c r="I186" s="116" t="str">
        <f t="shared" si="57"/>
        <v>H</v>
      </c>
      <c r="J186" s="7" t="str">
        <f t="shared" si="58"/>
        <v>CEI</v>
      </c>
      <c r="K186" s="127">
        <f t="shared" si="59"/>
        <v>6</v>
      </c>
      <c r="L186" s="127">
        <f>IF(NOT(ISERROR(VLOOKUP(B186,[1]Deflatores!G$42:H$64,2,FALSE))),VLOOKUP(B186,[1]Deflatores!G$42:H$64,2,FALSE),IF(OR(ISBLANK(C186),ISBLANK(B186)),"",VLOOKUP(C186,[1]Deflatores!G$4:H$38,2,FALSE)*H186+VLOOKUP(C186,[1]Deflatores!G$4:I$38,3,FALSE)))</f>
        <v>6</v>
      </c>
      <c r="M186" s="10"/>
      <c r="N186" s="10"/>
      <c r="O186" s="127"/>
    </row>
    <row r="187" spans="1:15" x14ac:dyDescent="0.25">
      <c r="A187" s="131" t="s">
        <v>342</v>
      </c>
      <c r="B187" s="4" t="s">
        <v>41</v>
      </c>
      <c r="C187" s="4" t="s">
        <v>40</v>
      </c>
      <c r="D187" s="7">
        <v>19</v>
      </c>
      <c r="E187" s="7">
        <v>5</v>
      </c>
      <c r="F187" s="116" t="str">
        <f t="shared" si="54"/>
        <v>Alta</v>
      </c>
      <c r="G187" s="7" t="str">
        <f t="shared" si="55"/>
        <v>CEH</v>
      </c>
      <c r="H187" s="7">
        <f t="shared" si="56"/>
        <v>6</v>
      </c>
      <c r="I187" s="116" t="str">
        <f t="shared" si="57"/>
        <v>H</v>
      </c>
      <c r="J187" s="7" t="str">
        <f t="shared" si="58"/>
        <v>CEI</v>
      </c>
      <c r="K187" s="127">
        <f t="shared" si="59"/>
        <v>6</v>
      </c>
      <c r="L187" s="127">
        <f>IF(NOT(ISERROR(VLOOKUP(B187,[1]Deflatores!G$42:H$64,2,FALSE))),VLOOKUP(B187,[1]Deflatores!G$42:H$64,2,FALSE),IF(OR(ISBLANK(C187),ISBLANK(B187)),"",VLOOKUP(C187,[1]Deflatores!G$4:H$38,2,FALSE)*H187+VLOOKUP(C187,[1]Deflatores!G$4:I$38,3,FALSE)))</f>
        <v>6</v>
      </c>
      <c r="M187" s="10"/>
      <c r="N187" s="10"/>
      <c r="O187" s="127"/>
    </row>
    <row r="188" spans="1:15" x14ac:dyDescent="0.25">
      <c r="A188" s="131" t="s">
        <v>343</v>
      </c>
      <c r="B188" s="4" t="s">
        <v>43</v>
      </c>
      <c r="C188" s="4" t="s">
        <v>40</v>
      </c>
      <c r="D188" s="7">
        <v>4</v>
      </c>
      <c r="E188" s="7">
        <v>3</v>
      </c>
      <c r="F188" s="116" t="str">
        <f t="shared" si="54"/>
        <v>Média</v>
      </c>
      <c r="G188" s="7" t="str">
        <f t="shared" si="55"/>
        <v>EEA</v>
      </c>
      <c r="H188" s="7">
        <f t="shared" si="56"/>
        <v>4</v>
      </c>
      <c r="I188" s="116" t="str">
        <f t="shared" si="57"/>
        <v>A</v>
      </c>
      <c r="J188" s="7" t="str">
        <f t="shared" si="58"/>
        <v>EEI</v>
      </c>
      <c r="K188" s="127">
        <f t="shared" si="59"/>
        <v>4</v>
      </c>
      <c r="L188" s="127">
        <f>IF(NOT(ISERROR(VLOOKUP(B188,[1]Deflatores!G$42:H$64,2,FALSE))),VLOOKUP(B188,[1]Deflatores!G$42:H$64,2,FALSE),IF(OR(ISBLANK(C188),ISBLANK(B188)),"",VLOOKUP(C188,[1]Deflatores!G$4:H$38,2,FALSE)*H188+VLOOKUP(C188,[1]Deflatores!G$4:I$38,3,FALSE)))</f>
        <v>4</v>
      </c>
      <c r="M188" s="10"/>
      <c r="N188" s="10"/>
      <c r="O188" s="127"/>
    </row>
    <row r="189" spans="1:15" x14ac:dyDescent="0.25">
      <c r="A189" s="131" t="s">
        <v>344</v>
      </c>
      <c r="B189" s="4" t="s">
        <v>43</v>
      </c>
      <c r="C189" s="4" t="s">
        <v>40</v>
      </c>
      <c r="D189" s="7">
        <v>4</v>
      </c>
      <c r="E189" s="7">
        <v>3</v>
      </c>
      <c r="F189" s="116" t="str">
        <f t="shared" si="54"/>
        <v>Média</v>
      </c>
      <c r="G189" s="7" t="str">
        <f t="shared" si="55"/>
        <v>EEA</v>
      </c>
      <c r="H189" s="7">
        <f t="shared" si="56"/>
        <v>4</v>
      </c>
      <c r="I189" s="116" t="str">
        <f t="shared" si="57"/>
        <v>A</v>
      </c>
      <c r="J189" s="7" t="str">
        <f t="shared" si="58"/>
        <v>EEI</v>
      </c>
      <c r="K189" s="127">
        <f t="shared" si="59"/>
        <v>4</v>
      </c>
      <c r="L189" s="127">
        <f>IF(NOT(ISERROR(VLOOKUP(B189,[1]Deflatores!G$42:H$64,2,FALSE))),VLOOKUP(B189,[1]Deflatores!G$42:H$64,2,FALSE),IF(OR(ISBLANK(C189),ISBLANK(B189)),"",VLOOKUP(C189,[1]Deflatores!G$4:H$38,2,FALSE)*H189+VLOOKUP(C189,[1]Deflatores!G$4:I$38,3,FALSE)))</f>
        <v>4</v>
      </c>
      <c r="M189" s="10"/>
      <c r="N189" s="10"/>
      <c r="O189" s="127"/>
    </row>
    <row r="190" spans="1:15" x14ac:dyDescent="0.25">
      <c r="A190" s="132" t="s">
        <v>345</v>
      </c>
      <c r="B190" s="4" t="s">
        <v>41</v>
      </c>
      <c r="C190" s="4" t="s">
        <v>40</v>
      </c>
      <c r="D190" s="7">
        <v>4</v>
      </c>
      <c r="E190" s="7">
        <v>3</v>
      </c>
      <c r="F190" s="116" t="str">
        <f t="shared" si="54"/>
        <v>Baixa</v>
      </c>
      <c r="G190" s="7" t="str">
        <f t="shared" si="55"/>
        <v>CEL</v>
      </c>
      <c r="H190" s="7">
        <f t="shared" si="56"/>
        <v>3</v>
      </c>
      <c r="I190" s="116" t="str">
        <f t="shared" si="57"/>
        <v>L</v>
      </c>
      <c r="J190" s="7" t="str">
        <f t="shared" si="58"/>
        <v>CEI</v>
      </c>
      <c r="K190" s="127">
        <f t="shared" si="59"/>
        <v>3</v>
      </c>
      <c r="L190" s="127">
        <f>IF(NOT(ISERROR(VLOOKUP(B190,[1]Deflatores!G$42:H$64,2,FALSE))),VLOOKUP(B190,[1]Deflatores!G$42:H$64,2,FALSE),IF(OR(ISBLANK(C190),ISBLANK(B190)),"",VLOOKUP(C190,[1]Deflatores!G$4:H$38,2,FALSE)*H190+VLOOKUP(C190,[1]Deflatores!G$4:I$38,3,FALSE)))</f>
        <v>3</v>
      </c>
      <c r="M190" s="10"/>
      <c r="N190" s="10"/>
      <c r="O190" s="127"/>
    </row>
    <row r="191" spans="1:15" x14ac:dyDescent="0.25">
      <c r="A191" s="131" t="s">
        <v>346</v>
      </c>
      <c r="B191" s="4" t="s">
        <v>43</v>
      </c>
      <c r="C191" s="4" t="s">
        <v>40</v>
      </c>
      <c r="D191" s="7">
        <v>4</v>
      </c>
      <c r="E191" s="7">
        <v>3</v>
      </c>
      <c r="F191" s="116" t="str">
        <f t="shared" si="54"/>
        <v>Média</v>
      </c>
      <c r="G191" s="7" t="str">
        <f t="shared" si="55"/>
        <v>EEA</v>
      </c>
      <c r="H191" s="7">
        <f t="shared" si="56"/>
        <v>4</v>
      </c>
      <c r="I191" s="116" t="str">
        <f t="shared" si="57"/>
        <v>A</v>
      </c>
      <c r="J191" s="7" t="str">
        <f t="shared" si="58"/>
        <v>EEI</v>
      </c>
      <c r="K191" s="127">
        <f t="shared" si="59"/>
        <v>4</v>
      </c>
      <c r="L191" s="127">
        <f>IF(NOT(ISERROR(VLOOKUP(B191,[1]Deflatores!G$42:H$64,2,FALSE))),VLOOKUP(B191,[1]Deflatores!G$42:H$64,2,FALSE),IF(OR(ISBLANK(C191),ISBLANK(B191)),"",VLOOKUP(C191,[1]Deflatores!G$4:H$38,2,FALSE)*H191+VLOOKUP(C191,[1]Deflatores!G$4:I$38,3,FALSE)))</f>
        <v>4</v>
      </c>
      <c r="M191" s="10"/>
      <c r="N191" s="10"/>
      <c r="O191" s="127"/>
    </row>
    <row r="192" spans="1:15" x14ac:dyDescent="0.25">
      <c r="A192" s="131" t="s">
        <v>347</v>
      </c>
      <c r="B192" s="4" t="s">
        <v>43</v>
      </c>
      <c r="C192" s="4" t="s">
        <v>40</v>
      </c>
      <c r="D192" s="7">
        <v>4</v>
      </c>
      <c r="E192" s="7">
        <v>3</v>
      </c>
      <c r="F192" s="116" t="str">
        <f t="shared" si="54"/>
        <v>Média</v>
      </c>
      <c r="G192" s="7" t="str">
        <f t="shared" si="55"/>
        <v>EEA</v>
      </c>
      <c r="H192" s="7">
        <f t="shared" si="56"/>
        <v>4</v>
      </c>
      <c r="I192" s="116" t="str">
        <f t="shared" si="57"/>
        <v>A</v>
      </c>
      <c r="J192" s="7" t="str">
        <f t="shared" si="58"/>
        <v>EEI</v>
      </c>
      <c r="K192" s="127">
        <f t="shared" si="59"/>
        <v>4</v>
      </c>
      <c r="L192" s="127">
        <f>IF(NOT(ISERROR(VLOOKUP(B192,[1]Deflatores!G$42:H$64,2,FALSE))),VLOOKUP(B192,[1]Deflatores!G$42:H$64,2,FALSE),IF(OR(ISBLANK(C192),ISBLANK(B192)),"",VLOOKUP(C192,[1]Deflatores!G$4:H$38,2,FALSE)*H192+VLOOKUP(C192,[1]Deflatores!G$4:I$38,3,FALSE)))</f>
        <v>4</v>
      </c>
      <c r="M192" s="10"/>
      <c r="N192" s="10"/>
      <c r="O192" s="127"/>
    </row>
    <row r="193" spans="1:15" x14ac:dyDescent="0.25">
      <c r="A193" s="132" t="s">
        <v>348</v>
      </c>
      <c r="B193" s="4" t="s">
        <v>41</v>
      </c>
      <c r="C193" s="4" t="s">
        <v>40</v>
      </c>
      <c r="D193" s="7">
        <v>4</v>
      </c>
      <c r="E193" s="7">
        <v>3</v>
      </c>
      <c r="F193" s="116" t="str">
        <f t="shared" si="54"/>
        <v>Baixa</v>
      </c>
      <c r="G193" s="7" t="str">
        <f t="shared" si="55"/>
        <v>CEL</v>
      </c>
      <c r="H193" s="7">
        <f t="shared" si="56"/>
        <v>3</v>
      </c>
      <c r="I193" s="116" t="str">
        <f t="shared" si="57"/>
        <v>L</v>
      </c>
      <c r="J193" s="7" t="str">
        <f t="shared" si="58"/>
        <v>CEI</v>
      </c>
      <c r="K193" s="127">
        <f t="shared" si="59"/>
        <v>3</v>
      </c>
      <c r="L193" s="127">
        <f>IF(NOT(ISERROR(VLOOKUP(B193,[1]Deflatores!G$42:H$64,2,FALSE))),VLOOKUP(B193,[1]Deflatores!G$42:H$64,2,FALSE),IF(OR(ISBLANK(C193),ISBLANK(B193)),"",VLOOKUP(C193,[1]Deflatores!G$4:H$38,2,FALSE)*H193+VLOOKUP(C193,[1]Deflatores!G$4:I$38,3,FALSE)))</f>
        <v>3</v>
      </c>
      <c r="M193" s="10"/>
      <c r="N193" s="10"/>
      <c r="O193" s="127"/>
    </row>
    <row r="194" spans="1:15" x14ac:dyDescent="0.25">
      <c r="A194" s="131" t="s">
        <v>349</v>
      </c>
      <c r="B194" s="4" t="s">
        <v>43</v>
      </c>
      <c r="C194" s="4" t="s">
        <v>40</v>
      </c>
      <c r="D194" s="7">
        <v>8</v>
      </c>
      <c r="E194" s="7">
        <v>3</v>
      </c>
      <c r="F194" s="116" t="str">
        <f t="shared" si="54"/>
        <v>Alta</v>
      </c>
      <c r="G194" s="7" t="str">
        <f t="shared" si="55"/>
        <v>EEH</v>
      </c>
      <c r="H194" s="7">
        <f t="shared" si="56"/>
        <v>6</v>
      </c>
      <c r="I194" s="116" t="str">
        <f t="shared" si="57"/>
        <v>H</v>
      </c>
      <c r="J194" s="7" t="str">
        <f t="shared" si="58"/>
        <v>EEI</v>
      </c>
      <c r="K194" s="127">
        <f t="shared" si="59"/>
        <v>6</v>
      </c>
      <c r="L194" s="127">
        <f>IF(NOT(ISERROR(VLOOKUP(B194,[1]Deflatores!G$42:H$64,2,FALSE))),VLOOKUP(B194,[1]Deflatores!G$42:H$64,2,FALSE),IF(OR(ISBLANK(C194),ISBLANK(B194)),"",VLOOKUP(C194,[1]Deflatores!G$4:H$38,2,FALSE)*H194+VLOOKUP(C194,[1]Deflatores!G$4:I$38,3,FALSE)))</f>
        <v>6</v>
      </c>
      <c r="M194" s="10"/>
      <c r="N194" s="10"/>
      <c r="O194" s="127"/>
    </row>
    <row r="195" spans="1:15" x14ac:dyDescent="0.25">
      <c r="A195" s="132" t="s">
        <v>350</v>
      </c>
      <c r="B195" s="4" t="s">
        <v>41</v>
      </c>
      <c r="C195" s="4" t="s">
        <v>40</v>
      </c>
      <c r="D195" s="7">
        <v>3</v>
      </c>
      <c r="E195" s="7">
        <v>1</v>
      </c>
      <c r="F195" s="116" t="str">
        <f t="shared" si="54"/>
        <v>Baixa</v>
      </c>
      <c r="G195" s="7" t="str">
        <f t="shared" si="55"/>
        <v>CEL</v>
      </c>
      <c r="H195" s="7">
        <f t="shared" si="56"/>
        <v>3</v>
      </c>
      <c r="I195" s="116" t="str">
        <f t="shared" si="57"/>
        <v>L</v>
      </c>
      <c r="J195" s="7" t="str">
        <f t="shared" si="58"/>
        <v>CEI</v>
      </c>
      <c r="K195" s="127">
        <f t="shared" si="59"/>
        <v>3</v>
      </c>
      <c r="L195" s="127">
        <f>IF(NOT(ISERROR(VLOOKUP(B195,[1]Deflatores!G$42:H$64,2,FALSE))),VLOOKUP(B195,[1]Deflatores!G$42:H$64,2,FALSE),IF(OR(ISBLANK(C195),ISBLANK(B195)),"",VLOOKUP(C195,[1]Deflatores!G$4:H$38,2,FALSE)*H195+VLOOKUP(C195,[1]Deflatores!G$4:I$38,3,FALSE)))</f>
        <v>3</v>
      </c>
      <c r="M195" s="10"/>
      <c r="N195" s="10"/>
      <c r="O195" s="140"/>
    </row>
    <row r="196" spans="1:15" x14ac:dyDescent="0.25">
      <c r="A196" s="132" t="s">
        <v>351</v>
      </c>
      <c r="B196" s="4" t="s">
        <v>41</v>
      </c>
      <c r="C196" s="4" t="s">
        <v>40</v>
      </c>
      <c r="D196" s="7">
        <v>4</v>
      </c>
      <c r="E196" s="7">
        <v>1</v>
      </c>
      <c r="F196" s="116" t="str">
        <f t="shared" si="54"/>
        <v>Baixa</v>
      </c>
      <c r="G196" s="7" t="str">
        <f t="shared" si="55"/>
        <v>CEL</v>
      </c>
      <c r="H196" s="7">
        <f t="shared" si="56"/>
        <v>3</v>
      </c>
      <c r="I196" s="116" t="str">
        <f t="shared" si="57"/>
        <v>L</v>
      </c>
      <c r="J196" s="7" t="str">
        <f t="shared" si="58"/>
        <v>CEI</v>
      </c>
      <c r="K196" s="127">
        <f t="shared" si="59"/>
        <v>3</v>
      </c>
      <c r="L196" s="127">
        <f>IF(NOT(ISERROR(VLOOKUP(B196,[1]Deflatores!G$42:H$64,2,FALSE))),VLOOKUP(B196,[1]Deflatores!G$42:H$64,2,FALSE),IF(OR(ISBLANK(C196),ISBLANK(B196)),"",VLOOKUP(C196,[1]Deflatores!G$4:H$38,2,FALSE)*H196+VLOOKUP(C196,[1]Deflatores!G$4:I$38,3,FALSE)))</f>
        <v>3</v>
      </c>
      <c r="M196" s="10"/>
      <c r="N196" s="10"/>
      <c r="O196" s="140"/>
    </row>
    <row r="197" spans="1:15" x14ac:dyDescent="0.25">
      <c r="A197" s="132" t="s">
        <v>352</v>
      </c>
      <c r="B197" s="4" t="s">
        <v>41</v>
      </c>
      <c r="C197" s="4" t="s">
        <v>40</v>
      </c>
      <c r="D197" s="7">
        <v>4</v>
      </c>
      <c r="E197" s="7">
        <v>1</v>
      </c>
      <c r="F197" s="116" t="str">
        <f>IF(ISBLANK(B197),"",IF(I197="L","Baixa",IF(I197="A","Média",IF(I197="","","Alta"))))</f>
        <v>Baixa</v>
      </c>
      <c r="G197" s="7" t="str">
        <f>CONCATENATE(B197,I197)</f>
        <v>CEL</v>
      </c>
      <c r="H197" s="7">
        <f>IF(ISBLANK(B197),"",IF(B197="ALI",IF(I197="L",7,IF(I197="A",10,15)),IF(B197="AIE",IF(I197="L",5,IF(I197="A",7,10)),IF(B197="SE",IF(I197="L",4,IF(I197="A",5,7)),IF(OR(B197="EE",B197="CE"),IF(I197="L",3,IF(I197="A",4,6)),0)))))</f>
        <v>3</v>
      </c>
      <c r="I197" s="116" t="str">
        <f>IF(OR(ISBLANK(D197),ISBLANK(E197)),IF(OR(B197="ALI",B197="AIE"),"L",IF(OR(B197="EE",B197="SE",B197="CE"),"A","")),IF(B197="EE",IF(E197&gt;=3,IF(D197&gt;=5,"H","A"),IF(E197&gt;=2,IF(D197&gt;=16,"H",IF(D197&lt;=4,"L","A")),IF(D197&lt;=15,"L","A"))),IF(OR(B197="SE",B197="CE"),IF(E197&gt;=4,IF(D197&gt;=6,"H","A"),IF(E197&gt;=2,IF(D197&gt;=20,"H",IF(D197&lt;=5,"L","A")),IF(D197&lt;=19,"L","A"))),IF(OR(B197="ALI",B197="AIE"),IF(E197&gt;=6,IF(D197&gt;=20,"H","A"),IF(E197&gt;=2,IF(D197&gt;=51,"H",IF(D197&lt;=19,"L","A")),IF(D197&lt;=50,"L","A"))),""))))</f>
        <v>L</v>
      </c>
      <c r="J197" s="7" t="str">
        <f>CONCATENATE(B197,C197)</f>
        <v>CEI</v>
      </c>
      <c r="K197" s="127">
        <f>IF(OR(H197="",H197=0),L197,H197)</f>
        <v>3</v>
      </c>
      <c r="L197" s="127">
        <f>IF(NOT(ISERROR(VLOOKUP(B197,[1]Deflatores!G$42:H$64,2,FALSE))),VLOOKUP(B197,[1]Deflatores!G$42:H$64,2,FALSE),IF(OR(ISBLANK(C197),ISBLANK(B197)),"",VLOOKUP(C197,[1]Deflatores!G$4:H$38,2,FALSE)*H197+VLOOKUP(C197,[1]Deflatores!G$4:I$38,3,FALSE)))</f>
        <v>3</v>
      </c>
      <c r="M197" s="10"/>
      <c r="N197" s="10"/>
      <c r="O197" s="140"/>
    </row>
    <row r="198" spans="1:15" x14ac:dyDescent="0.25">
      <c r="A198" s="132" t="s">
        <v>353</v>
      </c>
      <c r="B198" s="4" t="s">
        <v>41</v>
      </c>
      <c r="C198" s="4" t="s">
        <v>40</v>
      </c>
      <c r="D198" s="7">
        <v>4</v>
      </c>
      <c r="E198" s="7">
        <v>1</v>
      </c>
      <c r="F198" s="116" t="str">
        <f>IF(ISBLANK(B198),"",IF(I198="L","Baixa",IF(I198="A","Média",IF(I198="","","Alta"))))</f>
        <v>Baixa</v>
      </c>
      <c r="G198" s="7" t="str">
        <f>CONCATENATE(B198,I198)</f>
        <v>CEL</v>
      </c>
      <c r="H198" s="7">
        <f>IF(ISBLANK(B198),"",IF(B198="ALI",IF(I198="L",7,IF(I198="A",10,15)),IF(B198="AIE",IF(I198="L",5,IF(I198="A",7,10)),IF(B198="SE",IF(I198="L",4,IF(I198="A",5,7)),IF(OR(B198="EE",B198="CE"),IF(I198="L",3,IF(I198="A",4,6)),0)))))</f>
        <v>3</v>
      </c>
      <c r="I198" s="116" t="str">
        <f>IF(OR(ISBLANK(D198),ISBLANK(E198)),IF(OR(B198="ALI",B198="AIE"),"L",IF(OR(B198="EE",B198="SE",B198="CE"),"A","")),IF(B198="EE",IF(E198&gt;=3,IF(D198&gt;=5,"H","A"),IF(E198&gt;=2,IF(D198&gt;=16,"H",IF(D198&lt;=4,"L","A")),IF(D198&lt;=15,"L","A"))),IF(OR(B198="SE",B198="CE"),IF(E198&gt;=4,IF(D198&gt;=6,"H","A"),IF(E198&gt;=2,IF(D198&gt;=20,"H",IF(D198&lt;=5,"L","A")),IF(D198&lt;=19,"L","A"))),IF(OR(B198="ALI",B198="AIE"),IF(E198&gt;=6,IF(D198&gt;=20,"H","A"),IF(E198&gt;=2,IF(D198&gt;=51,"H",IF(D198&lt;=19,"L","A")),IF(D198&lt;=50,"L","A"))),""))))</f>
        <v>L</v>
      </c>
      <c r="J198" s="7" t="str">
        <f>CONCATENATE(B198,C198)</f>
        <v>CEI</v>
      </c>
      <c r="K198" s="127">
        <f>IF(OR(H198="",H198=0),L198,H198)</f>
        <v>3</v>
      </c>
      <c r="L198" s="127">
        <f>IF(NOT(ISERROR(VLOOKUP(B198,[1]Deflatores!G$42:H$64,2,FALSE))),VLOOKUP(B198,[1]Deflatores!G$42:H$64,2,FALSE),IF(OR(ISBLANK(C198),ISBLANK(B198)),"",VLOOKUP(C198,[1]Deflatores!G$4:H$38,2,FALSE)*H198+VLOOKUP(C198,[1]Deflatores!G$4:I$38,3,FALSE)))</f>
        <v>3</v>
      </c>
      <c r="M198" s="10"/>
      <c r="N198" s="10"/>
      <c r="O198" s="140"/>
    </row>
    <row r="199" spans="1:15" x14ac:dyDescent="0.25">
      <c r="A199" s="131" t="s">
        <v>309</v>
      </c>
      <c r="B199" s="4" t="s">
        <v>43</v>
      </c>
      <c r="C199" s="4" t="s">
        <v>40</v>
      </c>
      <c r="D199" s="7">
        <v>8</v>
      </c>
      <c r="E199" s="7">
        <v>3</v>
      </c>
      <c r="F199" s="116" t="str">
        <f>IF(ISBLANK(B199),"",IF(I199="L","Baixa",IF(I199="A","Média",IF(I199="","","Alta"))))</f>
        <v>Alta</v>
      </c>
      <c r="G199" s="7" t="str">
        <f>CONCATENATE(B199,I199)</f>
        <v>EEH</v>
      </c>
      <c r="H199" s="7">
        <f>IF(ISBLANK(B199),"",IF(B199="ALI",IF(I199="L",7,IF(I199="A",10,15)),IF(B199="AIE",IF(I199="L",5,IF(I199="A",7,10)),IF(B199="SE",IF(I199="L",4,IF(I199="A",5,7)),IF(OR(B199="EE",B199="CE"),IF(I199="L",3,IF(I199="A",4,6)),0)))))</f>
        <v>6</v>
      </c>
      <c r="I199" s="116" t="str">
        <f>IF(OR(ISBLANK(D199),ISBLANK(E199)),IF(OR(B199="ALI",B199="AIE"),"L",IF(OR(B199="EE",B199="SE",B199="CE"),"A","")),IF(B199="EE",IF(E199&gt;=3,IF(D199&gt;=5,"H","A"),IF(E199&gt;=2,IF(D199&gt;=16,"H",IF(D199&lt;=4,"L","A")),IF(D199&lt;=15,"L","A"))),IF(OR(B199="SE",B199="CE"),IF(E199&gt;=4,IF(D199&gt;=6,"H","A"),IF(E199&gt;=2,IF(D199&gt;=20,"H",IF(D199&lt;=5,"L","A")),IF(D199&lt;=19,"L","A"))),IF(OR(B199="ALI",B199="AIE"),IF(E199&gt;=6,IF(D199&gt;=20,"H","A"),IF(E199&gt;=2,IF(D199&gt;=51,"H",IF(D199&lt;=19,"L","A")),IF(D199&lt;=50,"L","A"))),""))))</f>
        <v>H</v>
      </c>
      <c r="J199" s="7" t="str">
        <f>CONCATENATE(B199,C199)</f>
        <v>EEI</v>
      </c>
      <c r="K199" s="127">
        <f>IF(OR(H199="",H199=0),L199,H199)</f>
        <v>6</v>
      </c>
      <c r="L199" s="127">
        <f>IF(NOT(ISERROR(VLOOKUP(B199,[1]Deflatores!G$42:H$64,2,FALSE))),VLOOKUP(B199,[1]Deflatores!G$42:H$64,2,FALSE),IF(OR(ISBLANK(C199),ISBLANK(B199)),"",VLOOKUP(C199,[1]Deflatores!G$4:H$38,2,FALSE)*H199+VLOOKUP(C199,[1]Deflatores!G$4:I$38,3,FALSE)))</f>
        <v>6</v>
      </c>
      <c r="M199" s="10"/>
      <c r="N199" s="10"/>
      <c r="O199" s="127"/>
    </row>
    <row r="200" spans="1:15" x14ac:dyDescent="0.25">
      <c r="A200" s="132" t="s">
        <v>310</v>
      </c>
      <c r="B200" s="4" t="s">
        <v>41</v>
      </c>
      <c r="C200" s="4" t="s">
        <v>40</v>
      </c>
      <c r="D200" s="7">
        <v>6</v>
      </c>
      <c r="E200" s="7">
        <v>3</v>
      </c>
      <c r="F200" s="116" t="str">
        <f t="shared" si="54"/>
        <v>Média</v>
      </c>
      <c r="G200" s="7" t="str">
        <f t="shared" si="55"/>
        <v>CEA</v>
      </c>
      <c r="H200" s="7">
        <f t="shared" si="56"/>
        <v>4</v>
      </c>
      <c r="I200" s="116" t="str">
        <f t="shared" si="57"/>
        <v>A</v>
      </c>
      <c r="J200" s="7" t="str">
        <f t="shared" si="58"/>
        <v>CEI</v>
      </c>
      <c r="K200" s="127">
        <f t="shared" si="59"/>
        <v>4</v>
      </c>
      <c r="L200" s="127">
        <f>IF(NOT(ISERROR(VLOOKUP(B200,[1]Deflatores!G$42:H$64,2,FALSE))),VLOOKUP(B200,[1]Deflatores!G$42:H$64,2,FALSE),IF(OR(ISBLANK(C200),ISBLANK(B200)),"",VLOOKUP(C200,[1]Deflatores!G$4:H$38,2,FALSE)*H200+VLOOKUP(C200,[1]Deflatores!G$4:I$38,3,FALSE)))</f>
        <v>4</v>
      </c>
      <c r="M200" s="10"/>
      <c r="N200" s="10"/>
      <c r="O200" s="127"/>
    </row>
    <row r="201" spans="1:15" x14ac:dyDescent="0.25">
      <c r="A201" s="121"/>
      <c r="B201" s="4"/>
      <c r="C201" s="4"/>
      <c r="D201" s="7"/>
      <c r="E201" s="7"/>
      <c r="F201" s="116" t="str">
        <f t="shared" si="54"/>
        <v/>
      </c>
      <c r="G201" s="7" t="str">
        <f t="shared" si="55"/>
        <v/>
      </c>
      <c r="H201" s="7" t="str">
        <f t="shared" si="56"/>
        <v/>
      </c>
      <c r="I201" s="116" t="str">
        <f t="shared" si="57"/>
        <v/>
      </c>
      <c r="J201" s="7" t="str">
        <f t="shared" si="58"/>
        <v/>
      </c>
      <c r="K201" s="127" t="str">
        <f t="shared" si="59"/>
        <v/>
      </c>
      <c r="L201" s="127" t="str">
        <f>IF(NOT(ISERROR(VLOOKUP(B201,[1]Deflatores!G$42:H$64,2,FALSE))),VLOOKUP(B201,[1]Deflatores!G$42:H$64,2,FALSE),IF(OR(ISBLANK(C201),ISBLANK(B201)),"",VLOOKUP(C201,[1]Deflatores!G$4:H$38,2,FALSE)*H201+VLOOKUP(C201,[1]Deflatores!G$4:I$38,3,FALSE)))</f>
        <v/>
      </c>
      <c r="M201" s="10"/>
      <c r="N201" s="10"/>
      <c r="O201" s="6"/>
    </row>
    <row r="202" spans="1:15" x14ac:dyDescent="0.25">
      <c r="A202" s="119"/>
      <c r="B202" s="4"/>
      <c r="C202" s="4"/>
      <c r="D202" s="7"/>
      <c r="E202" s="7"/>
      <c r="F202" s="116" t="str">
        <f t="shared" si="54"/>
        <v/>
      </c>
      <c r="G202" s="7" t="str">
        <f t="shared" si="55"/>
        <v/>
      </c>
      <c r="H202" s="7" t="str">
        <f t="shared" si="56"/>
        <v/>
      </c>
      <c r="I202" s="116" t="str">
        <f t="shared" si="57"/>
        <v/>
      </c>
      <c r="J202" s="7" t="str">
        <f t="shared" si="58"/>
        <v/>
      </c>
      <c r="K202" s="127" t="str">
        <f t="shared" si="59"/>
        <v/>
      </c>
      <c r="L202" s="127" t="str">
        <f>IF(NOT(ISERROR(VLOOKUP(B202,[1]Deflatores!G$42:H$64,2,FALSE))),VLOOKUP(B202,[1]Deflatores!G$42:H$64,2,FALSE),IF(OR(ISBLANK(C202),ISBLANK(B202)),"",VLOOKUP(C202,[1]Deflatores!G$4:H$38,2,FALSE)*H202+VLOOKUP(C202,[1]Deflatores!G$4:I$38,3,FALSE)))</f>
        <v/>
      </c>
      <c r="M202" s="10"/>
      <c r="N202" s="10"/>
      <c r="O202" s="6"/>
    </row>
    <row r="203" spans="1:15" x14ac:dyDescent="0.25">
      <c r="A203" s="119"/>
      <c r="B203" s="4"/>
      <c r="C203" s="4"/>
      <c r="D203" s="7"/>
      <c r="E203" s="7"/>
      <c r="F203" s="116" t="str">
        <f t="shared" si="54"/>
        <v/>
      </c>
      <c r="G203" s="7" t="str">
        <f t="shared" si="55"/>
        <v/>
      </c>
      <c r="H203" s="7" t="str">
        <f t="shared" si="56"/>
        <v/>
      </c>
      <c r="I203" s="116" t="str">
        <f t="shared" si="57"/>
        <v/>
      </c>
      <c r="J203" s="7" t="str">
        <f t="shared" si="58"/>
        <v/>
      </c>
      <c r="K203" s="127" t="str">
        <f t="shared" si="59"/>
        <v/>
      </c>
      <c r="L203" s="127" t="str">
        <f>IF(NOT(ISERROR(VLOOKUP(B203,[1]Deflatores!G$42:H$64,2,FALSE))),VLOOKUP(B203,[1]Deflatores!G$42:H$64,2,FALSE),IF(OR(ISBLANK(C203),ISBLANK(B203)),"",VLOOKUP(C203,[1]Deflatores!G$4:H$38,2,FALSE)*H203+VLOOKUP(C203,[1]Deflatores!G$4:I$38,3,FALSE)))</f>
        <v/>
      </c>
      <c r="M203" s="10"/>
      <c r="N203" s="10"/>
      <c r="O203" s="6"/>
    </row>
    <row r="204" spans="1:15" x14ac:dyDescent="0.25">
      <c r="A204" s="119"/>
      <c r="B204" s="4"/>
      <c r="C204" s="4"/>
      <c r="D204" s="7"/>
      <c r="E204" s="7"/>
      <c r="F204" s="116" t="str">
        <f t="shared" ref="F204:F205" si="72">IF(ISBLANK(B204),"",IF(I204="L","Baixa",IF(I204="A","Média",IF(I204="","","Alta"))))</f>
        <v/>
      </c>
      <c r="G204" s="7" t="str">
        <f t="shared" ref="G204:G205" si="73">CONCATENATE(B204,I204)</f>
        <v/>
      </c>
      <c r="H204" s="7" t="str">
        <f t="shared" ref="H204:H205" si="74">IF(ISBLANK(B204),"",IF(B204="ALI",IF(I204="L",7,IF(I204="A",10,15)),IF(B204="AIE",IF(I204="L",5,IF(I204="A",7,10)),IF(B204="SE",IF(I204="L",4,IF(I204="A",5,7)),IF(OR(B204="EE",B204="CE"),IF(I204="L",3,IF(I204="A",4,6)),0)))))</f>
        <v/>
      </c>
      <c r="I204" s="116" t="str">
        <f t="shared" ref="I204:I205" si="75">IF(OR(ISBLANK(D204),ISBLANK(E204)),IF(OR(B204="ALI",B204="AIE"),"L",IF(OR(B204="EE",B204="SE",B204="CE"),"A","")),IF(B204="EE",IF(E204&gt;=3,IF(D204&gt;=5,"H","A"),IF(E204&gt;=2,IF(D204&gt;=16,"H",IF(D204&lt;=4,"L","A")),IF(D204&lt;=15,"L","A"))),IF(OR(B204="SE",B204="CE"),IF(E204&gt;=4,IF(D204&gt;=6,"H","A"),IF(E204&gt;=2,IF(D204&gt;=20,"H",IF(D204&lt;=5,"L","A")),IF(D204&lt;=19,"L","A"))),IF(OR(B204="ALI",B204="AIE"),IF(E204&gt;=6,IF(D204&gt;=20,"H","A"),IF(E204&gt;=2,IF(D204&gt;=51,"H",IF(D204&lt;=19,"L","A")),IF(D204&lt;=50,"L","A"))),""))))</f>
        <v/>
      </c>
      <c r="J204" s="7" t="str">
        <f t="shared" ref="J204:J205" si="76">CONCATENATE(B204,C204)</f>
        <v/>
      </c>
      <c r="K204" s="127" t="str">
        <f t="shared" ref="K204:K205" si="77">IF(OR(H204="",H204=0),L204,H204)</f>
        <v/>
      </c>
      <c r="L204" s="127" t="str">
        <f>IF(NOT(ISERROR(VLOOKUP(B204,[1]Deflatores!G$42:H$64,2,FALSE))),VLOOKUP(B204,[1]Deflatores!G$42:H$64,2,FALSE),IF(OR(ISBLANK(C204),ISBLANK(B204)),"",VLOOKUP(C204,[1]Deflatores!G$4:H$38,2,FALSE)*H204+VLOOKUP(C204,[1]Deflatores!G$4:I$38,3,FALSE)))</f>
        <v/>
      </c>
      <c r="M204" s="10"/>
      <c r="N204" s="10"/>
      <c r="O204" s="6"/>
    </row>
    <row r="205" spans="1:15" x14ac:dyDescent="0.25">
      <c r="A205" s="119"/>
      <c r="B205" s="4"/>
      <c r="C205" s="4"/>
      <c r="D205" s="7"/>
      <c r="E205" s="7"/>
      <c r="F205" s="116" t="str">
        <f t="shared" si="72"/>
        <v/>
      </c>
      <c r="G205" s="7" t="str">
        <f t="shared" si="73"/>
        <v/>
      </c>
      <c r="H205" s="7" t="str">
        <f t="shared" si="74"/>
        <v/>
      </c>
      <c r="I205" s="116" t="str">
        <f t="shared" si="75"/>
        <v/>
      </c>
      <c r="J205" s="7" t="str">
        <f t="shared" si="76"/>
        <v/>
      </c>
      <c r="K205" s="127" t="str">
        <f t="shared" si="77"/>
        <v/>
      </c>
      <c r="L205" s="127" t="str">
        <f>IF(NOT(ISERROR(VLOOKUP(B205,[1]Deflatores!G$42:H$64,2,FALSE))),VLOOKUP(B205,[1]Deflatores!G$42:H$64,2,FALSE),IF(OR(ISBLANK(C205),ISBLANK(B205)),"",VLOOKUP(C205,[1]Deflatores!G$4:H$38,2,FALSE)*H205+VLOOKUP(C205,[1]Deflatores!G$4:I$38,3,FALSE)))</f>
        <v/>
      </c>
      <c r="M205" s="10"/>
      <c r="N205" s="10"/>
      <c r="O205" s="6"/>
    </row>
    <row r="206" spans="1:15" x14ac:dyDescent="0.25">
      <c r="A206" s="119"/>
      <c r="B206" s="4"/>
      <c r="C206" s="4"/>
      <c r="D206" s="7"/>
      <c r="E206" s="7"/>
      <c r="F206" s="116" t="str">
        <f t="shared" ref="F206:F213" si="78">IF(ISBLANK(B206),"",IF(I206="L","Baixa",IF(I206="A","Média",IF(I206="","","Alta"))))</f>
        <v/>
      </c>
      <c r="G206" s="7" t="str">
        <f t="shared" ref="G206:G213" si="79">CONCATENATE(B206,I206)</f>
        <v/>
      </c>
      <c r="H206" s="7" t="str">
        <f t="shared" ref="H206:H213" si="80">IF(ISBLANK(B206),"",IF(B206="ALI",IF(I206="L",7,IF(I206="A",10,15)),IF(B206="AIE",IF(I206="L",5,IF(I206="A",7,10)),IF(B206="SE",IF(I206="L",4,IF(I206="A",5,7)),IF(OR(B206="EE",B206="CE"),IF(I206="L",3,IF(I206="A",4,6)),0)))))</f>
        <v/>
      </c>
      <c r="I206" s="116" t="str">
        <f t="shared" ref="I206:I213" si="81">IF(OR(ISBLANK(D206),ISBLANK(E206)),IF(OR(B206="ALI",B206="AIE"),"L",IF(OR(B206="EE",B206="SE",B206="CE"),"A","")),IF(B206="EE",IF(E206&gt;=3,IF(D206&gt;=5,"H","A"),IF(E206&gt;=2,IF(D206&gt;=16,"H",IF(D206&lt;=4,"L","A")),IF(D206&lt;=15,"L","A"))),IF(OR(B206="SE",B206="CE"),IF(E206&gt;=4,IF(D206&gt;=6,"H","A"),IF(E206&gt;=2,IF(D206&gt;=20,"H",IF(D206&lt;=5,"L","A")),IF(D206&lt;=19,"L","A"))),IF(OR(B206="ALI",B206="AIE"),IF(E206&gt;=6,IF(D206&gt;=20,"H","A"),IF(E206&gt;=2,IF(D206&gt;=51,"H",IF(D206&lt;=19,"L","A")),IF(D206&lt;=50,"L","A"))),""))))</f>
        <v/>
      </c>
      <c r="J206" s="7" t="str">
        <f t="shared" ref="J206:J213" si="82">CONCATENATE(B206,C206)</f>
        <v/>
      </c>
      <c r="K206" s="127" t="str">
        <f t="shared" ref="K206:K213" si="83">IF(OR(H206="",H206=0),L206,H206)</f>
        <v/>
      </c>
      <c r="L206" s="127" t="str">
        <f>IF(NOT(ISERROR(VLOOKUP(B206,Deflatores!G$42:H$64,2,FALSE))),VLOOKUP(B206,Deflatores!G$42:H$64,2,FALSE),IF(OR(ISBLANK(C206),ISBLANK(B206)),"",VLOOKUP(C206,Deflatores!G$4:H$38,2,FALSE)*H206+VLOOKUP(C206,Deflatores!G$4:I$38,3,FALSE)))</f>
        <v/>
      </c>
      <c r="M206" s="10"/>
      <c r="N206" s="10"/>
      <c r="O206" s="6"/>
    </row>
    <row r="207" spans="1:15" x14ac:dyDescent="0.25">
      <c r="A207" s="119"/>
      <c r="B207" s="4"/>
      <c r="C207" s="4"/>
      <c r="D207" s="7"/>
      <c r="E207" s="7"/>
      <c r="F207" s="116" t="str">
        <f t="shared" si="78"/>
        <v/>
      </c>
      <c r="G207" s="7" t="str">
        <f t="shared" si="79"/>
        <v/>
      </c>
      <c r="H207" s="7" t="str">
        <f t="shared" si="80"/>
        <v/>
      </c>
      <c r="I207" s="116" t="str">
        <f t="shared" si="81"/>
        <v/>
      </c>
      <c r="J207" s="7" t="str">
        <f t="shared" si="82"/>
        <v/>
      </c>
      <c r="K207" s="127" t="str">
        <f t="shared" si="83"/>
        <v/>
      </c>
      <c r="L207" s="127" t="str">
        <f>IF(NOT(ISERROR(VLOOKUP(B207,Deflatores!G$42:H$64,2,FALSE))),VLOOKUP(B207,Deflatores!G$42:H$64,2,FALSE),IF(OR(ISBLANK(C207),ISBLANK(B207)),"",VLOOKUP(C207,Deflatores!G$4:H$38,2,FALSE)*H207+VLOOKUP(C207,Deflatores!G$4:I$38,3,FALSE)))</f>
        <v/>
      </c>
      <c r="M207" s="10"/>
      <c r="N207" s="10"/>
      <c r="O207" s="6"/>
    </row>
    <row r="208" spans="1:15" x14ac:dyDescent="0.25">
      <c r="A208" s="121"/>
      <c r="B208" s="4"/>
      <c r="C208" s="4"/>
      <c r="D208" s="7"/>
      <c r="E208" s="7"/>
      <c r="F208" s="116" t="str">
        <f t="shared" si="78"/>
        <v/>
      </c>
      <c r="G208" s="7" t="str">
        <f t="shared" si="79"/>
        <v/>
      </c>
      <c r="H208" s="7" t="str">
        <f t="shared" si="80"/>
        <v/>
      </c>
      <c r="I208" s="116" t="str">
        <f t="shared" si="81"/>
        <v/>
      </c>
      <c r="J208" s="7" t="str">
        <f t="shared" si="82"/>
        <v/>
      </c>
      <c r="K208" s="127" t="str">
        <f t="shared" si="83"/>
        <v/>
      </c>
      <c r="L208" s="127" t="str">
        <f>IF(NOT(ISERROR(VLOOKUP(B208,Deflatores!G$42:H$64,2,FALSE))),VLOOKUP(B208,Deflatores!G$42:H$64,2,FALSE),IF(OR(ISBLANK(C208),ISBLANK(B208)),"",VLOOKUP(C208,Deflatores!G$4:H$38,2,FALSE)*H208+VLOOKUP(C208,Deflatores!G$4:I$38,3,FALSE)))</f>
        <v/>
      </c>
      <c r="M208" s="10"/>
      <c r="N208" s="10"/>
      <c r="O208" s="6"/>
    </row>
    <row r="209" spans="1:15" x14ac:dyDescent="0.25">
      <c r="A209" s="119"/>
      <c r="B209" s="4"/>
      <c r="C209" s="4"/>
      <c r="D209" s="7"/>
      <c r="E209" s="7"/>
      <c r="F209" s="116" t="str">
        <f>IF(ISBLANK(B209),"",IF(I209="L","Baixa",IF(I209="A","Média",IF(I209="","","Alta"))))</f>
        <v/>
      </c>
      <c r="G209" s="7" t="str">
        <f>CONCATENATE(B209,I209)</f>
        <v/>
      </c>
      <c r="H209" s="7" t="str">
        <f>IF(ISBLANK(B209),"",IF(B209="ALI",IF(I209="L",7,IF(I209="A",10,15)),IF(B209="AIE",IF(I209="L",5,IF(I209="A",7,10)),IF(B209="SE",IF(I209="L",4,IF(I209="A",5,7)),IF(OR(B209="EE",B209="CE"),IF(I209="L",3,IF(I209="A",4,6)),0)))))</f>
        <v/>
      </c>
      <c r="I209" s="116" t="str">
        <f>IF(OR(ISBLANK(D209),ISBLANK(E209)),IF(OR(B209="ALI",B209="AIE"),"L",IF(OR(B209="EE",B209="SE",B209="CE"),"A","")),IF(B209="EE",IF(E209&gt;=3,IF(D209&gt;=5,"H","A"),IF(E209&gt;=2,IF(D209&gt;=16,"H",IF(D209&lt;=4,"L","A")),IF(D209&lt;=15,"L","A"))),IF(OR(B209="SE",B209="CE"),IF(E209&gt;=4,IF(D209&gt;=6,"H","A"),IF(E209&gt;=2,IF(D209&gt;=20,"H",IF(D209&lt;=5,"L","A")),IF(D209&lt;=19,"L","A"))),IF(OR(B209="ALI",B209="AIE"),IF(E209&gt;=6,IF(D209&gt;=20,"H","A"),IF(E209&gt;=2,IF(D209&gt;=51,"H",IF(D209&lt;=19,"L","A")),IF(D209&lt;=50,"L","A"))),""))))</f>
        <v/>
      </c>
      <c r="J209" s="7" t="str">
        <f>CONCATENATE(B209,C209)</f>
        <v/>
      </c>
      <c r="K209" s="127" t="str">
        <f>IF(OR(H209="",H209=0),L209,H209)</f>
        <v/>
      </c>
      <c r="L209" s="127" t="str">
        <f>IF(NOT(ISERROR(VLOOKUP(B209,Deflatores!G$42:H$64,2,FALSE))),VLOOKUP(B209,Deflatores!G$42:H$64,2,FALSE),IF(OR(ISBLANK(C209),ISBLANK(B209)),"",VLOOKUP(C209,Deflatores!G$4:H$38,2,FALSE)*H209+VLOOKUP(C209,Deflatores!G$4:I$38,3,FALSE)))</f>
        <v/>
      </c>
      <c r="M209" s="10"/>
      <c r="N209" s="10"/>
      <c r="O209" s="6"/>
    </row>
    <row r="210" spans="1:15" x14ac:dyDescent="0.25">
      <c r="A210" s="119"/>
      <c r="B210" s="4"/>
      <c r="C210" s="4"/>
      <c r="D210" s="7"/>
      <c r="E210" s="7"/>
      <c r="F210" s="116" t="str">
        <f>IF(ISBLANK(B210),"",IF(I210="L","Baixa",IF(I210="A","Média",IF(I210="","","Alta"))))</f>
        <v/>
      </c>
      <c r="G210" s="7" t="str">
        <f>CONCATENATE(B210,I210)</f>
        <v/>
      </c>
      <c r="H210" s="7" t="str">
        <f>IF(ISBLANK(B210),"",IF(B210="ALI",IF(I210="L",7,IF(I210="A",10,15)),IF(B210="AIE",IF(I210="L",5,IF(I210="A",7,10)),IF(B210="SE",IF(I210="L",4,IF(I210="A",5,7)),IF(OR(B210="EE",B210="CE"),IF(I210="L",3,IF(I210="A",4,6)),0)))))</f>
        <v/>
      </c>
      <c r="I210" s="116" t="str">
        <f>IF(OR(ISBLANK(D210),ISBLANK(E210)),IF(OR(B210="ALI",B210="AIE"),"L",IF(OR(B210="EE",B210="SE",B210="CE"),"A","")),IF(B210="EE",IF(E210&gt;=3,IF(D210&gt;=5,"H","A"),IF(E210&gt;=2,IF(D210&gt;=16,"H",IF(D210&lt;=4,"L","A")),IF(D210&lt;=15,"L","A"))),IF(OR(B210="SE",B210="CE"),IF(E210&gt;=4,IF(D210&gt;=6,"H","A"),IF(E210&gt;=2,IF(D210&gt;=20,"H",IF(D210&lt;=5,"L","A")),IF(D210&lt;=19,"L","A"))),IF(OR(B210="ALI",B210="AIE"),IF(E210&gt;=6,IF(D210&gt;=20,"H","A"),IF(E210&gt;=2,IF(D210&gt;=51,"H",IF(D210&lt;=19,"L","A")),IF(D210&lt;=50,"L","A"))),""))))</f>
        <v/>
      </c>
      <c r="J210" s="7" t="str">
        <f>CONCATENATE(B210,C210)</f>
        <v/>
      </c>
      <c r="K210" s="127" t="str">
        <f>IF(OR(H210="",H210=0),L210,H210)</f>
        <v/>
      </c>
      <c r="L210" s="127" t="str">
        <f>IF(NOT(ISERROR(VLOOKUP(B210,Deflatores!G$42:H$64,2,FALSE))),VLOOKUP(B210,Deflatores!G$42:H$64,2,FALSE),IF(OR(ISBLANK(C210),ISBLANK(B210)),"",VLOOKUP(C210,Deflatores!G$4:H$38,2,FALSE)*H210+VLOOKUP(C210,Deflatores!G$4:I$38,3,FALSE)))</f>
        <v/>
      </c>
      <c r="M210" s="10"/>
      <c r="N210" s="10"/>
      <c r="O210" s="6"/>
    </row>
    <row r="211" spans="1:15" x14ac:dyDescent="0.25">
      <c r="A211" s="119"/>
      <c r="B211" s="4"/>
      <c r="C211" s="4"/>
      <c r="D211" s="7"/>
      <c r="E211" s="7"/>
      <c r="F211" s="116" t="str">
        <f>IF(ISBLANK(B211),"",IF(I211="L","Baixa",IF(I211="A","Média",IF(I211="","","Alta"))))</f>
        <v/>
      </c>
      <c r="G211" s="7" t="str">
        <f>CONCATENATE(B211,I211)</f>
        <v/>
      </c>
      <c r="H211" s="7" t="str">
        <f>IF(ISBLANK(B211),"",IF(B211="ALI",IF(I211="L",7,IF(I211="A",10,15)),IF(B211="AIE",IF(I211="L",5,IF(I211="A",7,10)),IF(B211="SE",IF(I211="L",4,IF(I211="A",5,7)),IF(OR(B211="EE",B211="CE"),IF(I211="L",3,IF(I211="A",4,6)),0)))))</f>
        <v/>
      </c>
      <c r="I211" s="116" t="str">
        <f>IF(OR(ISBLANK(D211),ISBLANK(E211)),IF(OR(B211="ALI",B211="AIE"),"L",IF(OR(B211="EE",B211="SE",B211="CE"),"A","")),IF(B211="EE",IF(E211&gt;=3,IF(D211&gt;=5,"H","A"),IF(E211&gt;=2,IF(D211&gt;=16,"H",IF(D211&lt;=4,"L","A")),IF(D211&lt;=15,"L","A"))),IF(OR(B211="SE",B211="CE"),IF(E211&gt;=4,IF(D211&gt;=6,"H","A"),IF(E211&gt;=2,IF(D211&gt;=20,"H",IF(D211&lt;=5,"L","A")),IF(D211&lt;=19,"L","A"))),IF(OR(B211="ALI",B211="AIE"),IF(E211&gt;=6,IF(D211&gt;=20,"H","A"),IF(E211&gt;=2,IF(D211&gt;=51,"H",IF(D211&lt;=19,"L","A")),IF(D211&lt;=50,"L","A"))),""))))</f>
        <v/>
      </c>
      <c r="J211" s="7" t="str">
        <f>CONCATENATE(B211,C211)</f>
        <v/>
      </c>
      <c r="K211" s="127" t="str">
        <f>IF(OR(H211="",H211=0),L211,H211)</f>
        <v/>
      </c>
      <c r="L211" s="127" t="str">
        <f>IF(NOT(ISERROR(VLOOKUP(B211,Deflatores!G$42:H$64,2,FALSE))),VLOOKUP(B211,Deflatores!G$42:H$64,2,FALSE),IF(OR(ISBLANK(C211),ISBLANK(B211)),"",VLOOKUP(C211,Deflatores!G$4:H$38,2,FALSE)*H211+VLOOKUP(C211,Deflatores!G$4:I$38,3,FALSE)))</f>
        <v/>
      </c>
      <c r="M211" s="10"/>
      <c r="N211" s="10"/>
      <c r="O211" s="6"/>
    </row>
    <row r="212" spans="1:15" x14ac:dyDescent="0.25">
      <c r="A212" s="119"/>
      <c r="B212" s="4"/>
      <c r="C212" s="4"/>
      <c r="D212" s="7"/>
      <c r="E212" s="7"/>
      <c r="F212" s="116" t="str">
        <f>IF(ISBLANK(B212),"",IF(I212="L","Baixa",IF(I212="A","Média",IF(I212="","","Alta"))))</f>
        <v/>
      </c>
      <c r="G212" s="7" t="str">
        <f>CONCATENATE(B212,I212)</f>
        <v/>
      </c>
      <c r="H212" s="7" t="str">
        <f>IF(ISBLANK(B212),"",IF(B212="ALI",IF(I212="L",7,IF(I212="A",10,15)),IF(B212="AIE",IF(I212="L",5,IF(I212="A",7,10)),IF(B212="SE",IF(I212="L",4,IF(I212="A",5,7)),IF(OR(B212="EE",B212="CE"),IF(I212="L",3,IF(I212="A",4,6)),0)))))</f>
        <v/>
      </c>
      <c r="I212" s="116" t="str">
        <f>IF(OR(ISBLANK(D212),ISBLANK(E212)),IF(OR(B212="ALI",B212="AIE"),"L",IF(OR(B212="EE",B212="SE",B212="CE"),"A","")),IF(B212="EE",IF(E212&gt;=3,IF(D212&gt;=5,"H","A"),IF(E212&gt;=2,IF(D212&gt;=16,"H",IF(D212&lt;=4,"L","A")),IF(D212&lt;=15,"L","A"))),IF(OR(B212="SE",B212="CE"),IF(E212&gt;=4,IF(D212&gt;=6,"H","A"),IF(E212&gt;=2,IF(D212&gt;=20,"H",IF(D212&lt;=5,"L","A")),IF(D212&lt;=19,"L","A"))),IF(OR(B212="ALI",B212="AIE"),IF(E212&gt;=6,IF(D212&gt;=20,"H","A"),IF(E212&gt;=2,IF(D212&gt;=51,"H",IF(D212&lt;=19,"L","A")),IF(D212&lt;=50,"L","A"))),""))))</f>
        <v/>
      </c>
      <c r="J212" s="7" t="str">
        <f>CONCATENATE(B212,C212)</f>
        <v/>
      </c>
      <c r="K212" s="127" t="str">
        <f>IF(OR(H212="",H212=0),L212,H212)</f>
        <v/>
      </c>
      <c r="L212" s="127" t="str">
        <f>IF(NOT(ISERROR(VLOOKUP(B212,Deflatores!G$42:H$64,2,FALSE))),VLOOKUP(B212,Deflatores!G$42:H$64,2,FALSE),IF(OR(ISBLANK(C212),ISBLANK(B212)),"",VLOOKUP(C212,Deflatores!G$4:H$38,2,FALSE)*H212+VLOOKUP(C212,Deflatores!G$4:I$38,3,FALSE)))</f>
        <v/>
      </c>
      <c r="M212" s="10"/>
      <c r="N212" s="10"/>
      <c r="O212" s="6"/>
    </row>
    <row r="213" spans="1:15" x14ac:dyDescent="0.25">
      <c r="A213" s="119"/>
      <c r="B213" s="4"/>
      <c r="C213" s="4"/>
      <c r="D213" s="7"/>
      <c r="E213" s="7"/>
      <c r="F213" s="116" t="str">
        <f t="shared" si="78"/>
        <v/>
      </c>
      <c r="G213" s="7" t="str">
        <f t="shared" si="79"/>
        <v/>
      </c>
      <c r="H213" s="7" t="str">
        <f t="shared" si="80"/>
        <v/>
      </c>
      <c r="I213" s="116" t="str">
        <f t="shared" si="81"/>
        <v/>
      </c>
      <c r="J213" s="7" t="str">
        <f t="shared" si="82"/>
        <v/>
      </c>
      <c r="K213" s="127" t="str">
        <f t="shared" si="83"/>
        <v/>
      </c>
      <c r="L213" s="127" t="str">
        <f>IF(NOT(ISERROR(VLOOKUP(B213,Deflatores!G$42:H$64,2,FALSE))),VLOOKUP(B213,Deflatores!G$42:H$64,2,FALSE),IF(OR(ISBLANK(C213),ISBLANK(B213)),"",VLOOKUP(C213,Deflatores!G$4:H$38,2,FALSE)*H213+VLOOKUP(C213,Deflatores!G$4:I$38,3,FALSE)))</f>
        <v/>
      </c>
      <c r="M213" s="10"/>
      <c r="N213" s="10"/>
      <c r="O213" s="6"/>
    </row>
    <row r="214" spans="1:15" x14ac:dyDescent="0.25">
      <c r="A214" s="119"/>
      <c r="B214" s="4"/>
      <c r="C214" s="4"/>
      <c r="D214" s="7"/>
      <c r="E214" s="7"/>
      <c r="F214" s="116" t="str">
        <f t="shared" ref="F214:F260" si="84">IF(ISBLANK(B214),"",IF(I214="L","Baixa",IF(I214="A","Média",IF(I214="","","Alta"))))</f>
        <v/>
      </c>
      <c r="G214" s="7" t="str">
        <f t="shared" ref="G214:G260" si="85">CONCATENATE(B214,I214)</f>
        <v/>
      </c>
      <c r="H214" s="7" t="str">
        <f t="shared" ref="H214:H260" si="86">IF(ISBLANK(B214),"",IF(B214="ALI",IF(I214="L",7,IF(I214="A",10,15)),IF(B214="AIE",IF(I214="L",5,IF(I214="A",7,10)),IF(B214="SE",IF(I214="L",4,IF(I214="A",5,7)),IF(OR(B214="EE",B214="CE"),IF(I214="L",3,IF(I214="A",4,6)),0)))))</f>
        <v/>
      </c>
      <c r="I214" s="116" t="str">
        <f t="shared" ref="I214:I260" si="87">IF(OR(ISBLANK(D214),ISBLANK(E214)),IF(OR(B214="ALI",B214="AIE"),"L",IF(OR(B214="EE",B214="SE",B214="CE"),"A","")),IF(B214="EE",IF(E214&gt;=3,IF(D214&gt;=5,"H","A"),IF(E214&gt;=2,IF(D214&gt;=16,"H",IF(D214&lt;=4,"L","A")),IF(D214&lt;=15,"L","A"))),IF(OR(B214="SE",B214="CE"),IF(E214&gt;=4,IF(D214&gt;=6,"H","A"),IF(E214&gt;=2,IF(D214&gt;=20,"H",IF(D214&lt;=5,"L","A")),IF(D214&lt;=19,"L","A"))),IF(OR(B214="ALI",B214="AIE"),IF(E214&gt;=6,IF(D214&gt;=20,"H","A"),IF(E214&gt;=2,IF(D214&gt;=51,"H",IF(D214&lt;=19,"L","A")),IF(D214&lt;=50,"L","A"))),""))))</f>
        <v/>
      </c>
      <c r="J214" s="7" t="str">
        <f t="shared" ref="J214:J260" si="88">CONCATENATE(B214,C214)</f>
        <v/>
      </c>
      <c r="K214" s="127" t="str">
        <f t="shared" ref="K214:K262" si="89">IF(OR(H214="",H214=0),L214,H214)</f>
        <v/>
      </c>
      <c r="L214" s="127" t="str">
        <f>IF(NOT(ISERROR(VLOOKUP(B214,Deflatores!G$42:H$64,2,FALSE))),VLOOKUP(B214,Deflatores!G$42:H$64,2,FALSE),IF(OR(ISBLANK(C214),ISBLANK(B214)),"",VLOOKUP(C214,Deflatores!G$4:H$38,2,FALSE)*H214+VLOOKUP(C214,Deflatores!G$4:I$38,3,FALSE)))</f>
        <v/>
      </c>
      <c r="M214" s="10"/>
      <c r="N214" s="10"/>
      <c r="O214" s="6"/>
    </row>
    <row r="215" spans="1:15" x14ac:dyDescent="0.25">
      <c r="A215" s="121"/>
      <c r="B215" s="4"/>
      <c r="C215" s="4"/>
      <c r="D215" s="7"/>
      <c r="E215" s="7"/>
      <c r="F215" s="116" t="str">
        <f t="shared" si="84"/>
        <v/>
      </c>
      <c r="G215" s="7" t="str">
        <f t="shared" si="85"/>
        <v/>
      </c>
      <c r="H215" s="7" t="str">
        <f t="shared" si="86"/>
        <v/>
      </c>
      <c r="I215" s="116" t="str">
        <f t="shared" si="87"/>
        <v/>
      </c>
      <c r="J215" s="7" t="str">
        <f t="shared" si="88"/>
        <v/>
      </c>
      <c r="K215" s="127" t="str">
        <f t="shared" si="89"/>
        <v/>
      </c>
      <c r="L215" s="127" t="str">
        <f>IF(NOT(ISERROR(VLOOKUP(B215,Deflatores!G$42:H$64,2,FALSE))),VLOOKUP(B215,Deflatores!G$42:H$64,2,FALSE),IF(OR(ISBLANK(C215),ISBLANK(B215)),"",VLOOKUP(C215,Deflatores!G$4:H$38,2,FALSE)*H215+VLOOKUP(C215,Deflatores!G$4:I$38,3,FALSE)))</f>
        <v/>
      </c>
      <c r="M215" s="10"/>
      <c r="N215" s="10"/>
      <c r="O215" s="6"/>
    </row>
    <row r="216" spans="1:15" x14ac:dyDescent="0.25">
      <c r="A216" s="119"/>
      <c r="B216" s="4"/>
      <c r="C216" s="4"/>
      <c r="D216" s="7"/>
      <c r="E216" s="7"/>
      <c r="F216" s="116" t="str">
        <f>IF(ISBLANK(B216),"",IF(I216="L","Baixa",IF(I216="A","Média",IF(I216="","","Alta"))))</f>
        <v/>
      </c>
      <c r="G216" s="7" t="str">
        <f>CONCATENATE(B216,I216)</f>
        <v/>
      </c>
      <c r="H216" s="7" t="str">
        <f>IF(ISBLANK(B216),"",IF(B216="ALI",IF(I216="L",7,IF(I216="A",10,15)),IF(B216="AIE",IF(I216="L",5,IF(I216="A",7,10)),IF(B216="SE",IF(I216="L",4,IF(I216="A",5,7)),IF(OR(B216="EE",B216="CE"),IF(I216="L",3,IF(I216="A",4,6)),0)))))</f>
        <v/>
      </c>
      <c r="I216" s="116" t="str">
        <f>IF(OR(ISBLANK(D216),ISBLANK(E216)),IF(OR(B216="ALI",B216="AIE"),"L",IF(OR(B216="EE",B216="SE",B216="CE"),"A","")),IF(B216="EE",IF(E216&gt;=3,IF(D216&gt;=5,"H","A"),IF(E216&gt;=2,IF(D216&gt;=16,"H",IF(D216&lt;=4,"L","A")),IF(D216&lt;=15,"L","A"))),IF(OR(B216="SE",B216="CE"),IF(E216&gt;=4,IF(D216&gt;=6,"H","A"),IF(E216&gt;=2,IF(D216&gt;=20,"H",IF(D216&lt;=5,"L","A")),IF(D216&lt;=19,"L","A"))),IF(OR(B216="ALI",B216="AIE"),IF(E216&gt;=6,IF(D216&gt;=20,"H","A"),IF(E216&gt;=2,IF(D216&gt;=51,"H",IF(D216&lt;=19,"L","A")),IF(D216&lt;=50,"L","A"))),""))))</f>
        <v/>
      </c>
      <c r="J216" s="7" t="str">
        <f>CONCATENATE(B216,C216)</f>
        <v/>
      </c>
      <c r="K216" s="127" t="str">
        <f>IF(OR(H216="",H216=0),L216,H216)</f>
        <v/>
      </c>
      <c r="L216" s="127" t="str">
        <f>IF(NOT(ISERROR(VLOOKUP(B216,Deflatores!G$42:H$64,2,FALSE))),VLOOKUP(B216,Deflatores!G$42:H$64,2,FALSE),IF(OR(ISBLANK(C216),ISBLANK(B216)),"",VLOOKUP(C216,Deflatores!G$4:H$38,2,FALSE)*H216+VLOOKUP(C216,Deflatores!G$4:I$38,3,FALSE)))</f>
        <v/>
      </c>
      <c r="M216" s="10"/>
      <c r="N216" s="10"/>
      <c r="O216" s="6"/>
    </row>
    <row r="217" spans="1:15" x14ac:dyDescent="0.25">
      <c r="A217" s="119"/>
      <c r="B217" s="4"/>
      <c r="C217" s="4"/>
      <c r="D217" s="7"/>
      <c r="E217" s="7"/>
      <c r="F217" s="116" t="str">
        <f>IF(ISBLANK(B217),"",IF(I217="L","Baixa",IF(I217="A","Média",IF(I217="","","Alta"))))</f>
        <v/>
      </c>
      <c r="G217" s="7" t="str">
        <f>CONCATENATE(B217,I217)</f>
        <v/>
      </c>
      <c r="H217" s="7" t="str">
        <f>IF(ISBLANK(B217),"",IF(B217="ALI",IF(I217="L",7,IF(I217="A",10,15)),IF(B217="AIE",IF(I217="L",5,IF(I217="A",7,10)),IF(B217="SE",IF(I217="L",4,IF(I217="A",5,7)),IF(OR(B217="EE",B217="CE"),IF(I217="L",3,IF(I217="A",4,6)),0)))))</f>
        <v/>
      </c>
      <c r="I217" s="116" t="str">
        <f>IF(OR(ISBLANK(D217),ISBLANK(E217)),IF(OR(B217="ALI",B217="AIE"),"L",IF(OR(B217="EE",B217="SE",B217="CE"),"A","")),IF(B217="EE",IF(E217&gt;=3,IF(D217&gt;=5,"H","A"),IF(E217&gt;=2,IF(D217&gt;=16,"H",IF(D217&lt;=4,"L","A")),IF(D217&lt;=15,"L","A"))),IF(OR(B217="SE",B217="CE"),IF(E217&gt;=4,IF(D217&gt;=6,"H","A"),IF(E217&gt;=2,IF(D217&gt;=20,"H",IF(D217&lt;=5,"L","A")),IF(D217&lt;=19,"L","A"))),IF(OR(B217="ALI",B217="AIE"),IF(E217&gt;=6,IF(D217&gt;=20,"H","A"),IF(E217&gt;=2,IF(D217&gt;=51,"H",IF(D217&lt;=19,"L","A")),IF(D217&lt;=50,"L","A"))),""))))</f>
        <v/>
      </c>
      <c r="J217" s="7" t="str">
        <f>CONCATENATE(B217,C217)</f>
        <v/>
      </c>
      <c r="K217" s="127" t="str">
        <f>IF(OR(H217="",H217=0),L217,H217)</f>
        <v/>
      </c>
      <c r="L217" s="127" t="str">
        <f>IF(NOT(ISERROR(VLOOKUP(B217,Deflatores!G$42:H$64,2,FALSE))),VLOOKUP(B217,Deflatores!G$42:H$64,2,FALSE),IF(OR(ISBLANK(C217),ISBLANK(B217)),"",VLOOKUP(C217,Deflatores!G$4:H$38,2,FALSE)*H217+VLOOKUP(C217,Deflatores!G$4:I$38,3,FALSE)))</f>
        <v/>
      </c>
      <c r="M217" s="10"/>
      <c r="N217" s="10"/>
      <c r="O217" s="6"/>
    </row>
    <row r="218" spans="1:15" x14ac:dyDescent="0.25">
      <c r="A218" s="119"/>
      <c r="B218" s="4"/>
      <c r="C218" s="4"/>
      <c r="D218" s="7"/>
      <c r="E218" s="7"/>
      <c r="F218" s="116" t="str">
        <f>IF(ISBLANK(B218),"",IF(I218="L","Baixa",IF(I218="A","Média",IF(I218="","","Alta"))))</f>
        <v/>
      </c>
      <c r="G218" s="7" t="str">
        <f>CONCATENATE(B218,I218)</f>
        <v/>
      </c>
      <c r="H218" s="7" t="str">
        <f>IF(ISBLANK(B218),"",IF(B218="ALI",IF(I218="L",7,IF(I218="A",10,15)),IF(B218="AIE",IF(I218="L",5,IF(I218="A",7,10)),IF(B218="SE",IF(I218="L",4,IF(I218="A",5,7)),IF(OR(B218="EE",B218="CE"),IF(I218="L",3,IF(I218="A",4,6)),0)))))</f>
        <v/>
      </c>
      <c r="I218" s="116" t="str">
        <f>IF(OR(ISBLANK(D218),ISBLANK(E218)),IF(OR(B218="ALI",B218="AIE"),"L",IF(OR(B218="EE",B218="SE",B218="CE"),"A","")),IF(B218="EE",IF(E218&gt;=3,IF(D218&gt;=5,"H","A"),IF(E218&gt;=2,IF(D218&gt;=16,"H",IF(D218&lt;=4,"L","A")),IF(D218&lt;=15,"L","A"))),IF(OR(B218="SE",B218="CE"),IF(E218&gt;=4,IF(D218&gt;=6,"H","A"),IF(E218&gt;=2,IF(D218&gt;=20,"H",IF(D218&lt;=5,"L","A")),IF(D218&lt;=19,"L","A"))),IF(OR(B218="ALI",B218="AIE"),IF(E218&gt;=6,IF(D218&gt;=20,"H","A"),IF(E218&gt;=2,IF(D218&gt;=51,"H",IF(D218&lt;=19,"L","A")),IF(D218&lt;=50,"L","A"))),""))))</f>
        <v/>
      </c>
      <c r="J218" s="7" t="str">
        <f>CONCATENATE(B218,C218)</f>
        <v/>
      </c>
      <c r="K218" s="127" t="str">
        <f>IF(OR(H218="",H218=0),L218,H218)</f>
        <v/>
      </c>
      <c r="L218" s="127" t="str">
        <f>IF(NOT(ISERROR(VLOOKUP(B218,Deflatores!G$42:H$64,2,FALSE))),VLOOKUP(B218,Deflatores!G$42:H$64,2,FALSE),IF(OR(ISBLANK(C218),ISBLANK(B218)),"",VLOOKUP(C218,Deflatores!G$4:H$38,2,FALSE)*H218+VLOOKUP(C218,Deflatores!G$4:I$38,3,FALSE)))</f>
        <v/>
      </c>
      <c r="M218" s="10"/>
      <c r="N218" s="10"/>
      <c r="O218" s="6"/>
    </row>
    <row r="219" spans="1:15" x14ac:dyDescent="0.25">
      <c r="A219" s="122"/>
      <c r="B219" s="4"/>
      <c r="C219" s="4"/>
      <c r="D219" s="7"/>
      <c r="E219" s="7"/>
      <c r="F219" s="116" t="str">
        <f>IF(ISBLANK(B219),"",IF(I219="L","Baixa",IF(I219="A","Média",IF(I219="","","Alta"))))</f>
        <v/>
      </c>
      <c r="G219" s="7" t="str">
        <f>CONCATENATE(B219,I219)</f>
        <v/>
      </c>
      <c r="H219" s="7" t="str">
        <f>IF(ISBLANK(B219),"",IF(B219="ALI",IF(I219="L",7,IF(I219="A",10,15)),IF(B219="AIE",IF(I219="L",5,IF(I219="A",7,10)),IF(B219="SE",IF(I219="L",4,IF(I219="A",5,7)),IF(OR(B219="EE",B219="CE"),IF(I219="L",3,IF(I219="A",4,6)),0)))))</f>
        <v/>
      </c>
      <c r="I219" s="116" t="str">
        <f>IF(OR(ISBLANK(D219),ISBLANK(E219)),IF(OR(B219="ALI",B219="AIE"),"L",IF(OR(B219="EE",B219="SE",B219="CE"),"A","")),IF(B219="EE",IF(E219&gt;=3,IF(D219&gt;=5,"H","A"),IF(E219&gt;=2,IF(D219&gt;=16,"H",IF(D219&lt;=4,"L","A")),IF(D219&lt;=15,"L","A"))),IF(OR(B219="SE",B219="CE"),IF(E219&gt;=4,IF(D219&gt;=6,"H","A"),IF(E219&gt;=2,IF(D219&gt;=20,"H",IF(D219&lt;=5,"L","A")),IF(D219&lt;=19,"L","A"))),IF(OR(B219="ALI",B219="AIE"),IF(E219&gt;=6,IF(D219&gt;=20,"H","A"),IF(E219&gt;=2,IF(D219&gt;=51,"H",IF(D219&lt;=19,"L","A")),IF(D219&lt;=50,"L","A"))),""))))</f>
        <v/>
      </c>
      <c r="J219" s="7" t="str">
        <f>CONCATENATE(B219,C219)</f>
        <v/>
      </c>
      <c r="K219" s="127" t="str">
        <f>IF(OR(H219="",H219=0),L219,H219)</f>
        <v/>
      </c>
      <c r="L219" s="127" t="str">
        <f>IF(NOT(ISERROR(VLOOKUP(B219,Deflatores!G$42:H$64,2,FALSE))),VLOOKUP(B219,Deflatores!G$42:H$64,2,FALSE),IF(OR(ISBLANK(C219),ISBLANK(B219)),"",VLOOKUP(C219,Deflatores!G$4:H$38,2,FALSE)*H219+VLOOKUP(C219,Deflatores!G$4:I$38,3,FALSE)))</f>
        <v/>
      </c>
      <c r="M219" s="10"/>
      <c r="N219" s="10"/>
      <c r="O219" s="6"/>
    </row>
    <row r="220" spans="1:15" x14ac:dyDescent="0.25">
      <c r="A220" s="122"/>
      <c r="B220" s="4"/>
      <c r="C220" s="4"/>
      <c r="D220" s="7"/>
      <c r="E220" s="7"/>
      <c r="F220" s="116" t="str">
        <f t="shared" si="84"/>
        <v/>
      </c>
      <c r="G220" s="7" t="str">
        <f t="shared" si="85"/>
        <v/>
      </c>
      <c r="H220" s="7" t="str">
        <f t="shared" si="86"/>
        <v/>
      </c>
      <c r="I220" s="116" t="str">
        <f t="shared" si="87"/>
        <v/>
      </c>
      <c r="J220" s="7" t="str">
        <f t="shared" si="88"/>
        <v/>
      </c>
      <c r="K220" s="127" t="str">
        <f t="shared" si="89"/>
        <v/>
      </c>
      <c r="L220" s="127" t="str">
        <f>IF(NOT(ISERROR(VLOOKUP(B220,Deflatores!G$42:H$64,2,FALSE))),VLOOKUP(B220,Deflatores!G$42:H$64,2,FALSE),IF(OR(ISBLANK(C220),ISBLANK(B220)),"",VLOOKUP(C220,Deflatores!G$4:H$38,2,FALSE)*H220+VLOOKUP(C220,Deflatores!G$4:I$38,3,FALSE)))</f>
        <v/>
      </c>
      <c r="M220" s="10"/>
      <c r="N220" s="10"/>
      <c r="O220" s="6"/>
    </row>
    <row r="221" spans="1:15" x14ac:dyDescent="0.25">
      <c r="A221" s="119"/>
      <c r="B221" s="4"/>
      <c r="C221" s="4"/>
      <c r="D221" s="7"/>
      <c r="E221" s="7"/>
      <c r="F221" s="116" t="str">
        <f t="shared" si="84"/>
        <v/>
      </c>
      <c r="G221" s="7" t="str">
        <f t="shared" si="85"/>
        <v/>
      </c>
      <c r="H221" s="7" t="str">
        <f t="shared" si="86"/>
        <v/>
      </c>
      <c r="I221" s="116" t="str">
        <f t="shared" si="87"/>
        <v/>
      </c>
      <c r="J221" s="7" t="str">
        <f t="shared" si="88"/>
        <v/>
      </c>
      <c r="K221" s="127" t="str">
        <f t="shared" si="89"/>
        <v/>
      </c>
      <c r="L221" s="127" t="str">
        <f>IF(NOT(ISERROR(VLOOKUP(B221,Deflatores!G$42:H$64,2,FALSE))),VLOOKUP(B221,Deflatores!G$42:H$64,2,FALSE),IF(OR(ISBLANK(C221),ISBLANK(B221)),"",VLOOKUP(C221,Deflatores!G$4:H$38,2,FALSE)*H221+VLOOKUP(C221,Deflatores!G$4:I$38,3,FALSE)))</f>
        <v/>
      </c>
      <c r="M221" s="10"/>
      <c r="N221" s="10"/>
      <c r="O221" s="6"/>
    </row>
    <row r="222" spans="1:15" x14ac:dyDescent="0.25">
      <c r="A222" s="119"/>
      <c r="B222" s="4"/>
      <c r="C222" s="4"/>
      <c r="D222" s="7"/>
      <c r="E222" s="7"/>
      <c r="F222" s="116" t="str">
        <f t="shared" si="84"/>
        <v/>
      </c>
      <c r="G222" s="7" t="str">
        <f t="shared" si="85"/>
        <v/>
      </c>
      <c r="H222" s="7" t="str">
        <f t="shared" si="86"/>
        <v/>
      </c>
      <c r="I222" s="116" t="str">
        <f t="shared" si="87"/>
        <v/>
      </c>
      <c r="J222" s="7" t="str">
        <f t="shared" si="88"/>
        <v/>
      </c>
      <c r="K222" s="127" t="str">
        <f t="shared" si="89"/>
        <v/>
      </c>
      <c r="L222" s="127" t="str">
        <f>IF(NOT(ISERROR(VLOOKUP(B222,Deflatores!G$42:H$64,2,FALSE))),VLOOKUP(B222,Deflatores!G$42:H$64,2,FALSE),IF(OR(ISBLANK(C222),ISBLANK(B222)),"",VLOOKUP(C222,Deflatores!G$4:H$38,2,FALSE)*H222+VLOOKUP(C222,Deflatores!G$4:I$38,3,FALSE)))</f>
        <v/>
      </c>
      <c r="M222" s="10"/>
      <c r="N222" s="10"/>
      <c r="O222" s="6"/>
    </row>
    <row r="223" spans="1:15" x14ac:dyDescent="0.25">
      <c r="A223" s="119"/>
      <c r="B223" s="4"/>
      <c r="C223" s="4"/>
      <c r="D223" s="7"/>
      <c r="E223" s="7"/>
      <c r="F223" s="116" t="str">
        <f t="shared" si="84"/>
        <v/>
      </c>
      <c r="G223" s="7" t="str">
        <f t="shared" si="85"/>
        <v/>
      </c>
      <c r="H223" s="7" t="str">
        <f t="shared" si="86"/>
        <v/>
      </c>
      <c r="I223" s="116" t="str">
        <f t="shared" si="87"/>
        <v/>
      </c>
      <c r="J223" s="7" t="str">
        <f t="shared" si="88"/>
        <v/>
      </c>
      <c r="K223" s="127" t="str">
        <f t="shared" si="89"/>
        <v/>
      </c>
      <c r="L223" s="127" t="str">
        <f>IF(NOT(ISERROR(VLOOKUP(B223,Deflatores!G$42:H$64,2,FALSE))),VLOOKUP(B223,Deflatores!G$42:H$64,2,FALSE),IF(OR(ISBLANK(C223),ISBLANK(B223)),"",VLOOKUP(C223,Deflatores!G$4:H$38,2,FALSE)*H223+VLOOKUP(C223,Deflatores!G$4:I$38,3,FALSE)))</f>
        <v/>
      </c>
      <c r="M223" s="10"/>
      <c r="N223" s="10"/>
      <c r="O223" s="6"/>
    </row>
    <row r="224" spans="1:15" x14ac:dyDescent="0.25">
      <c r="A224" s="119"/>
      <c r="B224" s="4"/>
      <c r="C224" s="4"/>
      <c r="D224" s="7"/>
      <c r="E224" s="7"/>
      <c r="F224" s="116" t="str">
        <f t="shared" si="84"/>
        <v/>
      </c>
      <c r="G224" s="7" t="str">
        <f t="shared" si="85"/>
        <v/>
      </c>
      <c r="H224" s="7" t="str">
        <f t="shared" si="86"/>
        <v/>
      </c>
      <c r="I224" s="116" t="str">
        <f t="shared" si="87"/>
        <v/>
      </c>
      <c r="J224" s="7" t="str">
        <f t="shared" si="88"/>
        <v/>
      </c>
      <c r="K224" s="127" t="str">
        <f t="shared" si="89"/>
        <v/>
      </c>
      <c r="L224" s="127" t="str">
        <f>IF(NOT(ISERROR(VLOOKUP(B224,Deflatores!G$42:H$64,2,FALSE))),VLOOKUP(B224,Deflatores!G$42:H$64,2,FALSE),IF(OR(ISBLANK(C224),ISBLANK(B224)),"",VLOOKUP(C224,Deflatores!G$4:H$38,2,FALSE)*H224+VLOOKUP(C224,Deflatores!G$4:I$38,3,FALSE)))</f>
        <v/>
      </c>
      <c r="M224" s="10"/>
      <c r="N224" s="10"/>
      <c r="O224" s="6"/>
    </row>
    <row r="225" spans="1:15" x14ac:dyDescent="0.25">
      <c r="A225" s="119"/>
      <c r="B225" s="4"/>
      <c r="C225" s="4"/>
      <c r="D225" s="7"/>
      <c r="E225" s="7"/>
      <c r="F225" s="116" t="str">
        <f t="shared" si="84"/>
        <v/>
      </c>
      <c r="G225" s="7" t="str">
        <f t="shared" si="85"/>
        <v/>
      </c>
      <c r="H225" s="7" t="str">
        <f t="shared" si="86"/>
        <v/>
      </c>
      <c r="I225" s="116" t="str">
        <f t="shared" si="87"/>
        <v/>
      </c>
      <c r="J225" s="7" t="str">
        <f t="shared" si="88"/>
        <v/>
      </c>
      <c r="K225" s="127" t="str">
        <f t="shared" si="89"/>
        <v/>
      </c>
      <c r="L225" s="127" t="str">
        <f>IF(NOT(ISERROR(VLOOKUP(B225,Deflatores!G$42:H$64,2,FALSE))),VLOOKUP(B225,Deflatores!G$42:H$64,2,FALSE),IF(OR(ISBLANK(C225),ISBLANK(B225)),"",VLOOKUP(C225,Deflatores!G$4:H$38,2,FALSE)*H225+VLOOKUP(C225,Deflatores!G$4:I$38,3,FALSE)))</f>
        <v/>
      </c>
      <c r="M225" s="10"/>
      <c r="N225" s="10"/>
      <c r="O225" s="6"/>
    </row>
    <row r="226" spans="1:15" x14ac:dyDescent="0.25">
      <c r="A226" s="119"/>
      <c r="B226" s="4"/>
      <c r="C226" s="4"/>
      <c r="D226" s="7"/>
      <c r="E226" s="7"/>
      <c r="F226" s="116" t="str">
        <f t="shared" si="84"/>
        <v/>
      </c>
      <c r="G226" s="7" t="str">
        <f t="shared" si="85"/>
        <v/>
      </c>
      <c r="H226" s="7" t="str">
        <f t="shared" si="86"/>
        <v/>
      </c>
      <c r="I226" s="116" t="str">
        <f t="shared" si="87"/>
        <v/>
      </c>
      <c r="J226" s="7" t="str">
        <f t="shared" si="88"/>
        <v/>
      </c>
      <c r="K226" s="127" t="str">
        <f t="shared" si="89"/>
        <v/>
      </c>
      <c r="L226" s="127" t="str">
        <f>IF(NOT(ISERROR(VLOOKUP(B226,Deflatores!G$42:H$64,2,FALSE))),VLOOKUP(B226,Deflatores!G$42:H$64,2,FALSE),IF(OR(ISBLANK(C226),ISBLANK(B226)),"",VLOOKUP(C226,Deflatores!G$4:H$38,2,FALSE)*H226+VLOOKUP(C226,Deflatores!G$4:I$38,3,FALSE)))</f>
        <v/>
      </c>
      <c r="M226" s="10"/>
      <c r="N226" s="10"/>
      <c r="O226" s="6"/>
    </row>
    <row r="227" spans="1:15" x14ac:dyDescent="0.25">
      <c r="A227" s="119"/>
      <c r="B227" s="4"/>
      <c r="C227" s="4"/>
      <c r="D227" s="7"/>
      <c r="E227" s="7"/>
      <c r="F227" s="116" t="str">
        <f t="shared" si="84"/>
        <v/>
      </c>
      <c r="G227" s="7" t="str">
        <f t="shared" si="85"/>
        <v/>
      </c>
      <c r="H227" s="7" t="str">
        <f t="shared" si="86"/>
        <v/>
      </c>
      <c r="I227" s="116" t="str">
        <f t="shared" si="87"/>
        <v/>
      </c>
      <c r="J227" s="7" t="str">
        <f t="shared" si="88"/>
        <v/>
      </c>
      <c r="K227" s="127" t="str">
        <f t="shared" si="89"/>
        <v/>
      </c>
      <c r="L227" s="127" t="str">
        <f>IF(NOT(ISERROR(VLOOKUP(B227,Deflatores!G$42:H$64,2,FALSE))),VLOOKUP(B227,Deflatores!G$42:H$64,2,FALSE),IF(OR(ISBLANK(C227),ISBLANK(B227)),"",VLOOKUP(C227,Deflatores!G$4:H$38,2,FALSE)*H227+VLOOKUP(C227,Deflatores!G$4:I$38,3,FALSE)))</f>
        <v/>
      </c>
      <c r="M227" s="10"/>
      <c r="N227" s="10"/>
      <c r="O227" s="6"/>
    </row>
    <row r="228" spans="1:15" x14ac:dyDescent="0.25">
      <c r="A228" s="119"/>
      <c r="B228" s="4"/>
      <c r="C228" s="4"/>
      <c r="D228" s="7"/>
      <c r="E228" s="7"/>
      <c r="F228" s="116" t="str">
        <f t="shared" si="84"/>
        <v/>
      </c>
      <c r="G228" s="7" t="str">
        <f t="shared" si="85"/>
        <v/>
      </c>
      <c r="H228" s="7" t="str">
        <f t="shared" si="86"/>
        <v/>
      </c>
      <c r="I228" s="116" t="str">
        <f t="shared" si="87"/>
        <v/>
      </c>
      <c r="J228" s="7" t="str">
        <f t="shared" si="88"/>
        <v/>
      </c>
      <c r="K228" s="127" t="str">
        <f t="shared" si="89"/>
        <v/>
      </c>
      <c r="L228" s="127" t="str">
        <f>IF(NOT(ISERROR(VLOOKUP(B228,Deflatores!G$42:H$64,2,FALSE))),VLOOKUP(B228,Deflatores!G$42:H$64,2,FALSE),IF(OR(ISBLANK(C228),ISBLANK(B228)),"",VLOOKUP(C228,Deflatores!G$4:H$38,2,FALSE)*H228+VLOOKUP(C228,Deflatores!G$4:I$38,3,FALSE)))</f>
        <v/>
      </c>
      <c r="M228" s="10"/>
      <c r="N228" s="10"/>
      <c r="O228" s="6"/>
    </row>
    <row r="229" spans="1:15" x14ac:dyDescent="0.25">
      <c r="A229" s="119"/>
      <c r="B229" s="4"/>
      <c r="C229" s="4"/>
      <c r="D229" s="7"/>
      <c r="E229" s="7"/>
      <c r="F229" s="116" t="str">
        <f t="shared" si="84"/>
        <v/>
      </c>
      <c r="G229" s="7" t="str">
        <f t="shared" si="85"/>
        <v/>
      </c>
      <c r="H229" s="7" t="str">
        <f t="shared" si="86"/>
        <v/>
      </c>
      <c r="I229" s="116" t="str">
        <f t="shared" si="87"/>
        <v/>
      </c>
      <c r="J229" s="7" t="str">
        <f t="shared" si="88"/>
        <v/>
      </c>
      <c r="K229" s="127" t="str">
        <f t="shared" si="89"/>
        <v/>
      </c>
      <c r="L229" s="127" t="str">
        <f>IF(NOT(ISERROR(VLOOKUP(B229,Deflatores!G$42:H$64,2,FALSE))),VLOOKUP(B229,Deflatores!G$42:H$64,2,FALSE),IF(OR(ISBLANK(C229),ISBLANK(B229)),"",VLOOKUP(C229,Deflatores!G$4:H$38,2,FALSE)*H229+VLOOKUP(C229,Deflatores!G$4:I$38,3,FALSE)))</f>
        <v/>
      </c>
      <c r="M229" s="10"/>
      <c r="N229" s="10"/>
      <c r="O229" s="6"/>
    </row>
    <row r="230" spans="1:15" x14ac:dyDescent="0.25">
      <c r="A230" s="119"/>
      <c r="B230" s="4"/>
      <c r="C230" s="4"/>
      <c r="D230" s="7"/>
      <c r="E230" s="7"/>
      <c r="F230" s="116" t="str">
        <f t="shared" si="84"/>
        <v/>
      </c>
      <c r="G230" s="7" t="str">
        <f t="shared" si="85"/>
        <v/>
      </c>
      <c r="H230" s="7" t="str">
        <f t="shared" si="86"/>
        <v/>
      </c>
      <c r="I230" s="116" t="str">
        <f t="shared" si="87"/>
        <v/>
      </c>
      <c r="J230" s="7" t="str">
        <f t="shared" si="88"/>
        <v/>
      </c>
      <c r="K230" s="127" t="str">
        <f t="shared" si="89"/>
        <v/>
      </c>
      <c r="L230" s="127" t="str">
        <f>IF(NOT(ISERROR(VLOOKUP(B230,Deflatores!G$42:H$64,2,FALSE))),VLOOKUP(B230,Deflatores!G$42:H$64,2,FALSE),IF(OR(ISBLANK(C230),ISBLANK(B230)),"",VLOOKUP(C230,Deflatores!G$4:H$38,2,FALSE)*H230+VLOOKUP(C230,Deflatores!G$4:I$38,3,FALSE)))</f>
        <v/>
      </c>
      <c r="M230" s="10"/>
      <c r="N230" s="10"/>
      <c r="O230" s="6"/>
    </row>
    <row r="231" spans="1:15" x14ac:dyDescent="0.25">
      <c r="A231" s="121"/>
      <c r="B231" s="4"/>
      <c r="C231" s="4"/>
      <c r="D231" s="7"/>
      <c r="E231" s="7"/>
      <c r="F231" s="116" t="str">
        <f t="shared" si="84"/>
        <v/>
      </c>
      <c r="G231" s="7" t="str">
        <f t="shared" si="85"/>
        <v/>
      </c>
      <c r="H231" s="7" t="str">
        <f t="shared" si="86"/>
        <v/>
      </c>
      <c r="I231" s="116" t="str">
        <f t="shared" si="87"/>
        <v/>
      </c>
      <c r="J231" s="7" t="str">
        <f t="shared" si="88"/>
        <v/>
      </c>
      <c r="K231" s="127" t="str">
        <f t="shared" si="89"/>
        <v/>
      </c>
      <c r="L231" s="127" t="str">
        <f>IF(NOT(ISERROR(VLOOKUP(B231,Deflatores!G$42:H$64,2,FALSE))),VLOOKUP(B231,Deflatores!G$42:H$64,2,FALSE),IF(OR(ISBLANK(C231),ISBLANK(B231)),"",VLOOKUP(C231,Deflatores!G$4:H$38,2,FALSE)*H231+VLOOKUP(C231,Deflatores!G$4:I$38,3,FALSE)))</f>
        <v/>
      </c>
      <c r="M231" s="10"/>
      <c r="N231" s="10"/>
      <c r="O231" s="6"/>
    </row>
    <row r="232" spans="1:15" x14ac:dyDescent="0.25">
      <c r="A232" s="119"/>
      <c r="B232" s="4"/>
      <c r="C232" s="4"/>
      <c r="D232" s="7"/>
      <c r="E232" s="7"/>
      <c r="F232" s="116" t="str">
        <f t="shared" si="84"/>
        <v/>
      </c>
      <c r="G232" s="7" t="str">
        <f t="shared" si="85"/>
        <v/>
      </c>
      <c r="H232" s="7" t="str">
        <f t="shared" si="86"/>
        <v/>
      </c>
      <c r="I232" s="116" t="str">
        <f t="shared" si="87"/>
        <v/>
      </c>
      <c r="J232" s="7" t="str">
        <f t="shared" si="88"/>
        <v/>
      </c>
      <c r="K232" s="127" t="str">
        <f t="shared" si="89"/>
        <v/>
      </c>
      <c r="L232" s="127" t="str">
        <f>IF(NOT(ISERROR(VLOOKUP(B232,Deflatores!G$42:H$64,2,FALSE))),VLOOKUP(B232,Deflatores!G$42:H$64,2,FALSE),IF(OR(ISBLANK(C232),ISBLANK(B232)),"",VLOOKUP(C232,Deflatores!G$4:H$38,2,FALSE)*H232+VLOOKUP(C232,Deflatores!G$4:I$38,3,FALSE)))</f>
        <v/>
      </c>
      <c r="M232" s="10"/>
      <c r="N232" s="10"/>
      <c r="O232" s="6"/>
    </row>
    <row r="233" spans="1:15" x14ac:dyDescent="0.25">
      <c r="A233" s="119"/>
      <c r="B233" s="4"/>
      <c r="C233" s="4"/>
      <c r="D233" s="7"/>
      <c r="E233" s="7"/>
      <c r="F233" s="116" t="str">
        <f>IF(ISBLANK(B233),"",IF(I233="L","Baixa",IF(I233="A","Média",IF(I233="","","Alta"))))</f>
        <v/>
      </c>
      <c r="G233" s="7" t="str">
        <f>CONCATENATE(B233,I233)</f>
        <v/>
      </c>
      <c r="H233" s="7" t="str">
        <f>IF(ISBLANK(B233),"",IF(B233="ALI",IF(I233="L",7,IF(I233="A",10,15)),IF(B233="AIE",IF(I233="L",5,IF(I233="A",7,10)),IF(B233="SE",IF(I233="L",4,IF(I233="A",5,7)),IF(OR(B233="EE",B233="CE"),IF(I233="L",3,IF(I233="A",4,6)),0)))))</f>
        <v/>
      </c>
      <c r="I233" s="116" t="str">
        <f>IF(OR(ISBLANK(D233),ISBLANK(E233)),IF(OR(B233="ALI",B233="AIE"),"L",IF(OR(B233="EE",B233="SE",B233="CE"),"A","")),IF(B233="EE",IF(E233&gt;=3,IF(D233&gt;=5,"H","A"),IF(E233&gt;=2,IF(D233&gt;=16,"H",IF(D233&lt;=4,"L","A")),IF(D233&lt;=15,"L","A"))),IF(OR(B233="SE",B233="CE"),IF(E233&gt;=4,IF(D233&gt;=6,"H","A"),IF(E233&gt;=2,IF(D233&gt;=20,"H",IF(D233&lt;=5,"L","A")),IF(D233&lt;=19,"L","A"))),IF(OR(B233="ALI",B233="AIE"),IF(E233&gt;=6,IF(D233&gt;=20,"H","A"),IF(E233&gt;=2,IF(D233&gt;=51,"H",IF(D233&lt;=19,"L","A")),IF(D233&lt;=50,"L","A"))),""))))</f>
        <v/>
      </c>
      <c r="J233" s="7" t="str">
        <f>CONCATENATE(B233,C233)</f>
        <v/>
      </c>
      <c r="K233" s="127" t="str">
        <f>IF(OR(H233="",H233=0),L233,H233)</f>
        <v/>
      </c>
      <c r="L233" s="127" t="str">
        <f>IF(NOT(ISERROR(VLOOKUP(B233,Deflatores!G$42:H$64,2,FALSE))),VLOOKUP(B233,Deflatores!G$42:H$64,2,FALSE),IF(OR(ISBLANK(C233),ISBLANK(B233)),"",VLOOKUP(C233,Deflatores!G$4:H$38,2,FALSE)*H233+VLOOKUP(C233,Deflatores!G$4:I$38,3,FALSE)))</f>
        <v/>
      </c>
      <c r="M233" s="10"/>
      <c r="N233" s="10"/>
      <c r="O233" s="6"/>
    </row>
    <row r="234" spans="1:15" x14ac:dyDescent="0.25">
      <c r="A234" s="119"/>
      <c r="B234" s="4"/>
      <c r="C234" s="4"/>
      <c r="D234" s="7"/>
      <c r="E234" s="7"/>
      <c r="F234" s="116" t="str">
        <f>IF(ISBLANK(B234),"",IF(I234="L","Baixa",IF(I234="A","Média",IF(I234="","","Alta"))))</f>
        <v/>
      </c>
      <c r="G234" s="7" t="str">
        <f>CONCATENATE(B234,I234)</f>
        <v/>
      </c>
      <c r="H234" s="7" t="str">
        <f>IF(ISBLANK(B234),"",IF(B234="ALI",IF(I234="L",7,IF(I234="A",10,15)),IF(B234="AIE",IF(I234="L",5,IF(I234="A",7,10)),IF(B234="SE",IF(I234="L",4,IF(I234="A",5,7)),IF(OR(B234="EE",B234="CE"),IF(I234="L",3,IF(I234="A",4,6)),0)))))</f>
        <v/>
      </c>
      <c r="I234" s="116" t="str">
        <f>IF(OR(ISBLANK(D234),ISBLANK(E234)),IF(OR(B234="ALI",B234="AIE"),"L",IF(OR(B234="EE",B234="SE",B234="CE"),"A","")),IF(B234="EE",IF(E234&gt;=3,IF(D234&gt;=5,"H","A"),IF(E234&gt;=2,IF(D234&gt;=16,"H",IF(D234&lt;=4,"L","A")),IF(D234&lt;=15,"L","A"))),IF(OR(B234="SE",B234="CE"),IF(E234&gt;=4,IF(D234&gt;=6,"H","A"),IF(E234&gt;=2,IF(D234&gt;=20,"H",IF(D234&lt;=5,"L","A")),IF(D234&lt;=19,"L","A"))),IF(OR(B234="ALI",B234="AIE"),IF(E234&gt;=6,IF(D234&gt;=20,"H","A"),IF(E234&gt;=2,IF(D234&gt;=51,"H",IF(D234&lt;=19,"L","A")),IF(D234&lt;=50,"L","A"))),""))))</f>
        <v/>
      </c>
      <c r="J234" s="7" t="str">
        <f>CONCATENATE(B234,C234)</f>
        <v/>
      </c>
      <c r="K234" s="127" t="str">
        <f>IF(OR(H234="",H234=0),L234,H234)</f>
        <v/>
      </c>
      <c r="L234" s="127" t="str">
        <f>IF(NOT(ISERROR(VLOOKUP(B234,Deflatores!G$42:H$64,2,FALSE))),VLOOKUP(B234,Deflatores!G$42:H$64,2,FALSE),IF(OR(ISBLANK(C234),ISBLANK(B234)),"",VLOOKUP(C234,Deflatores!G$4:H$38,2,FALSE)*H234+VLOOKUP(C234,Deflatores!G$4:I$38,3,FALSE)))</f>
        <v/>
      </c>
      <c r="M234" s="10"/>
      <c r="N234" s="10"/>
      <c r="O234" s="6"/>
    </row>
    <row r="235" spans="1:15" x14ac:dyDescent="0.25">
      <c r="A235" s="119"/>
      <c r="B235" s="4"/>
      <c r="C235" s="4"/>
      <c r="D235" s="7"/>
      <c r="E235" s="7"/>
      <c r="F235" s="116" t="str">
        <f t="shared" si="84"/>
        <v/>
      </c>
      <c r="G235" s="7" t="str">
        <f t="shared" si="85"/>
        <v/>
      </c>
      <c r="H235" s="7" t="str">
        <f t="shared" si="86"/>
        <v/>
      </c>
      <c r="I235" s="116" t="str">
        <f t="shared" si="87"/>
        <v/>
      </c>
      <c r="J235" s="7" t="str">
        <f t="shared" si="88"/>
        <v/>
      </c>
      <c r="K235" s="127" t="str">
        <f t="shared" si="89"/>
        <v/>
      </c>
      <c r="L235" s="127" t="str">
        <f>IF(NOT(ISERROR(VLOOKUP(B235,Deflatores!G$42:H$64,2,FALSE))),VLOOKUP(B235,Deflatores!G$42:H$64,2,FALSE),IF(OR(ISBLANK(C235),ISBLANK(B235)),"",VLOOKUP(C235,Deflatores!G$4:H$38,2,FALSE)*H235+VLOOKUP(C235,Deflatores!G$4:I$38,3,FALSE)))</f>
        <v/>
      </c>
      <c r="M235" s="10"/>
      <c r="N235" s="10"/>
      <c r="O235" s="6"/>
    </row>
    <row r="236" spans="1:15" x14ac:dyDescent="0.25">
      <c r="A236" s="119"/>
      <c r="B236" s="4"/>
      <c r="C236" s="4"/>
      <c r="D236" s="7"/>
      <c r="E236" s="7"/>
      <c r="F236" s="116" t="str">
        <f>IF(ISBLANK(B236),"",IF(I236="L","Baixa",IF(I236="A","Média",IF(I236="","","Alta"))))</f>
        <v/>
      </c>
      <c r="G236" s="7" t="str">
        <f>CONCATENATE(B236,I236)</f>
        <v/>
      </c>
      <c r="H236" s="7" t="str">
        <f>IF(ISBLANK(B236),"",IF(B236="ALI",IF(I236="L",7,IF(I236="A",10,15)),IF(B236="AIE",IF(I236="L",5,IF(I236="A",7,10)),IF(B236="SE",IF(I236="L",4,IF(I236="A",5,7)),IF(OR(B236="EE",B236="CE"),IF(I236="L",3,IF(I236="A",4,6)),0)))))</f>
        <v/>
      </c>
      <c r="I236" s="116" t="str">
        <f>IF(OR(ISBLANK(D236),ISBLANK(E236)),IF(OR(B236="ALI",B236="AIE"),"L",IF(OR(B236="EE",B236="SE",B236="CE"),"A","")),IF(B236="EE",IF(E236&gt;=3,IF(D236&gt;=5,"H","A"),IF(E236&gt;=2,IF(D236&gt;=16,"H",IF(D236&lt;=4,"L","A")),IF(D236&lt;=15,"L","A"))),IF(OR(B236="SE",B236="CE"),IF(E236&gt;=4,IF(D236&gt;=6,"H","A"),IF(E236&gt;=2,IF(D236&gt;=20,"H",IF(D236&lt;=5,"L","A")),IF(D236&lt;=19,"L","A"))),IF(OR(B236="ALI",B236="AIE"),IF(E236&gt;=6,IF(D236&gt;=20,"H","A"),IF(E236&gt;=2,IF(D236&gt;=51,"H",IF(D236&lt;=19,"L","A")),IF(D236&lt;=50,"L","A"))),""))))</f>
        <v/>
      </c>
      <c r="J236" s="7" t="str">
        <f>CONCATENATE(B236,C236)</f>
        <v/>
      </c>
      <c r="K236" s="127" t="str">
        <f>IF(OR(H236="",H236=0),L236,H236)</f>
        <v/>
      </c>
      <c r="L236" s="127" t="str">
        <f>IF(NOT(ISERROR(VLOOKUP(B236,Deflatores!G$42:H$64,2,FALSE))),VLOOKUP(B236,Deflatores!G$42:H$64,2,FALSE),IF(OR(ISBLANK(C236),ISBLANK(B236)),"",VLOOKUP(C236,Deflatores!G$4:H$38,2,FALSE)*H236+VLOOKUP(C236,Deflatores!G$4:I$38,3,FALSE)))</f>
        <v/>
      </c>
      <c r="M236" s="10"/>
      <c r="N236" s="10"/>
      <c r="O236" s="6"/>
    </row>
    <row r="237" spans="1:15" x14ac:dyDescent="0.25">
      <c r="A237" s="119"/>
      <c r="B237" s="4"/>
      <c r="C237" s="4"/>
      <c r="D237" s="7"/>
      <c r="E237" s="7"/>
      <c r="F237" s="116" t="str">
        <f t="shared" si="84"/>
        <v/>
      </c>
      <c r="G237" s="7" t="str">
        <f t="shared" si="85"/>
        <v/>
      </c>
      <c r="H237" s="7" t="str">
        <f t="shared" si="86"/>
        <v/>
      </c>
      <c r="I237" s="116" t="str">
        <f t="shared" si="87"/>
        <v/>
      </c>
      <c r="J237" s="7" t="str">
        <f t="shared" si="88"/>
        <v/>
      </c>
      <c r="K237" s="127" t="str">
        <f t="shared" si="89"/>
        <v/>
      </c>
      <c r="L237" s="127" t="str">
        <f>IF(NOT(ISERROR(VLOOKUP(B237,Deflatores!G$42:H$64,2,FALSE))),VLOOKUP(B237,Deflatores!G$42:H$64,2,FALSE),IF(OR(ISBLANK(C237),ISBLANK(B237)),"",VLOOKUP(C237,Deflatores!G$4:H$38,2,FALSE)*H237+VLOOKUP(C237,Deflatores!G$4:I$38,3,FALSE)))</f>
        <v/>
      </c>
      <c r="M237" s="10"/>
      <c r="N237" s="10"/>
      <c r="O237" s="6"/>
    </row>
    <row r="238" spans="1:15" x14ac:dyDescent="0.25">
      <c r="A238" s="119"/>
      <c r="B238" s="4"/>
      <c r="C238" s="4"/>
      <c r="D238" s="7"/>
      <c r="E238" s="7"/>
      <c r="F238" s="116" t="str">
        <f t="shared" si="84"/>
        <v/>
      </c>
      <c r="G238" s="7" t="str">
        <f t="shared" si="85"/>
        <v/>
      </c>
      <c r="H238" s="7" t="str">
        <f t="shared" si="86"/>
        <v/>
      </c>
      <c r="I238" s="116" t="str">
        <f t="shared" si="87"/>
        <v/>
      </c>
      <c r="J238" s="7" t="str">
        <f t="shared" si="88"/>
        <v/>
      </c>
      <c r="K238" s="127" t="str">
        <f t="shared" si="89"/>
        <v/>
      </c>
      <c r="L238" s="127" t="str">
        <f>IF(NOT(ISERROR(VLOOKUP(B238,Deflatores!G$42:H$64,2,FALSE))),VLOOKUP(B238,Deflatores!G$42:H$64,2,FALSE),IF(OR(ISBLANK(C238),ISBLANK(B238)),"",VLOOKUP(C238,Deflatores!G$4:H$38,2,FALSE)*H238+VLOOKUP(C238,Deflatores!G$4:I$38,3,FALSE)))</f>
        <v/>
      </c>
      <c r="M238" s="10"/>
      <c r="N238" s="10"/>
      <c r="O238" s="6"/>
    </row>
    <row r="239" spans="1:15" x14ac:dyDescent="0.25">
      <c r="A239" s="119"/>
      <c r="B239" s="4"/>
      <c r="C239" s="4"/>
      <c r="D239" s="7"/>
      <c r="E239" s="7"/>
      <c r="F239" s="116" t="str">
        <f>IF(ISBLANK(B239),"",IF(I239="L","Baixa",IF(I239="A","Média",IF(I239="","","Alta"))))</f>
        <v/>
      </c>
      <c r="G239" s="7" t="str">
        <f>CONCATENATE(B239,I239)</f>
        <v/>
      </c>
      <c r="H239" s="7" t="str">
        <f>IF(ISBLANK(B239),"",IF(B239="ALI",IF(I239="L",7,IF(I239="A",10,15)),IF(B239="AIE",IF(I239="L",5,IF(I239="A",7,10)),IF(B239="SE",IF(I239="L",4,IF(I239="A",5,7)),IF(OR(B239="EE",B239="CE"),IF(I239="L",3,IF(I239="A",4,6)),0)))))</f>
        <v/>
      </c>
      <c r="I239" s="116" t="str">
        <f>IF(OR(ISBLANK(D239),ISBLANK(E239)),IF(OR(B239="ALI",B239="AIE"),"L",IF(OR(B239="EE",B239="SE",B239="CE"),"A","")),IF(B239="EE",IF(E239&gt;=3,IF(D239&gt;=5,"H","A"),IF(E239&gt;=2,IF(D239&gt;=16,"H",IF(D239&lt;=4,"L","A")),IF(D239&lt;=15,"L","A"))),IF(OR(B239="SE",B239="CE"),IF(E239&gt;=4,IF(D239&gt;=6,"H","A"),IF(E239&gt;=2,IF(D239&gt;=20,"H",IF(D239&lt;=5,"L","A")),IF(D239&lt;=19,"L","A"))),IF(OR(B239="ALI",B239="AIE"),IF(E239&gt;=6,IF(D239&gt;=20,"H","A"),IF(E239&gt;=2,IF(D239&gt;=51,"H",IF(D239&lt;=19,"L","A")),IF(D239&lt;=50,"L","A"))),""))))</f>
        <v/>
      </c>
      <c r="J239" s="7" t="str">
        <f>CONCATENATE(B239,C239)</f>
        <v/>
      </c>
      <c r="K239" s="127" t="str">
        <f>IF(OR(H239="",H239=0),L239,H239)</f>
        <v/>
      </c>
      <c r="L239" s="127" t="str">
        <f>IF(NOT(ISERROR(VLOOKUP(B239,Deflatores!G$42:H$64,2,FALSE))),VLOOKUP(B239,Deflatores!G$42:H$64,2,FALSE),IF(OR(ISBLANK(C239),ISBLANK(B239)),"",VLOOKUP(C239,Deflatores!G$4:H$38,2,FALSE)*H239+VLOOKUP(C239,Deflatores!G$4:I$38,3,FALSE)))</f>
        <v/>
      </c>
      <c r="M239" s="10"/>
      <c r="N239" s="10"/>
      <c r="O239" s="6"/>
    </row>
    <row r="240" spans="1:15" x14ac:dyDescent="0.25">
      <c r="A240" s="119"/>
      <c r="B240" s="4"/>
      <c r="C240" s="4"/>
      <c r="D240" s="7"/>
      <c r="E240" s="7"/>
      <c r="F240" s="8" t="str">
        <f t="shared" si="84"/>
        <v/>
      </c>
      <c r="G240" s="7" t="str">
        <f t="shared" si="85"/>
        <v/>
      </c>
      <c r="H240" s="5" t="str">
        <f t="shared" si="86"/>
        <v/>
      </c>
      <c r="I240" s="116" t="str">
        <f t="shared" si="87"/>
        <v/>
      </c>
      <c r="J240" s="7" t="str">
        <f t="shared" si="88"/>
        <v/>
      </c>
      <c r="K240" s="9" t="str">
        <f t="shared" si="89"/>
        <v/>
      </c>
      <c r="L240" s="9" t="str">
        <f>IF(NOT(ISERROR(VLOOKUP(B240,Deflatores!G$42:H$64,2,FALSE))),VLOOKUP(B240,Deflatores!G$42:H$64,2,FALSE),IF(OR(ISBLANK(C240),ISBLANK(B240)),"",VLOOKUP(C240,Deflatores!G$4:H$38,2,FALSE)*H240+VLOOKUP(C240,Deflatores!G$4:I$38,3,FALSE)))</f>
        <v/>
      </c>
      <c r="M240" s="10"/>
      <c r="N240" s="10"/>
      <c r="O240" s="6"/>
    </row>
    <row r="241" spans="1:15" x14ac:dyDescent="0.25">
      <c r="A241" s="121"/>
      <c r="B241" s="4"/>
      <c r="C241" s="4"/>
      <c r="D241" s="7"/>
      <c r="E241" s="7"/>
      <c r="F241" s="8" t="str">
        <f t="shared" si="84"/>
        <v/>
      </c>
      <c r="G241" s="7" t="str">
        <f t="shared" si="85"/>
        <v/>
      </c>
      <c r="H241" s="5" t="str">
        <f t="shared" si="86"/>
        <v/>
      </c>
      <c r="I241" s="116" t="str">
        <f t="shared" si="87"/>
        <v/>
      </c>
      <c r="J241" s="7" t="str">
        <f t="shared" si="88"/>
        <v/>
      </c>
      <c r="K241" s="9" t="str">
        <f t="shared" si="89"/>
        <v/>
      </c>
      <c r="L241" s="9" t="str">
        <f>IF(NOT(ISERROR(VLOOKUP(B241,Deflatores!G$42:H$64,2,FALSE))),VLOOKUP(B241,Deflatores!G$42:H$64,2,FALSE),IF(OR(ISBLANK(C241),ISBLANK(B241)),"",VLOOKUP(C241,Deflatores!G$4:H$38,2,FALSE)*H241+VLOOKUP(C241,Deflatores!G$4:I$38,3,FALSE)))</f>
        <v/>
      </c>
      <c r="M241" s="10"/>
      <c r="N241" s="10"/>
      <c r="O241" s="6"/>
    </row>
    <row r="242" spans="1:15" x14ac:dyDescent="0.25">
      <c r="A242" s="119"/>
      <c r="B242" s="4"/>
      <c r="C242" s="4"/>
      <c r="D242" s="7"/>
      <c r="E242" s="7"/>
      <c r="F242" s="8" t="str">
        <f t="shared" si="84"/>
        <v/>
      </c>
      <c r="G242" s="7" t="str">
        <f t="shared" si="85"/>
        <v/>
      </c>
      <c r="H242" s="5" t="str">
        <f t="shared" si="86"/>
        <v/>
      </c>
      <c r="I242" s="116" t="str">
        <f t="shared" si="87"/>
        <v/>
      </c>
      <c r="J242" s="7" t="str">
        <f t="shared" si="88"/>
        <v/>
      </c>
      <c r="K242" s="9" t="str">
        <f t="shared" si="89"/>
        <v/>
      </c>
      <c r="L242" s="9" t="str">
        <f>IF(NOT(ISERROR(VLOOKUP(B242,Deflatores!G$42:H$64,2,FALSE))),VLOOKUP(B242,Deflatores!G$42:H$64,2,FALSE),IF(OR(ISBLANK(C242),ISBLANK(B242)),"",VLOOKUP(C242,Deflatores!G$4:H$38,2,FALSE)*H242+VLOOKUP(C242,Deflatores!G$4:I$38,3,FALSE)))</f>
        <v/>
      </c>
      <c r="M242" s="10"/>
      <c r="N242" s="10"/>
      <c r="O242" s="6"/>
    </row>
    <row r="243" spans="1:15" x14ac:dyDescent="0.25">
      <c r="A243" s="119"/>
      <c r="B243" s="4"/>
      <c r="C243" s="4"/>
      <c r="D243" s="7"/>
      <c r="E243" s="7"/>
      <c r="F243" s="8" t="str">
        <f t="shared" si="84"/>
        <v/>
      </c>
      <c r="G243" s="7" t="str">
        <f t="shared" si="85"/>
        <v/>
      </c>
      <c r="H243" s="5" t="str">
        <f t="shared" si="86"/>
        <v/>
      </c>
      <c r="I243" s="116" t="str">
        <f t="shared" si="87"/>
        <v/>
      </c>
      <c r="J243" s="7" t="str">
        <f t="shared" si="88"/>
        <v/>
      </c>
      <c r="K243" s="9" t="str">
        <f t="shared" si="89"/>
        <v/>
      </c>
      <c r="L243" s="9" t="str">
        <f>IF(NOT(ISERROR(VLOOKUP(B243,Deflatores!G$42:H$64,2,FALSE))),VLOOKUP(B243,Deflatores!G$42:H$64,2,FALSE),IF(OR(ISBLANK(C243),ISBLANK(B243)),"",VLOOKUP(C243,Deflatores!G$4:H$38,2,FALSE)*H243+VLOOKUP(C243,Deflatores!G$4:I$38,3,FALSE)))</f>
        <v/>
      </c>
      <c r="M243" s="10"/>
      <c r="N243" s="10"/>
      <c r="O243" s="6"/>
    </row>
    <row r="244" spans="1:15" x14ac:dyDescent="0.25">
      <c r="A244" s="119"/>
      <c r="B244" s="4"/>
      <c r="C244" s="4"/>
      <c r="D244" s="7"/>
      <c r="E244" s="7"/>
      <c r="F244" s="8" t="str">
        <f t="shared" si="84"/>
        <v/>
      </c>
      <c r="G244" s="7" t="str">
        <f t="shared" si="85"/>
        <v/>
      </c>
      <c r="H244" s="5" t="str">
        <f t="shared" si="86"/>
        <v/>
      </c>
      <c r="I244" s="116" t="str">
        <f t="shared" si="87"/>
        <v/>
      </c>
      <c r="J244" s="7" t="str">
        <f t="shared" si="88"/>
        <v/>
      </c>
      <c r="K244" s="9" t="str">
        <f t="shared" si="89"/>
        <v/>
      </c>
      <c r="L244" s="9" t="str">
        <f>IF(NOT(ISERROR(VLOOKUP(B244,Deflatores!G$42:H$64,2,FALSE))),VLOOKUP(B244,Deflatores!G$42:H$64,2,FALSE),IF(OR(ISBLANK(C244),ISBLANK(B244)),"",VLOOKUP(C244,Deflatores!G$4:H$38,2,FALSE)*H244+VLOOKUP(C244,Deflatores!G$4:I$38,3,FALSE)))</f>
        <v/>
      </c>
      <c r="M244" s="10"/>
      <c r="N244" s="10"/>
      <c r="O244" s="6"/>
    </row>
    <row r="245" spans="1:15" x14ac:dyDescent="0.25">
      <c r="A245" s="119"/>
      <c r="B245" s="4"/>
      <c r="C245" s="4"/>
      <c r="D245" s="7"/>
      <c r="E245" s="7"/>
      <c r="F245" s="8" t="str">
        <f>IF(ISBLANK(B245),"",IF(I245="L","Baixa",IF(I245="A","Média",IF(I245="","","Alta"))))</f>
        <v/>
      </c>
      <c r="G245" s="7" t="str">
        <f>CONCATENATE(B245,I245)</f>
        <v/>
      </c>
      <c r="H245" s="5" t="str">
        <f>IF(ISBLANK(B245),"",IF(B245="ALI",IF(I245="L",7,IF(I245="A",10,15)),IF(B245="AIE",IF(I245="L",5,IF(I245="A",7,10)),IF(B245="SE",IF(I245="L",4,IF(I245="A",5,7)),IF(OR(B245="EE",B245="CE"),IF(I245="L",3,IF(I245="A",4,6)),0)))))</f>
        <v/>
      </c>
      <c r="I245" s="116" t="str">
        <f>IF(OR(ISBLANK(D245),ISBLANK(E245)),IF(OR(B245="ALI",B245="AIE"),"L",IF(OR(B245="EE",B245="SE",B245="CE"),"A","")),IF(B245="EE",IF(E245&gt;=3,IF(D245&gt;=5,"H","A"),IF(E245&gt;=2,IF(D245&gt;=16,"H",IF(D245&lt;=4,"L","A")),IF(D245&lt;=15,"L","A"))),IF(OR(B245="SE",B245="CE"),IF(E245&gt;=4,IF(D245&gt;=6,"H","A"),IF(E245&gt;=2,IF(D245&gt;=20,"H",IF(D245&lt;=5,"L","A")),IF(D245&lt;=19,"L","A"))),IF(OR(B245="ALI",B245="AIE"),IF(E245&gt;=6,IF(D245&gt;=20,"H","A"),IF(E245&gt;=2,IF(D245&gt;=51,"H",IF(D245&lt;=19,"L","A")),IF(D245&lt;=50,"L","A"))),""))))</f>
        <v/>
      </c>
      <c r="J245" s="7" t="str">
        <f>CONCATENATE(B245,C245)</f>
        <v/>
      </c>
      <c r="K245" s="9" t="str">
        <f>IF(OR(H245="",H245=0),L245,H245)</f>
        <v/>
      </c>
      <c r="L245" s="9" t="str">
        <f>IF(NOT(ISERROR(VLOOKUP(B245,Deflatores!G$42:H$64,2,FALSE))),VLOOKUP(B245,Deflatores!G$42:H$64,2,FALSE),IF(OR(ISBLANK(C245),ISBLANK(B245)),"",VLOOKUP(C245,Deflatores!G$4:H$38,2,FALSE)*H245+VLOOKUP(C245,Deflatores!G$4:I$38,3,FALSE)))</f>
        <v/>
      </c>
      <c r="M245" s="10"/>
      <c r="N245" s="10"/>
      <c r="O245" s="6"/>
    </row>
    <row r="246" spans="1:15" x14ac:dyDescent="0.25">
      <c r="A246" s="119"/>
      <c r="B246" s="4"/>
      <c r="C246" s="4"/>
      <c r="D246" s="7"/>
      <c r="E246" s="7"/>
      <c r="F246" s="8" t="str">
        <f t="shared" si="84"/>
        <v/>
      </c>
      <c r="G246" s="7" t="str">
        <f t="shared" si="85"/>
        <v/>
      </c>
      <c r="H246" s="5" t="str">
        <f t="shared" si="86"/>
        <v/>
      </c>
      <c r="I246" s="116" t="str">
        <f t="shared" si="87"/>
        <v/>
      </c>
      <c r="J246" s="7" t="str">
        <f t="shared" si="88"/>
        <v/>
      </c>
      <c r="K246" s="9" t="str">
        <f t="shared" si="89"/>
        <v/>
      </c>
      <c r="L246" s="9" t="str">
        <f>IF(NOT(ISERROR(VLOOKUP(B246,Deflatores!G$42:H$64,2,FALSE))),VLOOKUP(B246,Deflatores!G$42:H$64,2,FALSE),IF(OR(ISBLANK(C246),ISBLANK(B246)),"",VLOOKUP(C246,Deflatores!G$4:H$38,2,FALSE)*H246+VLOOKUP(C246,Deflatores!G$4:I$38,3,FALSE)))</f>
        <v/>
      </c>
      <c r="M246" s="10"/>
      <c r="N246" s="10"/>
      <c r="O246" s="6"/>
    </row>
    <row r="247" spans="1:15" x14ac:dyDescent="0.25">
      <c r="A247" s="119"/>
      <c r="B247" s="4"/>
      <c r="C247" s="4"/>
      <c r="D247" s="7"/>
      <c r="E247" s="7"/>
      <c r="F247" s="8" t="str">
        <f t="shared" si="84"/>
        <v/>
      </c>
      <c r="G247" s="7" t="str">
        <f t="shared" si="85"/>
        <v/>
      </c>
      <c r="H247" s="5" t="str">
        <f t="shared" si="86"/>
        <v/>
      </c>
      <c r="I247" s="116" t="str">
        <f t="shared" si="87"/>
        <v/>
      </c>
      <c r="J247" s="7" t="str">
        <f t="shared" si="88"/>
        <v/>
      </c>
      <c r="K247" s="9" t="str">
        <f t="shared" si="89"/>
        <v/>
      </c>
      <c r="L247" s="9" t="str">
        <f>IF(NOT(ISERROR(VLOOKUP(B247,Deflatores!G$42:H$64,2,FALSE))),VLOOKUP(B247,Deflatores!G$42:H$64,2,FALSE),IF(OR(ISBLANK(C247),ISBLANK(B247)),"",VLOOKUP(C247,Deflatores!G$4:H$38,2,FALSE)*H247+VLOOKUP(C247,Deflatores!G$4:I$38,3,FALSE)))</f>
        <v/>
      </c>
      <c r="M247" s="10"/>
      <c r="N247" s="10"/>
      <c r="O247" s="6"/>
    </row>
    <row r="248" spans="1:15" x14ac:dyDescent="0.25">
      <c r="A248" s="119"/>
      <c r="B248" s="4"/>
      <c r="C248" s="4"/>
      <c r="D248" s="7"/>
      <c r="E248" s="7"/>
      <c r="F248" s="8" t="str">
        <f t="shared" si="84"/>
        <v/>
      </c>
      <c r="G248" s="7" t="str">
        <f t="shared" si="85"/>
        <v/>
      </c>
      <c r="H248" s="5" t="str">
        <f t="shared" si="86"/>
        <v/>
      </c>
      <c r="I248" s="116" t="str">
        <f t="shared" si="87"/>
        <v/>
      </c>
      <c r="J248" s="7" t="str">
        <f t="shared" si="88"/>
        <v/>
      </c>
      <c r="K248" s="9" t="str">
        <f t="shared" si="89"/>
        <v/>
      </c>
      <c r="L248" s="9" t="str">
        <f>IF(NOT(ISERROR(VLOOKUP(B248,Deflatores!G$42:H$64,2,FALSE))),VLOOKUP(B248,Deflatores!G$42:H$64,2,FALSE),IF(OR(ISBLANK(C248),ISBLANK(B248)),"",VLOOKUP(C248,Deflatores!G$4:H$38,2,FALSE)*H248+VLOOKUP(C248,Deflatores!G$4:I$38,3,FALSE)))</f>
        <v/>
      </c>
      <c r="M248" s="10"/>
      <c r="N248" s="10"/>
      <c r="O248" s="6"/>
    </row>
    <row r="249" spans="1:15" x14ac:dyDescent="0.25">
      <c r="A249" s="121"/>
      <c r="B249" s="4"/>
      <c r="C249" s="4"/>
      <c r="D249" s="7"/>
      <c r="E249" s="7"/>
      <c r="F249" s="8" t="str">
        <f t="shared" si="84"/>
        <v/>
      </c>
      <c r="G249" s="7" t="str">
        <f t="shared" si="85"/>
        <v/>
      </c>
      <c r="H249" s="5" t="str">
        <f t="shared" si="86"/>
        <v/>
      </c>
      <c r="I249" s="116" t="str">
        <f t="shared" si="87"/>
        <v/>
      </c>
      <c r="J249" s="7" t="str">
        <f t="shared" si="88"/>
        <v/>
      </c>
      <c r="K249" s="9" t="str">
        <f t="shared" si="89"/>
        <v/>
      </c>
      <c r="L249" s="9" t="str">
        <f>IF(NOT(ISERROR(VLOOKUP(B249,Deflatores!G$42:H$64,2,FALSE))),VLOOKUP(B249,Deflatores!G$42:H$64,2,FALSE),IF(OR(ISBLANK(C249),ISBLANK(B249)),"",VLOOKUP(C249,Deflatores!G$4:H$38,2,FALSE)*H249+VLOOKUP(C249,Deflatores!G$4:I$38,3,FALSE)))</f>
        <v/>
      </c>
      <c r="M249" s="10"/>
      <c r="N249" s="10"/>
      <c r="O249" s="6"/>
    </row>
    <row r="250" spans="1:15" x14ac:dyDescent="0.25">
      <c r="A250" s="119"/>
      <c r="B250" s="4"/>
      <c r="C250" s="4"/>
      <c r="D250" s="7"/>
      <c r="E250" s="7"/>
      <c r="F250" s="8" t="str">
        <f t="shared" si="84"/>
        <v/>
      </c>
      <c r="G250" s="7" t="str">
        <f t="shared" si="85"/>
        <v/>
      </c>
      <c r="H250" s="5" t="str">
        <f t="shared" si="86"/>
        <v/>
      </c>
      <c r="I250" s="116" t="str">
        <f t="shared" si="87"/>
        <v/>
      </c>
      <c r="J250" s="7" t="str">
        <f t="shared" si="88"/>
        <v/>
      </c>
      <c r="K250" s="9" t="str">
        <f t="shared" si="89"/>
        <v/>
      </c>
      <c r="L250" s="9" t="str">
        <f>IF(NOT(ISERROR(VLOOKUP(B250,Deflatores!G$42:H$64,2,FALSE))),VLOOKUP(B250,Deflatores!G$42:H$64,2,FALSE),IF(OR(ISBLANK(C250),ISBLANK(B250)),"",VLOOKUP(C250,Deflatores!G$4:H$38,2,FALSE)*H250+VLOOKUP(C250,Deflatores!G$4:I$38,3,FALSE)))</f>
        <v/>
      </c>
      <c r="M250" s="10"/>
      <c r="N250" s="10"/>
      <c r="O250" s="6"/>
    </row>
    <row r="251" spans="1:15" x14ac:dyDescent="0.25">
      <c r="A251" s="119"/>
      <c r="B251" s="4"/>
      <c r="C251" s="4"/>
      <c r="D251" s="7"/>
      <c r="E251" s="7"/>
      <c r="F251" s="8" t="str">
        <f t="shared" si="84"/>
        <v/>
      </c>
      <c r="G251" s="7" t="str">
        <f t="shared" si="85"/>
        <v/>
      </c>
      <c r="H251" s="5" t="str">
        <f t="shared" si="86"/>
        <v/>
      </c>
      <c r="I251" s="116" t="str">
        <f t="shared" si="87"/>
        <v/>
      </c>
      <c r="J251" s="7" t="str">
        <f t="shared" si="88"/>
        <v/>
      </c>
      <c r="K251" s="9" t="str">
        <f t="shared" si="89"/>
        <v/>
      </c>
      <c r="L251" s="9" t="str">
        <f>IF(NOT(ISERROR(VLOOKUP(B251,Deflatores!G$42:H$64,2,FALSE))),VLOOKUP(B251,Deflatores!G$42:H$64,2,FALSE),IF(OR(ISBLANK(C251),ISBLANK(B251)),"",VLOOKUP(C251,Deflatores!G$4:H$38,2,FALSE)*H251+VLOOKUP(C251,Deflatores!G$4:I$38,3,FALSE)))</f>
        <v/>
      </c>
      <c r="M251" s="10"/>
      <c r="N251" s="10"/>
      <c r="O251" s="6"/>
    </row>
    <row r="252" spans="1:15" x14ac:dyDescent="0.25">
      <c r="A252" s="119"/>
      <c r="B252" s="4"/>
      <c r="C252" s="4"/>
      <c r="D252" s="7"/>
      <c r="E252" s="7"/>
      <c r="F252" s="8" t="str">
        <f t="shared" si="84"/>
        <v/>
      </c>
      <c r="G252" s="7" t="str">
        <f t="shared" si="85"/>
        <v/>
      </c>
      <c r="H252" s="5" t="str">
        <f t="shared" si="86"/>
        <v/>
      </c>
      <c r="I252" s="116" t="str">
        <f t="shared" si="87"/>
        <v/>
      </c>
      <c r="J252" s="7" t="str">
        <f t="shared" si="88"/>
        <v/>
      </c>
      <c r="K252" s="9" t="str">
        <f t="shared" si="89"/>
        <v/>
      </c>
      <c r="L252" s="9" t="str">
        <f>IF(NOT(ISERROR(VLOOKUP(B252,Deflatores!G$42:H$64,2,FALSE))),VLOOKUP(B252,Deflatores!G$42:H$64,2,FALSE),IF(OR(ISBLANK(C252),ISBLANK(B252)),"",VLOOKUP(C252,Deflatores!G$4:H$38,2,FALSE)*H252+VLOOKUP(C252,Deflatores!G$4:I$38,3,FALSE)))</f>
        <v/>
      </c>
      <c r="M252" s="10"/>
      <c r="N252" s="10"/>
      <c r="O252" s="6"/>
    </row>
    <row r="253" spans="1:15" x14ac:dyDescent="0.25">
      <c r="A253" s="119"/>
      <c r="B253" s="4"/>
      <c r="C253" s="4"/>
      <c r="D253" s="7"/>
      <c r="E253" s="7"/>
      <c r="F253" s="8" t="str">
        <f t="shared" si="84"/>
        <v/>
      </c>
      <c r="G253" s="7" t="str">
        <f t="shared" si="85"/>
        <v/>
      </c>
      <c r="H253" s="5" t="str">
        <f t="shared" si="86"/>
        <v/>
      </c>
      <c r="I253" s="116" t="str">
        <f t="shared" si="87"/>
        <v/>
      </c>
      <c r="J253" s="7" t="str">
        <f t="shared" si="88"/>
        <v/>
      </c>
      <c r="K253" s="9" t="str">
        <f t="shared" si="89"/>
        <v/>
      </c>
      <c r="L253" s="9" t="str">
        <f>IF(NOT(ISERROR(VLOOKUP(B253,Deflatores!G$42:H$64,2,FALSE))),VLOOKUP(B253,Deflatores!G$42:H$64,2,FALSE),IF(OR(ISBLANK(C253),ISBLANK(B253)),"",VLOOKUP(C253,Deflatores!G$4:H$38,2,FALSE)*H253+VLOOKUP(C253,Deflatores!G$4:I$38,3,FALSE)))</f>
        <v/>
      </c>
      <c r="M253" s="10"/>
      <c r="N253" s="10"/>
      <c r="O253" s="6"/>
    </row>
    <row r="254" spans="1:15" x14ac:dyDescent="0.25">
      <c r="A254" s="119"/>
      <c r="B254" s="4"/>
      <c r="C254" s="4"/>
      <c r="D254" s="7"/>
      <c r="E254" s="7"/>
      <c r="F254" s="8" t="str">
        <f t="shared" si="84"/>
        <v/>
      </c>
      <c r="G254" s="7" t="str">
        <f t="shared" si="85"/>
        <v/>
      </c>
      <c r="H254" s="5" t="str">
        <f t="shared" si="86"/>
        <v/>
      </c>
      <c r="I254" s="116" t="str">
        <f t="shared" si="87"/>
        <v/>
      </c>
      <c r="J254" s="7" t="str">
        <f t="shared" si="88"/>
        <v/>
      </c>
      <c r="K254" s="9" t="str">
        <f t="shared" si="89"/>
        <v/>
      </c>
      <c r="L254" s="9" t="str">
        <f>IF(NOT(ISERROR(VLOOKUP(B254,Deflatores!G$42:H$64,2,FALSE))),VLOOKUP(B254,Deflatores!G$42:H$64,2,FALSE),IF(OR(ISBLANK(C254),ISBLANK(B254)),"",VLOOKUP(C254,Deflatores!G$4:H$38,2,FALSE)*H254+VLOOKUP(C254,Deflatores!G$4:I$38,3,FALSE)))</f>
        <v/>
      </c>
      <c r="M254" s="10"/>
      <c r="N254" s="10"/>
      <c r="O254" s="6"/>
    </row>
    <row r="255" spans="1:15" x14ac:dyDescent="0.25">
      <c r="A255" s="119"/>
      <c r="B255" s="4"/>
      <c r="C255" s="4"/>
      <c r="D255" s="7"/>
      <c r="E255" s="7"/>
      <c r="F255" s="8" t="str">
        <f t="shared" si="84"/>
        <v/>
      </c>
      <c r="G255" s="7" t="str">
        <f t="shared" si="85"/>
        <v/>
      </c>
      <c r="H255" s="5" t="str">
        <f t="shared" si="86"/>
        <v/>
      </c>
      <c r="I255" s="116" t="str">
        <f t="shared" si="87"/>
        <v/>
      </c>
      <c r="J255" s="7" t="str">
        <f t="shared" si="88"/>
        <v/>
      </c>
      <c r="K255" s="9" t="str">
        <f t="shared" si="89"/>
        <v/>
      </c>
      <c r="L255" s="9" t="str">
        <f>IF(NOT(ISERROR(VLOOKUP(B255,Deflatores!G$42:H$64,2,FALSE))),VLOOKUP(B255,Deflatores!G$42:H$64,2,FALSE),IF(OR(ISBLANK(C255),ISBLANK(B255)),"",VLOOKUP(C255,Deflatores!G$4:H$38,2,FALSE)*H255+VLOOKUP(C255,Deflatores!G$4:I$38,3,FALSE)))</f>
        <v/>
      </c>
      <c r="M255" s="10"/>
      <c r="N255" s="10"/>
      <c r="O255" s="6"/>
    </row>
    <row r="256" spans="1:15" x14ac:dyDescent="0.25">
      <c r="A256" s="119"/>
      <c r="B256" s="4"/>
      <c r="C256" s="4"/>
      <c r="D256" s="7"/>
      <c r="E256" s="7"/>
      <c r="F256" s="8" t="str">
        <f t="shared" si="84"/>
        <v/>
      </c>
      <c r="G256" s="7" t="str">
        <f t="shared" si="85"/>
        <v/>
      </c>
      <c r="H256" s="5" t="str">
        <f t="shared" si="86"/>
        <v/>
      </c>
      <c r="I256" s="116" t="str">
        <f t="shared" si="87"/>
        <v/>
      </c>
      <c r="J256" s="7" t="str">
        <f t="shared" si="88"/>
        <v/>
      </c>
      <c r="K256" s="9" t="str">
        <f t="shared" si="89"/>
        <v/>
      </c>
      <c r="L256" s="9" t="str">
        <f>IF(NOT(ISERROR(VLOOKUP(B256,Deflatores!G$42:H$64,2,FALSE))),VLOOKUP(B256,Deflatores!G$42:H$64,2,FALSE),IF(OR(ISBLANK(C256),ISBLANK(B256)),"",VLOOKUP(C256,Deflatores!G$4:H$38,2,FALSE)*H256+VLOOKUP(C256,Deflatores!G$4:I$38,3,FALSE)))</f>
        <v/>
      </c>
      <c r="M256" s="10"/>
      <c r="N256" s="10"/>
      <c r="O256" s="6"/>
    </row>
    <row r="257" spans="1:15" x14ac:dyDescent="0.25">
      <c r="A257" s="121"/>
      <c r="B257" s="4"/>
      <c r="C257" s="4"/>
      <c r="D257" s="7"/>
      <c r="E257" s="7"/>
      <c r="F257" s="8" t="str">
        <f t="shared" si="84"/>
        <v/>
      </c>
      <c r="G257" s="7" t="str">
        <f t="shared" si="85"/>
        <v/>
      </c>
      <c r="H257" s="5" t="str">
        <f t="shared" si="86"/>
        <v/>
      </c>
      <c r="I257" s="116" t="str">
        <f t="shared" si="87"/>
        <v/>
      </c>
      <c r="J257" s="7" t="str">
        <f t="shared" si="88"/>
        <v/>
      </c>
      <c r="K257" s="9" t="str">
        <f t="shared" si="89"/>
        <v/>
      </c>
      <c r="L257" s="9" t="str">
        <f>IF(NOT(ISERROR(VLOOKUP(B257,Deflatores!G$42:H$64,2,FALSE))),VLOOKUP(B257,Deflatores!G$42:H$64,2,FALSE),IF(OR(ISBLANK(C257),ISBLANK(B257)),"",VLOOKUP(C257,Deflatores!G$4:H$38,2,FALSE)*H257+VLOOKUP(C257,Deflatores!G$4:I$38,3,FALSE)))</f>
        <v/>
      </c>
      <c r="M257" s="10"/>
      <c r="N257" s="10"/>
      <c r="O257" s="6"/>
    </row>
    <row r="258" spans="1:15" x14ac:dyDescent="0.25">
      <c r="A258" s="119"/>
      <c r="B258" s="4"/>
      <c r="C258" s="4"/>
      <c r="D258" s="7"/>
      <c r="E258" s="7"/>
      <c r="F258" s="8" t="str">
        <f t="shared" si="84"/>
        <v/>
      </c>
      <c r="G258" s="7" t="str">
        <f t="shared" si="85"/>
        <v/>
      </c>
      <c r="H258" s="5" t="str">
        <f t="shared" si="86"/>
        <v/>
      </c>
      <c r="I258" s="116" t="str">
        <f t="shared" si="87"/>
        <v/>
      </c>
      <c r="J258" s="7" t="str">
        <f t="shared" si="88"/>
        <v/>
      </c>
      <c r="K258" s="9" t="str">
        <f t="shared" si="89"/>
        <v/>
      </c>
      <c r="L258" s="9" t="str">
        <f>IF(NOT(ISERROR(VLOOKUP(B258,Deflatores!G$42:H$64,2,FALSE))),VLOOKUP(B258,Deflatores!G$42:H$64,2,FALSE),IF(OR(ISBLANK(C258),ISBLANK(B258)),"",VLOOKUP(C258,Deflatores!G$4:H$38,2,FALSE)*H258+VLOOKUP(C258,Deflatores!G$4:I$38,3,FALSE)))</f>
        <v/>
      </c>
      <c r="M258" s="10"/>
      <c r="N258" s="10"/>
      <c r="O258" s="6"/>
    </row>
    <row r="259" spans="1:15" x14ac:dyDescent="0.25">
      <c r="A259" s="119"/>
      <c r="B259" s="4"/>
      <c r="C259" s="4"/>
      <c r="D259" s="7"/>
      <c r="E259" s="7"/>
      <c r="F259" s="8" t="str">
        <f t="shared" si="84"/>
        <v/>
      </c>
      <c r="G259" s="7" t="str">
        <f t="shared" si="85"/>
        <v/>
      </c>
      <c r="H259" s="5" t="str">
        <f t="shared" si="86"/>
        <v/>
      </c>
      <c r="I259" s="116" t="str">
        <f t="shared" si="87"/>
        <v/>
      </c>
      <c r="J259" s="7" t="str">
        <f t="shared" si="88"/>
        <v/>
      </c>
      <c r="K259" s="9" t="str">
        <f t="shared" si="89"/>
        <v/>
      </c>
      <c r="L259" s="9" t="str">
        <f>IF(NOT(ISERROR(VLOOKUP(B259,Deflatores!G$42:H$64,2,FALSE))),VLOOKUP(B259,Deflatores!G$42:H$64,2,FALSE),IF(OR(ISBLANK(C259),ISBLANK(B259)),"",VLOOKUP(C259,Deflatores!G$4:H$38,2,FALSE)*H259+VLOOKUP(C259,Deflatores!G$4:I$38,3,FALSE)))</f>
        <v/>
      </c>
      <c r="M259" s="10"/>
      <c r="N259" s="10"/>
      <c r="O259" s="6"/>
    </row>
    <row r="260" spans="1:15" x14ac:dyDescent="0.25">
      <c r="A260" s="119"/>
      <c r="B260" s="4"/>
      <c r="C260" s="4"/>
      <c r="D260" s="7"/>
      <c r="E260" s="7"/>
      <c r="F260" s="8" t="str">
        <f t="shared" si="84"/>
        <v/>
      </c>
      <c r="G260" s="7" t="str">
        <f t="shared" si="85"/>
        <v/>
      </c>
      <c r="H260" s="5" t="str">
        <f t="shared" si="86"/>
        <v/>
      </c>
      <c r="I260" s="116" t="str">
        <f t="shared" si="87"/>
        <v/>
      </c>
      <c r="J260" s="7" t="str">
        <f t="shared" si="88"/>
        <v/>
      </c>
      <c r="K260" s="9" t="str">
        <f t="shared" si="89"/>
        <v/>
      </c>
      <c r="L260" s="9" t="str">
        <f>IF(NOT(ISERROR(VLOOKUP(B260,Deflatores!G$42:H$64,2,FALSE))),VLOOKUP(B260,Deflatores!G$42:H$64,2,FALSE),IF(OR(ISBLANK(C260),ISBLANK(B260)),"",VLOOKUP(C260,Deflatores!G$4:H$38,2,FALSE)*H260+VLOOKUP(C260,Deflatores!G$4:I$38,3,FALSE)))</f>
        <v/>
      </c>
      <c r="M260" s="10"/>
      <c r="N260" s="10"/>
      <c r="O260" s="6"/>
    </row>
    <row r="261" spans="1:15" x14ac:dyDescent="0.25">
      <c r="A261" s="119"/>
      <c r="B261" s="4"/>
      <c r="C261" s="4"/>
      <c r="D261" s="7"/>
      <c r="E261" s="7"/>
      <c r="F261" s="8" t="str">
        <f t="shared" ref="F261:F329" si="90">IF(ISBLANK(B261),"",IF(I261="L","Baixa",IF(I261="A","Média",IF(I261="","","Alta"))))</f>
        <v/>
      </c>
      <c r="G261" s="7" t="str">
        <f t="shared" ref="G261:G329" si="91">CONCATENATE(B261,I261)</f>
        <v/>
      </c>
      <c r="H261" s="5" t="str">
        <f t="shared" ref="H261:H329" si="92">IF(ISBLANK(B261),"",IF(B261="ALI",IF(I261="L",7,IF(I261="A",10,15)),IF(B261="AIE",IF(I261="L",5,IF(I261="A",7,10)),IF(B261="SE",IF(I261="L",4,IF(I261="A",5,7)),IF(OR(B261="EE",B261="CE"),IF(I261="L",3,IF(I261="A",4,6)),0)))))</f>
        <v/>
      </c>
      <c r="I261" s="116" t="str">
        <f t="shared" ref="I261:I329" si="93">IF(OR(ISBLANK(D261),ISBLANK(E261)),IF(OR(B261="ALI",B261="AIE"),"L",IF(OR(B261="EE",B261="SE",B261="CE"),"A","")),IF(B261="EE",IF(E261&gt;=3,IF(D261&gt;=5,"H","A"),IF(E261&gt;=2,IF(D261&gt;=16,"H",IF(D261&lt;=4,"L","A")),IF(D261&lt;=15,"L","A"))),IF(OR(B261="SE",B261="CE"),IF(E261&gt;=4,IF(D261&gt;=6,"H","A"),IF(E261&gt;=2,IF(D261&gt;=20,"H",IF(D261&lt;=5,"L","A")),IF(D261&lt;=19,"L","A"))),IF(OR(B261="ALI",B261="AIE"),IF(E261&gt;=6,IF(D261&gt;=20,"H","A"),IF(E261&gt;=2,IF(D261&gt;=51,"H",IF(D261&lt;=19,"L","A")),IF(D261&lt;=50,"L","A"))),""))))</f>
        <v/>
      </c>
      <c r="J261" s="7" t="str">
        <f t="shared" ref="J261:J329" si="94">CONCATENATE(B261,C261)</f>
        <v/>
      </c>
      <c r="K261" s="9" t="str">
        <f t="shared" si="89"/>
        <v/>
      </c>
      <c r="L261" s="9" t="str">
        <f>IF(NOT(ISERROR(VLOOKUP(B261,Deflatores!G$42:H$64,2,FALSE))),VLOOKUP(B261,Deflatores!G$42:H$64,2,FALSE),IF(OR(ISBLANK(C261),ISBLANK(B261)),"",VLOOKUP(C261,Deflatores!G$4:H$38,2,FALSE)*H261+VLOOKUP(C261,Deflatores!G$4:I$38,3,FALSE)))</f>
        <v/>
      </c>
      <c r="M261" s="10"/>
      <c r="N261" s="10"/>
      <c r="O261" s="6"/>
    </row>
    <row r="262" spans="1:15" x14ac:dyDescent="0.25">
      <c r="A262" s="119"/>
      <c r="B262" s="4"/>
      <c r="C262" s="4"/>
      <c r="D262" s="7"/>
      <c r="E262" s="7"/>
      <c r="F262" s="8" t="str">
        <f t="shared" si="90"/>
        <v/>
      </c>
      <c r="G262" s="7" t="str">
        <f t="shared" si="91"/>
        <v/>
      </c>
      <c r="H262" s="5" t="str">
        <f t="shared" si="92"/>
        <v/>
      </c>
      <c r="I262" s="116" t="str">
        <f t="shared" si="93"/>
        <v/>
      </c>
      <c r="J262" s="7" t="str">
        <f t="shared" si="94"/>
        <v/>
      </c>
      <c r="K262" s="9" t="str">
        <f t="shared" si="89"/>
        <v/>
      </c>
      <c r="L262" s="9" t="str">
        <f>IF(NOT(ISERROR(VLOOKUP(B262,Deflatores!G$42:H$64,2,FALSE))),VLOOKUP(B262,Deflatores!G$42:H$64,2,FALSE),IF(OR(ISBLANK(C262),ISBLANK(B262)),"",VLOOKUP(C262,Deflatores!G$4:H$38,2,FALSE)*H262+VLOOKUP(C262,Deflatores!G$4:I$38,3,FALSE)))</f>
        <v/>
      </c>
      <c r="M262" s="10"/>
      <c r="N262" s="10"/>
      <c r="O262" s="6"/>
    </row>
    <row r="263" spans="1:15" x14ac:dyDescent="0.25">
      <c r="A263" s="119"/>
      <c r="B263" s="4"/>
      <c r="C263" s="4"/>
      <c r="D263" s="7"/>
      <c r="E263" s="7"/>
      <c r="F263" s="8" t="str">
        <f t="shared" si="90"/>
        <v/>
      </c>
      <c r="G263" s="7" t="str">
        <f t="shared" si="91"/>
        <v/>
      </c>
      <c r="H263" s="5" t="str">
        <f t="shared" si="92"/>
        <v/>
      </c>
      <c r="I263" s="116" t="str">
        <f t="shared" si="93"/>
        <v/>
      </c>
      <c r="J263" s="7" t="str">
        <f t="shared" si="94"/>
        <v/>
      </c>
      <c r="K263" s="9" t="str">
        <f t="shared" ref="K263:K338" si="95">IF(OR(H263="",H263=0),L263,H263)</f>
        <v/>
      </c>
      <c r="L263" s="9" t="str">
        <f>IF(NOT(ISERROR(VLOOKUP(B263,Deflatores!G$42:H$64,2,FALSE))),VLOOKUP(B263,Deflatores!G$42:H$64,2,FALSE),IF(OR(ISBLANK(C263),ISBLANK(B263)),"",VLOOKUP(C263,Deflatores!G$4:H$38,2,FALSE)*H263+VLOOKUP(C263,Deflatores!G$4:I$38,3,FALSE)))</f>
        <v/>
      </c>
      <c r="M263" s="10"/>
      <c r="N263" s="10"/>
      <c r="O263" s="6"/>
    </row>
    <row r="264" spans="1:15" x14ac:dyDescent="0.25">
      <c r="A264" s="119"/>
      <c r="B264" s="4"/>
      <c r="C264" s="4"/>
      <c r="D264" s="7"/>
      <c r="E264" s="7"/>
      <c r="F264" s="8" t="str">
        <f t="shared" si="90"/>
        <v/>
      </c>
      <c r="G264" s="7" t="str">
        <f t="shared" si="91"/>
        <v/>
      </c>
      <c r="H264" s="5" t="str">
        <f t="shared" si="92"/>
        <v/>
      </c>
      <c r="I264" s="116" t="str">
        <f t="shared" si="93"/>
        <v/>
      </c>
      <c r="J264" s="7" t="str">
        <f t="shared" si="94"/>
        <v/>
      </c>
      <c r="K264" s="9" t="str">
        <f t="shared" si="95"/>
        <v/>
      </c>
      <c r="L264" s="9" t="str">
        <f>IF(NOT(ISERROR(VLOOKUP(B264,Deflatores!G$42:H$64,2,FALSE))),VLOOKUP(B264,Deflatores!G$42:H$64,2,FALSE),IF(OR(ISBLANK(C264),ISBLANK(B264)),"",VLOOKUP(C264,Deflatores!G$4:H$38,2,FALSE)*H264+VLOOKUP(C264,Deflatores!G$4:I$38,3,FALSE)))</f>
        <v/>
      </c>
      <c r="M264" s="10"/>
      <c r="N264" s="10"/>
      <c r="O264" s="6"/>
    </row>
    <row r="265" spans="1:15" x14ac:dyDescent="0.25">
      <c r="A265" s="121"/>
      <c r="B265" s="4"/>
      <c r="C265" s="4"/>
      <c r="D265" s="7"/>
      <c r="E265" s="7"/>
      <c r="F265" s="8" t="str">
        <f>IF(ISBLANK(B265),"",IF(I265="L","Baixa",IF(I265="A","Média",IF(I265="","","Alta"))))</f>
        <v/>
      </c>
      <c r="G265" s="7" t="str">
        <f>CONCATENATE(B265,I265)</f>
        <v/>
      </c>
      <c r="H265" s="5" t="str">
        <f>IF(ISBLANK(B265),"",IF(B265="ALI",IF(I265="L",7,IF(I265="A",10,15)),IF(B265="AIE",IF(I265="L",5,IF(I265="A",7,10)),IF(B265="SE",IF(I265="L",4,IF(I265="A",5,7)),IF(OR(B265="EE",B265="CE"),IF(I265="L",3,IF(I265="A",4,6)),0)))))</f>
        <v/>
      </c>
      <c r="I265" s="116" t="str">
        <f>IF(OR(ISBLANK(D265),ISBLANK(E265)),IF(OR(B265="ALI",B265="AIE"),"L",IF(OR(B265="EE",B265="SE",B265="CE"),"A","")),IF(B265="EE",IF(E265&gt;=3,IF(D265&gt;=5,"H","A"),IF(E265&gt;=2,IF(D265&gt;=16,"H",IF(D265&lt;=4,"L","A")),IF(D265&lt;=15,"L","A"))),IF(OR(B265="SE",B265="CE"),IF(E265&gt;=4,IF(D265&gt;=6,"H","A"),IF(E265&gt;=2,IF(D265&gt;=20,"H",IF(D265&lt;=5,"L","A")),IF(D265&lt;=19,"L","A"))),IF(OR(B265="ALI",B265="AIE"),IF(E265&gt;=6,IF(D265&gt;=20,"H","A"),IF(E265&gt;=2,IF(D265&gt;=51,"H",IF(D265&lt;=19,"L","A")),IF(D265&lt;=50,"L","A"))),""))))</f>
        <v/>
      </c>
      <c r="J265" s="7" t="str">
        <f>CONCATENATE(B265,C265)</f>
        <v/>
      </c>
      <c r="K265" s="9" t="str">
        <f>IF(OR(H265="",H265=0),L265,H265)</f>
        <v/>
      </c>
      <c r="L265" s="9" t="str">
        <f>IF(NOT(ISERROR(VLOOKUP(B265,Deflatores!G$42:H$64,2,FALSE))),VLOOKUP(B265,Deflatores!G$42:H$64,2,FALSE),IF(OR(ISBLANK(C265),ISBLANK(B265)),"",VLOOKUP(C265,Deflatores!G$4:H$38,2,FALSE)*H265+VLOOKUP(C265,Deflatores!G$4:I$38,3,FALSE)))</f>
        <v/>
      </c>
      <c r="M265" s="10"/>
      <c r="N265" s="10"/>
      <c r="O265" s="6"/>
    </row>
    <row r="266" spans="1:15" x14ac:dyDescent="0.25">
      <c r="A266" s="119"/>
      <c r="B266" s="4"/>
      <c r="C266" s="4"/>
      <c r="D266" s="7"/>
      <c r="E266" s="7"/>
      <c r="F266" s="8" t="str">
        <f t="shared" si="90"/>
        <v/>
      </c>
      <c r="G266" s="7" t="str">
        <f t="shared" si="91"/>
        <v/>
      </c>
      <c r="H266" s="5" t="str">
        <f t="shared" si="92"/>
        <v/>
      </c>
      <c r="I266" s="116" t="str">
        <f t="shared" si="93"/>
        <v/>
      </c>
      <c r="J266" s="7" t="str">
        <f t="shared" si="94"/>
        <v/>
      </c>
      <c r="K266" s="9" t="str">
        <f t="shared" si="95"/>
        <v/>
      </c>
      <c r="L266" s="9" t="str">
        <f>IF(NOT(ISERROR(VLOOKUP(B266,Deflatores!G$42:H$64,2,FALSE))),VLOOKUP(B266,Deflatores!G$42:H$64,2,FALSE),IF(OR(ISBLANK(C266),ISBLANK(B266)),"",VLOOKUP(C266,Deflatores!G$4:H$38,2,FALSE)*H266+VLOOKUP(C266,Deflatores!G$4:I$38,3,FALSE)))</f>
        <v/>
      </c>
      <c r="M266" s="10"/>
      <c r="N266" s="10"/>
      <c r="O266" s="6"/>
    </row>
    <row r="267" spans="1:15" x14ac:dyDescent="0.25">
      <c r="A267" s="119"/>
      <c r="B267" s="4"/>
      <c r="C267" s="4"/>
      <c r="D267" s="7"/>
      <c r="E267" s="7"/>
      <c r="F267" s="8" t="str">
        <f t="shared" si="90"/>
        <v/>
      </c>
      <c r="G267" s="7" t="str">
        <f t="shared" si="91"/>
        <v/>
      </c>
      <c r="H267" s="5" t="str">
        <f t="shared" si="92"/>
        <v/>
      </c>
      <c r="I267" s="116" t="str">
        <f t="shared" si="93"/>
        <v/>
      </c>
      <c r="J267" s="7" t="str">
        <f t="shared" si="94"/>
        <v/>
      </c>
      <c r="K267" s="9" t="str">
        <f t="shared" si="95"/>
        <v/>
      </c>
      <c r="L267" s="9" t="str">
        <f>IF(NOT(ISERROR(VLOOKUP(B267,Deflatores!G$42:H$64,2,FALSE))),VLOOKUP(B267,Deflatores!G$42:H$64,2,FALSE),IF(OR(ISBLANK(C267),ISBLANK(B267)),"",VLOOKUP(C267,Deflatores!G$4:H$38,2,FALSE)*H267+VLOOKUP(C267,Deflatores!G$4:I$38,3,FALSE)))</f>
        <v/>
      </c>
      <c r="M267" s="10"/>
      <c r="N267" s="10"/>
      <c r="O267" s="6"/>
    </row>
    <row r="268" spans="1:15" x14ac:dyDescent="0.25">
      <c r="A268" s="119"/>
      <c r="B268" s="4"/>
      <c r="C268" s="4"/>
      <c r="D268" s="7"/>
      <c r="E268" s="7"/>
      <c r="F268" s="8" t="str">
        <f t="shared" si="90"/>
        <v/>
      </c>
      <c r="G268" s="7" t="str">
        <f t="shared" si="91"/>
        <v/>
      </c>
      <c r="H268" s="5" t="str">
        <f t="shared" si="92"/>
        <v/>
      </c>
      <c r="I268" s="116" t="str">
        <f t="shared" si="93"/>
        <v/>
      </c>
      <c r="J268" s="7" t="str">
        <f t="shared" si="94"/>
        <v/>
      </c>
      <c r="K268" s="9" t="str">
        <f t="shared" si="95"/>
        <v/>
      </c>
      <c r="L268" s="9" t="str">
        <f>IF(NOT(ISERROR(VLOOKUP(B268,Deflatores!G$42:H$64,2,FALSE))),VLOOKUP(B268,Deflatores!G$42:H$64,2,FALSE),IF(OR(ISBLANK(C268),ISBLANK(B268)),"",VLOOKUP(C268,Deflatores!G$4:H$38,2,FALSE)*H268+VLOOKUP(C268,Deflatores!G$4:I$38,3,FALSE)))</f>
        <v/>
      </c>
      <c r="M268" s="10"/>
      <c r="N268" s="10"/>
      <c r="O268" s="6"/>
    </row>
    <row r="269" spans="1:15" x14ac:dyDescent="0.25">
      <c r="A269" s="119"/>
      <c r="B269" s="4"/>
      <c r="C269" s="4"/>
      <c r="D269" s="7"/>
      <c r="E269" s="7"/>
      <c r="F269" s="8" t="str">
        <f t="shared" si="90"/>
        <v/>
      </c>
      <c r="G269" s="7" t="str">
        <f t="shared" si="91"/>
        <v/>
      </c>
      <c r="H269" s="5" t="str">
        <f t="shared" si="92"/>
        <v/>
      </c>
      <c r="I269" s="116" t="str">
        <f t="shared" si="93"/>
        <v/>
      </c>
      <c r="J269" s="7" t="str">
        <f t="shared" si="94"/>
        <v/>
      </c>
      <c r="K269" s="9" t="str">
        <f t="shared" si="95"/>
        <v/>
      </c>
      <c r="L269" s="9" t="str">
        <f>IF(NOT(ISERROR(VLOOKUP(B269,Deflatores!G$42:H$64,2,FALSE))),VLOOKUP(B269,Deflatores!G$42:H$64,2,FALSE),IF(OR(ISBLANK(C269),ISBLANK(B269)),"",VLOOKUP(C269,Deflatores!G$4:H$38,2,FALSE)*H269+VLOOKUP(C269,Deflatores!G$4:I$38,3,FALSE)))</f>
        <v/>
      </c>
      <c r="M269" s="10"/>
      <c r="N269" s="10"/>
      <c r="O269" s="6"/>
    </row>
    <row r="270" spans="1:15" x14ac:dyDescent="0.25">
      <c r="A270" s="119"/>
      <c r="B270" s="4"/>
      <c r="C270" s="4"/>
      <c r="D270" s="7"/>
      <c r="E270" s="7"/>
      <c r="F270" s="8" t="str">
        <f t="shared" si="90"/>
        <v/>
      </c>
      <c r="G270" s="7" t="str">
        <f t="shared" si="91"/>
        <v/>
      </c>
      <c r="H270" s="5" t="str">
        <f t="shared" si="92"/>
        <v/>
      </c>
      <c r="I270" s="116" t="str">
        <f t="shared" si="93"/>
        <v/>
      </c>
      <c r="J270" s="7" t="str">
        <f t="shared" si="94"/>
        <v/>
      </c>
      <c r="K270" s="9" t="str">
        <f t="shared" si="95"/>
        <v/>
      </c>
      <c r="L270" s="9" t="str">
        <f>IF(NOT(ISERROR(VLOOKUP(B270,Deflatores!G$42:H$64,2,FALSE))),VLOOKUP(B270,Deflatores!G$42:H$64,2,FALSE),IF(OR(ISBLANK(C270),ISBLANK(B270)),"",VLOOKUP(C270,Deflatores!G$4:H$38,2,FALSE)*H270+VLOOKUP(C270,Deflatores!G$4:I$38,3,FALSE)))</f>
        <v/>
      </c>
      <c r="M270" s="10"/>
      <c r="N270" s="10"/>
      <c r="O270" s="6"/>
    </row>
    <row r="271" spans="1:15" x14ac:dyDescent="0.25">
      <c r="A271" s="119"/>
      <c r="B271" s="4"/>
      <c r="C271" s="4"/>
      <c r="D271" s="7"/>
      <c r="E271" s="7"/>
      <c r="F271" s="8" t="str">
        <f t="shared" si="90"/>
        <v/>
      </c>
      <c r="G271" s="7" t="str">
        <f t="shared" si="91"/>
        <v/>
      </c>
      <c r="H271" s="5" t="str">
        <f t="shared" si="92"/>
        <v/>
      </c>
      <c r="I271" s="116" t="str">
        <f t="shared" si="93"/>
        <v/>
      </c>
      <c r="J271" s="7" t="str">
        <f t="shared" si="94"/>
        <v/>
      </c>
      <c r="K271" s="9" t="str">
        <f t="shared" si="95"/>
        <v/>
      </c>
      <c r="L271" s="9" t="str">
        <f>IF(NOT(ISERROR(VLOOKUP(B271,Deflatores!G$42:H$64,2,FALSE))),VLOOKUP(B271,Deflatores!G$42:H$64,2,FALSE),IF(OR(ISBLANK(C271),ISBLANK(B271)),"",VLOOKUP(C271,Deflatores!G$4:H$38,2,FALSE)*H271+VLOOKUP(C271,Deflatores!G$4:I$38,3,FALSE)))</f>
        <v/>
      </c>
      <c r="M271" s="10"/>
      <c r="N271" s="10"/>
      <c r="O271" s="6"/>
    </row>
    <row r="272" spans="1:15" x14ac:dyDescent="0.25">
      <c r="A272" s="119"/>
      <c r="B272" s="4"/>
      <c r="C272" s="4"/>
      <c r="D272" s="7"/>
      <c r="E272" s="7"/>
      <c r="F272" s="8" t="str">
        <f t="shared" si="90"/>
        <v/>
      </c>
      <c r="G272" s="7" t="str">
        <f t="shared" si="91"/>
        <v/>
      </c>
      <c r="H272" s="5" t="str">
        <f t="shared" si="92"/>
        <v/>
      </c>
      <c r="I272" s="116" t="str">
        <f t="shared" si="93"/>
        <v/>
      </c>
      <c r="J272" s="7" t="str">
        <f t="shared" si="94"/>
        <v/>
      </c>
      <c r="K272" s="9" t="str">
        <f t="shared" si="95"/>
        <v/>
      </c>
      <c r="L272" s="9" t="str">
        <f>IF(NOT(ISERROR(VLOOKUP(B272,Deflatores!G$42:H$64,2,FALSE))),VLOOKUP(B272,Deflatores!G$42:H$64,2,FALSE),IF(OR(ISBLANK(C272),ISBLANK(B272)),"",VLOOKUP(C272,Deflatores!G$4:H$38,2,FALSE)*H272+VLOOKUP(C272,Deflatores!G$4:I$38,3,FALSE)))</f>
        <v/>
      </c>
      <c r="M272" s="10"/>
      <c r="N272" s="10"/>
      <c r="O272" s="6"/>
    </row>
    <row r="273" spans="1:15" x14ac:dyDescent="0.25">
      <c r="A273" s="121"/>
      <c r="B273" s="4"/>
      <c r="C273" s="4"/>
      <c r="D273" s="7"/>
      <c r="E273" s="7"/>
      <c r="F273" s="8" t="str">
        <f t="shared" si="90"/>
        <v/>
      </c>
      <c r="G273" s="7" t="str">
        <f t="shared" si="91"/>
        <v/>
      </c>
      <c r="H273" s="5" t="str">
        <f t="shared" si="92"/>
        <v/>
      </c>
      <c r="I273" s="116" t="str">
        <f t="shared" si="93"/>
        <v/>
      </c>
      <c r="J273" s="7" t="str">
        <f t="shared" si="94"/>
        <v/>
      </c>
      <c r="K273" s="9" t="str">
        <f t="shared" si="95"/>
        <v/>
      </c>
      <c r="L273" s="9" t="str">
        <f>IF(NOT(ISERROR(VLOOKUP(B273,Deflatores!G$42:H$64,2,FALSE))),VLOOKUP(B273,Deflatores!G$42:H$64,2,FALSE),IF(OR(ISBLANK(C273),ISBLANK(B273)),"",VLOOKUP(C273,Deflatores!G$4:H$38,2,FALSE)*H273+VLOOKUP(C273,Deflatores!G$4:I$38,3,FALSE)))</f>
        <v/>
      </c>
      <c r="M273" s="10"/>
      <c r="N273" s="10"/>
      <c r="O273" s="6"/>
    </row>
    <row r="274" spans="1:15" x14ac:dyDescent="0.25">
      <c r="A274" s="119"/>
      <c r="B274" s="4"/>
      <c r="C274" s="4"/>
      <c r="D274" s="7"/>
      <c r="E274" s="7"/>
      <c r="F274" s="8" t="str">
        <f t="shared" si="90"/>
        <v/>
      </c>
      <c r="G274" s="7" t="str">
        <f t="shared" si="91"/>
        <v/>
      </c>
      <c r="H274" s="5" t="str">
        <f t="shared" si="92"/>
        <v/>
      </c>
      <c r="I274" s="116" t="str">
        <f t="shared" si="93"/>
        <v/>
      </c>
      <c r="J274" s="7" t="str">
        <f t="shared" si="94"/>
        <v/>
      </c>
      <c r="K274" s="9" t="str">
        <f t="shared" si="95"/>
        <v/>
      </c>
      <c r="L274" s="9" t="str">
        <f>IF(NOT(ISERROR(VLOOKUP(B274,Deflatores!G$42:H$64,2,FALSE))),VLOOKUP(B274,Deflatores!G$42:H$64,2,FALSE),IF(OR(ISBLANK(C274),ISBLANK(B274)),"",VLOOKUP(C274,Deflatores!G$4:H$38,2,FALSE)*H274+VLOOKUP(C274,Deflatores!G$4:I$38,3,FALSE)))</f>
        <v/>
      </c>
      <c r="M274" s="10"/>
      <c r="N274" s="10"/>
      <c r="O274" s="6"/>
    </row>
    <row r="275" spans="1:15" x14ac:dyDescent="0.25">
      <c r="A275" s="119"/>
      <c r="B275" s="4"/>
      <c r="C275" s="4"/>
      <c r="D275" s="7"/>
      <c r="E275" s="7"/>
      <c r="F275" s="8" t="str">
        <f t="shared" si="90"/>
        <v/>
      </c>
      <c r="G275" s="7" t="str">
        <f t="shared" si="91"/>
        <v/>
      </c>
      <c r="H275" s="5" t="str">
        <f t="shared" si="92"/>
        <v/>
      </c>
      <c r="I275" s="116" t="str">
        <f t="shared" si="93"/>
        <v/>
      </c>
      <c r="J275" s="7" t="str">
        <f t="shared" si="94"/>
        <v/>
      </c>
      <c r="K275" s="9" t="str">
        <f t="shared" si="95"/>
        <v/>
      </c>
      <c r="L275" s="9" t="str">
        <f>IF(NOT(ISERROR(VLOOKUP(B275,Deflatores!G$42:H$64,2,FALSE))),VLOOKUP(B275,Deflatores!G$42:H$64,2,FALSE),IF(OR(ISBLANK(C275),ISBLANK(B275)),"",VLOOKUP(C275,Deflatores!G$4:H$38,2,FALSE)*H275+VLOOKUP(C275,Deflatores!G$4:I$38,3,FALSE)))</f>
        <v/>
      </c>
      <c r="M275" s="10"/>
      <c r="N275" s="10"/>
      <c r="O275" s="6"/>
    </row>
    <row r="276" spans="1:15" x14ac:dyDescent="0.25">
      <c r="A276" s="119"/>
      <c r="B276" s="4"/>
      <c r="C276" s="4"/>
      <c r="D276" s="7"/>
      <c r="E276" s="7"/>
      <c r="F276" s="8" t="str">
        <f t="shared" si="90"/>
        <v/>
      </c>
      <c r="G276" s="7" t="str">
        <f t="shared" si="91"/>
        <v/>
      </c>
      <c r="H276" s="5" t="str">
        <f t="shared" si="92"/>
        <v/>
      </c>
      <c r="I276" s="116" t="str">
        <f t="shared" si="93"/>
        <v/>
      </c>
      <c r="J276" s="7" t="str">
        <f t="shared" si="94"/>
        <v/>
      </c>
      <c r="K276" s="9" t="str">
        <f t="shared" si="95"/>
        <v/>
      </c>
      <c r="L276" s="9" t="str">
        <f>IF(NOT(ISERROR(VLOOKUP(B276,Deflatores!G$42:H$64,2,FALSE))),VLOOKUP(B276,Deflatores!G$42:H$64,2,FALSE),IF(OR(ISBLANK(C276),ISBLANK(B276)),"",VLOOKUP(C276,Deflatores!G$4:H$38,2,FALSE)*H276+VLOOKUP(C276,Deflatores!G$4:I$38,3,FALSE)))</f>
        <v/>
      </c>
      <c r="M276" s="10"/>
      <c r="N276" s="10"/>
      <c r="O276" s="6"/>
    </row>
    <row r="277" spans="1:15" x14ac:dyDescent="0.25">
      <c r="A277" s="119"/>
      <c r="B277" s="4"/>
      <c r="C277" s="4"/>
      <c r="D277" s="7"/>
      <c r="E277" s="7"/>
      <c r="F277" s="8" t="str">
        <f t="shared" si="90"/>
        <v/>
      </c>
      <c r="G277" s="7" t="str">
        <f t="shared" si="91"/>
        <v/>
      </c>
      <c r="H277" s="5" t="str">
        <f t="shared" si="92"/>
        <v/>
      </c>
      <c r="I277" s="116" t="str">
        <f t="shared" si="93"/>
        <v/>
      </c>
      <c r="J277" s="7" t="str">
        <f t="shared" si="94"/>
        <v/>
      </c>
      <c r="K277" s="9" t="str">
        <f t="shared" si="95"/>
        <v/>
      </c>
      <c r="L277" s="9" t="str">
        <f>IF(NOT(ISERROR(VLOOKUP(B277,Deflatores!G$42:H$64,2,FALSE))),VLOOKUP(B277,Deflatores!G$42:H$64,2,FALSE),IF(OR(ISBLANK(C277),ISBLANK(B277)),"",VLOOKUP(C277,Deflatores!G$4:H$38,2,FALSE)*H277+VLOOKUP(C277,Deflatores!G$4:I$38,3,FALSE)))</f>
        <v/>
      </c>
      <c r="M277" s="10"/>
      <c r="N277" s="10"/>
      <c r="O277" s="6"/>
    </row>
    <row r="278" spans="1:15" x14ac:dyDescent="0.25">
      <c r="A278" s="119"/>
      <c r="B278" s="4"/>
      <c r="C278" s="4"/>
      <c r="D278" s="7"/>
      <c r="E278" s="7"/>
      <c r="F278" s="8" t="str">
        <f t="shared" si="90"/>
        <v/>
      </c>
      <c r="G278" s="7" t="str">
        <f t="shared" si="91"/>
        <v/>
      </c>
      <c r="H278" s="5" t="str">
        <f t="shared" si="92"/>
        <v/>
      </c>
      <c r="I278" s="116" t="str">
        <f t="shared" si="93"/>
        <v/>
      </c>
      <c r="J278" s="7" t="str">
        <f t="shared" si="94"/>
        <v/>
      </c>
      <c r="K278" s="9" t="str">
        <f t="shared" si="95"/>
        <v/>
      </c>
      <c r="L278" s="9" t="str">
        <f>IF(NOT(ISERROR(VLOOKUP(B278,Deflatores!G$42:H$64,2,FALSE))),VLOOKUP(B278,Deflatores!G$42:H$64,2,FALSE),IF(OR(ISBLANK(C278),ISBLANK(B278)),"",VLOOKUP(C278,Deflatores!G$4:H$38,2,FALSE)*H278+VLOOKUP(C278,Deflatores!G$4:I$38,3,FALSE)))</f>
        <v/>
      </c>
      <c r="M278" s="10"/>
      <c r="N278" s="10"/>
      <c r="O278" s="6"/>
    </row>
    <row r="279" spans="1:15" x14ac:dyDescent="0.25">
      <c r="A279" s="119"/>
      <c r="B279" s="4"/>
      <c r="C279" s="4"/>
      <c r="D279" s="7"/>
      <c r="E279" s="7"/>
      <c r="F279" s="8" t="str">
        <f t="shared" si="90"/>
        <v/>
      </c>
      <c r="G279" s="7" t="str">
        <f t="shared" si="91"/>
        <v/>
      </c>
      <c r="H279" s="5" t="str">
        <f t="shared" si="92"/>
        <v/>
      </c>
      <c r="I279" s="116" t="str">
        <f t="shared" si="93"/>
        <v/>
      </c>
      <c r="J279" s="7" t="str">
        <f t="shared" si="94"/>
        <v/>
      </c>
      <c r="K279" s="9" t="str">
        <f t="shared" si="95"/>
        <v/>
      </c>
      <c r="L279" s="9" t="str">
        <f>IF(NOT(ISERROR(VLOOKUP(B279,Deflatores!G$42:H$64,2,FALSE))),VLOOKUP(B279,Deflatores!G$42:H$64,2,FALSE),IF(OR(ISBLANK(C279),ISBLANK(B279)),"",VLOOKUP(C279,Deflatores!G$4:H$38,2,FALSE)*H279+VLOOKUP(C279,Deflatores!G$4:I$38,3,FALSE)))</f>
        <v/>
      </c>
      <c r="M279" s="10"/>
      <c r="N279" s="10"/>
      <c r="O279" s="6"/>
    </row>
    <row r="280" spans="1:15" x14ac:dyDescent="0.25">
      <c r="A280" s="119"/>
      <c r="B280" s="4"/>
      <c r="C280" s="4"/>
      <c r="D280" s="7"/>
      <c r="E280" s="7"/>
      <c r="F280" s="8" t="str">
        <f t="shared" si="90"/>
        <v/>
      </c>
      <c r="G280" s="7" t="str">
        <f t="shared" si="91"/>
        <v/>
      </c>
      <c r="H280" s="5" t="str">
        <f t="shared" si="92"/>
        <v/>
      </c>
      <c r="I280" s="116" t="str">
        <f t="shared" si="93"/>
        <v/>
      </c>
      <c r="J280" s="7" t="str">
        <f t="shared" si="94"/>
        <v/>
      </c>
      <c r="K280" s="9" t="str">
        <f t="shared" si="95"/>
        <v/>
      </c>
      <c r="L280" s="9" t="str">
        <f>IF(NOT(ISERROR(VLOOKUP(B280,Deflatores!G$42:H$64,2,FALSE))),VLOOKUP(B280,Deflatores!G$42:H$64,2,FALSE),IF(OR(ISBLANK(C280),ISBLANK(B280)),"",VLOOKUP(C280,Deflatores!G$4:H$38,2,FALSE)*H280+VLOOKUP(C280,Deflatores!G$4:I$38,3,FALSE)))</f>
        <v/>
      </c>
      <c r="M280" s="10"/>
      <c r="N280" s="10"/>
      <c r="O280" s="6"/>
    </row>
    <row r="281" spans="1:15" x14ac:dyDescent="0.25">
      <c r="A281" s="119"/>
      <c r="B281" s="4"/>
      <c r="C281" s="4"/>
      <c r="D281" s="7"/>
      <c r="E281" s="7"/>
      <c r="F281" s="8" t="str">
        <f t="shared" si="90"/>
        <v/>
      </c>
      <c r="G281" s="7" t="str">
        <f t="shared" si="91"/>
        <v/>
      </c>
      <c r="H281" s="5" t="str">
        <f t="shared" si="92"/>
        <v/>
      </c>
      <c r="I281" s="116" t="str">
        <f t="shared" si="93"/>
        <v/>
      </c>
      <c r="J281" s="7" t="str">
        <f t="shared" si="94"/>
        <v/>
      </c>
      <c r="K281" s="9" t="str">
        <f t="shared" si="95"/>
        <v/>
      </c>
      <c r="L281" s="9" t="str">
        <f>IF(NOT(ISERROR(VLOOKUP(B281,Deflatores!G$42:H$64,2,FALSE))),VLOOKUP(B281,Deflatores!G$42:H$64,2,FALSE),IF(OR(ISBLANK(C281),ISBLANK(B281)),"",VLOOKUP(C281,Deflatores!G$4:H$38,2,FALSE)*H281+VLOOKUP(C281,Deflatores!G$4:I$38,3,FALSE)))</f>
        <v/>
      </c>
      <c r="M281" s="10"/>
      <c r="N281" s="10"/>
      <c r="O281" s="6"/>
    </row>
    <row r="282" spans="1:15" x14ac:dyDescent="0.25">
      <c r="A282" s="119"/>
      <c r="B282" s="4"/>
      <c r="C282" s="4"/>
      <c r="D282" s="7"/>
      <c r="E282" s="7"/>
      <c r="F282" s="8" t="str">
        <f t="shared" si="90"/>
        <v/>
      </c>
      <c r="G282" s="7" t="str">
        <f t="shared" si="91"/>
        <v/>
      </c>
      <c r="H282" s="5" t="str">
        <f t="shared" si="92"/>
        <v/>
      </c>
      <c r="I282" s="116" t="str">
        <f t="shared" si="93"/>
        <v/>
      </c>
      <c r="J282" s="7" t="str">
        <f t="shared" si="94"/>
        <v/>
      </c>
      <c r="K282" s="9" t="str">
        <f t="shared" si="95"/>
        <v/>
      </c>
      <c r="L282" s="9" t="str">
        <f>IF(NOT(ISERROR(VLOOKUP(B282,Deflatores!G$42:H$64,2,FALSE))),VLOOKUP(B282,Deflatores!G$42:H$64,2,FALSE),IF(OR(ISBLANK(C282),ISBLANK(B282)),"",VLOOKUP(C282,Deflatores!G$4:H$38,2,FALSE)*H282+VLOOKUP(C282,Deflatores!G$4:I$38,3,FALSE)))</f>
        <v/>
      </c>
      <c r="M282" s="10"/>
      <c r="N282" s="10"/>
      <c r="O282" s="6"/>
    </row>
    <row r="283" spans="1:15" x14ac:dyDescent="0.25">
      <c r="A283" s="121"/>
      <c r="B283" s="4"/>
      <c r="C283" s="4"/>
      <c r="D283" s="7"/>
      <c r="E283" s="7"/>
      <c r="F283" s="8" t="str">
        <f t="shared" si="90"/>
        <v/>
      </c>
      <c r="G283" s="7" t="str">
        <f t="shared" si="91"/>
        <v/>
      </c>
      <c r="H283" s="5" t="str">
        <f t="shared" si="92"/>
        <v/>
      </c>
      <c r="I283" s="116" t="str">
        <f t="shared" si="93"/>
        <v/>
      </c>
      <c r="J283" s="7" t="str">
        <f t="shared" si="94"/>
        <v/>
      </c>
      <c r="K283" s="9" t="str">
        <f t="shared" si="95"/>
        <v/>
      </c>
      <c r="L283" s="9" t="str">
        <f>IF(NOT(ISERROR(VLOOKUP(B283,Deflatores!G$42:H$64,2,FALSE))),VLOOKUP(B283,Deflatores!G$42:H$64,2,FALSE),IF(OR(ISBLANK(C283),ISBLANK(B283)),"",VLOOKUP(C283,Deflatores!G$4:H$38,2,FALSE)*H283+VLOOKUP(C283,Deflatores!G$4:I$38,3,FALSE)))</f>
        <v/>
      </c>
      <c r="M283" s="10"/>
      <c r="N283" s="10"/>
      <c r="O283" s="6"/>
    </row>
    <row r="284" spans="1:15" x14ac:dyDescent="0.25">
      <c r="A284" s="119"/>
      <c r="B284" s="4"/>
      <c r="C284" s="4"/>
      <c r="D284" s="7"/>
      <c r="E284" s="7"/>
      <c r="F284" s="8" t="str">
        <f t="shared" si="90"/>
        <v/>
      </c>
      <c r="G284" s="7" t="str">
        <f t="shared" si="91"/>
        <v/>
      </c>
      <c r="H284" s="5" t="str">
        <f t="shared" si="92"/>
        <v/>
      </c>
      <c r="I284" s="116" t="str">
        <f t="shared" si="93"/>
        <v/>
      </c>
      <c r="J284" s="7" t="str">
        <f t="shared" si="94"/>
        <v/>
      </c>
      <c r="K284" s="9" t="str">
        <f t="shared" si="95"/>
        <v/>
      </c>
      <c r="L284" s="9" t="str">
        <f>IF(NOT(ISERROR(VLOOKUP(B284,Deflatores!G$42:H$64,2,FALSE))),VLOOKUP(B284,Deflatores!G$42:H$64,2,FALSE),IF(OR(ISBLANK(C284),ISBLANK(B284)),"",VLOOKUP(C284,Deflatores!G$4:H$38,2,FALSE)*H284+VLOOKUP(C284,Deflatores!G$4:I$38,3,FALSE)))</f>
        <v/>
      </c>
      <c r="M284" s="10"/>
      <c r="N284" s="10"/>
      <c r="O284" s="6"/>
    </row>
    <row r="285" spans="1:15" x14ac:dyDescent="0.25">
      <c r="A285" s="119"/>
      <c r="B285" s="4"/>
      <c r="C285" s="4"/>
      <c r="D285" s="7"/>
      <c r="E285" s="7"/>
      <c r="F285" s="8" t="str">
        <f t="shared" si="90"/>
        <v/>
      </c>
      <c r="G285" s="7" t="str">
        <f t="shared" si="91"/>
        <v/>
      </c>
      <c r="H285" s="5" t="str">
        <f t="shared" si="92"/>
        <v/>
      </c>
      <c r="I285" s="116" t="str">
        <f t="shared" si="93"/>
        <v/>
      </c>
      <c r="J285" s="7" t="str">
        <f t="shared" si="94"/>
        <v/>
      </c>
      <c r="K285" s="9" t="str">
        <f t="shared" si="95"/>
        <v/>
      </c>
      <c r="L285" s="9" t="str">
        <f>IF(NOT(ISERROR(VLOOKUP(B285,Deflatores!G$42:H$64,2,FALSE))),VLOOKUP(B285,Deflatores!G$42:H$64,2,FALSE),IF(OR(ISBLANK(C285),ISBLANK(B285)),"",VLOOKUP(C285,Deflatores!G$4:H$38,2,FALSE)*H285+VLOOKUP(C285,Deflatores!G$4:I$38,3,FALSE)))</f>
        <v/>
      </c>
      <c r="M285" s="10"/>
      <c r="N285" s="10"/>
      <c r="O285" s="6"/>
    </row>
    <row r="286" spans="1:15" x14ac:dyDescent="0.25">
      <c r="A286" s="119"/>
      <c r="B286" s="4"/>
      <c r="C286" s="4"/>
      <c r="D286" s="7"/>
      <c r="E286" s="7"/>
      <c r="F286" s="8" t="str">
        <f t="shared" si="90"/>
        <v/>
      </c>
      <c r="G286" s="7" t="str">
        <f t="shared" si="91"/>
        <v/>
      </c>
      <c r="H286" s="5" t="str">
        <f t="shared" si="92"/>
        <v/>
      </c>
      <c r="I286" s="116" t="str">
        <f t="shared" si="93"/>
        <v/>
      </c>
      <c r="J286" s="7" t="str">
        <f t="shared" si="94"/>
        <v/>
      </c>
      <c r="K286" s="9" t="str">
        <f t="shared" si="95"/>
        <v/>
      </c>
      <c r="L286" s="9" t="str">
        <f>IF(NOT(ISERROR(VLOOKUP(B286,Deflatores!G$42:H$64,2,FALSE))),VLOOKUP(B286,Deflatores!G$42:H$64,2,FALSE),IF(OR(ISBLANK(C286),ISBLANK(B286)),"",VLOOKUP(C286,Deflatores!G$4:H$38,2,FALSE)*H286+VLOOKUP(C286,Deflatores!G$4:I$38,3,FALSE)))</f>
        <v/>
      </c>
      <c r="M286" s="10"/>
      <c r="N286" s="10"/>
      <c r="O286" s="6"/>
    </row>
    <row r="287" spans="1:15" x14ac:dyDescent="0.25">
      <c r="A287" s="121"/>
      <c r="B287" s="4"/>
      <c r="C287" s="4"/>
      <c r="D287" s="7"/>
      <c r="E287" s="7"/>
      <c r="F287" s="8" t="str">
        <f t="shared" si="90"/>
        <v/>
      </c>
      <c r="G287" s="7" t="str">
        <f t="shared" si="91"/>
        <v/>
      </c>
      <c r="H287" s="5" t="str">
        <f t="shared" si="92"/>
        <v/>
      </c>
      <c r="I287" s="116" t="str">
        <f t="shared" si="93"/>
        <v/>
      </c>
      <c r="J287" s="7" t="str">
        <f t="shared" si="94"/>
        <v/>
      </c>
      <c r="K287" s="9" t="str">
        <f t="shared" si="95"/>
        <v/>
      </c>
      <c r="L287" s="9" t="str">
        <f>IF(NOT(ISERROR(VLOOKUP(B287,Deflatores!G$42:H$64,2,FALSE))),VLOOKUP(B287,Deflatores!G$42:H$64,2,FALSE),IF(OR(ISBLANK(C287),ISBLANK(B287)),"",VLOOKUP(C287,Deflatores!G$4:H$38,2,FALSE)*H287+VLOOKUP(C287,Deflatores!G$4:I$38,3,FALSE)))</f>
        <v/>
      </c>
      <c r="M287" s="10"/>
      <c r="N287" s="10"/>
      <c r="O287" s="6"/>
    </row>
    <row r="288" spans="1:15" x14ac:dyDescent="0.25">
      <c r="A288" s="119"/>
      <c r="B288" s="4"/>
      <c r="C288" s="4"/>
      <c r="D288" s="7"/>
      <c r="E288" s="7"/>
      <c r="F288" s="8" t="str">
        <f t="shared" si="90"/>
        <v/>
      </c>
      <c r="G288" s="7" t="str">
        <f t="shared" si="91"/>
        <v/>
      </c>
      <c r="H288" s="5" t="str">
        <f t="shared" si="92"/>
        <v/>
      </c>
      <c r="I288" s="116" t="str">
        <f t="shared" si="93"/>
        <v/>
      </c>
      <c r="J288" s="7" t="str">
        <f t="shared" si="94"/>
        <v/>
      </c>
      <c r="K288" s="9" t="str">
        <f t="shared" si="95"/>
        <v/>
      </c>
      <c r="L288" s="9" t="str">
        <f>IF(NOT(ISERROR(VLOOKUP(B288,Deflatores!G$42:H$64,2,FALSE))),VLOOKUP(B288,Deflatores!G$42:H$64,2,FALSE),IF(OR(ISBLANK(C288),ISBLANK(B288)),"",VLOOKUP(C288,Deflatores!G$4:H$38,2,FALSE)*H288+VLOOKUP(C288,Deflatores!G$4:I$38,3,FALSE)))</f>
        <v/>
      </c>
      <c r="M288" s="10"/>
      <c r="N288" s="10"/>
      <c r="O288" s="6"/>
    </row>
    <row r="289" spans="1:15" x14ac:dyDescent="0.25">
      <c r="A289" s="119"/>
      <c r="B289" s="4"/>
      <c r="C289" s="4"/>
      <c r="D289" s="7"/>
      <c r="E289" s="7"/>
      <c r="F289" s="8" t="str">
        <f t="shared" si="90"/>
        <v/>
      </c>
      <c r="G289" s="7" t="str">
        <f t="shared" si="91"/>
        <v/>
      </c>
      <c r="H289" s="5" t="str">
        <f t="shared" si="92"/>
        <v/>
      </c>
      <c r="I289" s="116" t="str">
        <f t="shared" si="93"/>
        <v/>
      </c>
      <c r="J289" s="7" t="str">
        <f t="shared" si="94"/>
        <v/>
      </c>
      <c r="K289" s="9" t="str">
        <f t="shared" si="95"/>
        <v/>
      </c>
      <c r="L289" s="9" t="str">
        <f>IF(NOT(ISERROR(VLOOKUP(B289,Deflatores!G$42:H$64,2,FALSE))),VLOOKUP(B289,Deflatores!G$42:H$64,2,FALSE),IF(OR(ISBLANK(C289),ISBLANK(B289)),"",VLOOKUP(C289,Deflatores!G$4:H$38,2,FALSE)*H289+VLOOKUP(C289,Deflatores!G$4:I$38,3,FALSE)))</f>
        <v/>
      </c>
      <c r="M289" s="10"/>
      <c r="N289" s="10"/>
      <c r="O289" s="6"/>
    </row>
    <row r="290" spans="1:15" ht="14.25" customHeight="1" x14ac:dyDescent="0.25">
      <c r="A290" s="119"/>
      <c r="B290" s="4"/>
      <c r="C290" s="4"/>
      <c r="D290" s="7"/>
      <c r="E290" s="7"/>
      <c r="F290" s="8" t="str">
        <f t="shared" si="90"/>
        <v/>
      </c>
      <c r="G290" s="7" t="str">
        <f t="shared" si="91"/>
        <v/>
      </c>
      <c r="H290" s="5" t="str">
        <f t="shared" si="92"/>
        <v/>
      </c>
      <c r="I290" s="116" t="str">
        <f t="shared" si="93"/>
        <v/>
      </c>
      <c r="J290" s="7" t="str">
        <f t="shared" si="94"/>
        <v/>
      </c>
      <c r="K290" s="9" t="str">
        <f t="shared" si="95"/>
        <v/>
      </c>
      <c r="L290" s="9" t="str">
        <f>IF(NOT(ISERROR(VLOOKUP(B290,Deflatores!G$42:H$64,2,FALSE))),VLOOKUP(B290,Deflatores!G$42:H$64,2,FALSE),IF(OR(ISBLANK(C290),ISBLANK(B290)),"",VLOOKUP(C290,Deflatores!G$4:H$38,2,FALSE)*H290+VLOOKUP(C290,Deflatores!G$4:I$38,3,FALSE)))</f>
        <v/>
      </c>
      <c r="M290" s="10"/>
      <c r="N290" s="10"/>
      <c r="O290" s="6"/>
    </row>
    <row r="291" spans="1:15" x14ac:dyDescent="0.25">
      <c r="A291" s="119"/>
      <c r="B291" s="4"/>
      <c r="C291" s="4"/>
      <c r="D291" s="7"/>
      <c r="E291" s="7"/>
      <c r="F291" s="8" t="str">
        <f t="shared" ref="F291:F307" si="96">IF(ISBLANK(B291),"",IF(I291="L","Baixa",IF(I291="A","Média",IF(I291="","","Alta"))))</f>
        <v/>
      </c>
      <c r="G291" s="7" t="str">
        <f t="shared" ref="G291:G307" si="97">CONCATENATE(B291,I291)</f>
        <v/>
      </c>
      <c r="H291" s="5" t="str">
        <f t="shared" ref="H291:H307" si="98">IF(ISBLANK(B291),"",IF(B291="ALI",IF(I291="L",7,IF(I291="A",10,15)),IF(B291="AIE",IF(I291="L",5,IF(I291="A",7,10)),IF(B291="SE",IF(I291="L",4,IF(I291="A",5,7)),IF(OR(B291="EE",B291="CE"),IF(I291="L",3,IF(I291="A",4,6)),0)))))</f>
        <v/>
      </c>
      <c r="I291" s="116" t="str">
        <f t="shared" ref="I291:I307" si="99">IF(OR(ISBLANK(D291),ISBLANK(E291)),IF(OR(B291="ALI",B291="AIE"),"L",IF(OR(B291="EE",B291="SE",B291="CE"),"A","")),IF(B291="EE",IF(E291&gt;=3,IF(D291&gt;=5,"H","A"),IF(E291&gt;=2,IF(D291&gt;=16,"H",IF(D291&lt;=4,"L","A")),IF(D291&lt;=15,"L","A"))),IF(OR(B291="SE",B291="CE"),IF(E291&gt;=4,IF(D291&gt;=6,"H","A"),IF(E291&gt;=2,IF(D291&gt;=20,"H",IF(D291&lt;=5,"L","A")),IF(D291&lt;=19,"L","A"))),IF(OR(B291="ALI",B291="AIE"),IF(E291&gt;=6,IF(D291&gt;=20,"H","A"),IF(E291&gt;=2,IF(D291&gt;=51,"H",IF(D291&lt;=19,"L","A")),IF(D291&lt;=50,"L","A"))),""))))</f>
        <v/>
      </c>
      <c r="J291" s="7" t="str">
        <f t="shared" ref="J291:J307" si="100">CONCATENATE(B291,C291)</f>
        <v/>
      </c>
      <c r="K291" s="9" t="str">
        <f t="shared" ref="K291:K307" si="101">IF(OR(H291="",H291=0),L291,H291)</f>
        <v/>
      </c>
      <c r="L291" s="9" t="str">
        <f>IF(NOT(ISERROR(VLOOKUP(B291,Deflatores!G$42:H$64,2,FALSE))),VLOOKUP(B291,Deflatores!G$42:H$64,2,FALSE),IF(OR(ISBLANK(C291),ISBLANK(B291)),"",VLOOKUP(C291,Deflatores!G$4:H$38,2,FALSE)*H291+VLOOKUP(C291,Deflatores!G$4:I$38,3,FALSE)))</f>
        <v/>
      </c>
      <c r="M291" s="10"/>
      <c r="N291" s="10"/>
      <c r="O291" s="6"/>
    </row>
    <row r="292" spans="1:15" x14ac:dyDescent="0.25">
      <c r="A292" s="119"/>
      <c r="B292" s="4"/>
      <c r="C292" s="4"/>
      <c r="D292" s="7"/>
      <c r="E292" s="7"/>
      <c r="F292" s="8" t="str">
        <f t="shared" si="96"/>
        <v/>
      </c>
      <c r="G292" s="7" t="str">
        <f t="shared" si="97"/>
        <v/>
      </c>
      <c r="H292" s="5" t="str">
        <f t="shared" si="98"/>
        <v/>
      </c>
      <c r="I292" s="116" t="str">
        <f t="shared" si="99"/>
        <v/>
      </c>
      <c r="J292" s="7" t="str">
        <f t="shared" si="100"/>
        <v/>
      </c>
      <c r="K292" s="9" t="str">
        <f t="shared" si="101"/>
        <v/>
      </c>
      <c r="L292" s="9" t="str">
        <f>IF(NOT(ISERROR(VLOOKUP(B292,Deflatores!G$42:H$64,2,FALSE))),VLOOKUP(B292,Deflatores!G$42:H$64,2,FALSE),IF(OR(ISBLANK(C292),ISBLANK(B292)),"",VLOOKUP(C292,Deflatores!G$4:H$38,2,FALSE)*H292+VLOOKUP(C292,Deflatores!G$4:I$38,3,FALSE)))</f>
        <v/>
      </c>
      <c r="M292" s="10"/>
      <c r="N292" s="10"/>
      <c r="O292" s="6"/>
    </row>
    <row r="293" spans="1:15" x14ac:dyDescent="0.25">
      <c r="A293" s="119"/>
      <c r="B293" s="4"/>
      <c r="C293" s="4"/>
      <c r="D293" s="7"/>
      <c r="E293" s="7"/>
      <c r="F293" s="8" t="str">
        <f t="shared" si="96"/>
        <v/>
      </c>
      <c r="G293" s="7" t="str">
        <f t="shared" si="97"/>
        <v/>
      </c>
      <c r="H293" s="5" t="str">
        <f t="shared" si="98"/>
        <v/>
      </c>
      <c r="I293" s="116" t="str">
        <f t="shared" si="99"/>
        <v/>
      </c>
      <c r="J293" s="7" t="str">
        <f t="shared" si="100"/>
        <v/>
      </c>
      <c r="K293" s="9" t="str">
        <f t="shared" si="101"/>
        <v/>
      </c>
      <c r="L293" s="9" t="str">
        <f>IF(NOT(ISERROR(VLOOKUP(B293,Deflatores!G$42:H$64,2,FALSE))),VLOOKUP(B293,Deflatores!G$42:H$64,2,FALSE),IF(OR(ISBLANK(C293),ISBLANK(B293)),"",VLOOKUP(C293,Deflatores!G$4:H$38,2,FALSE)*H293+VLOOKUP(C293,Deflatores!G$4:I$38,3,FALSE)))</f>
        <v/>
      </c>
      <c r="M293" s="10"/>
      <c r="N293" s="10"/>
      <c r="O293" s="6"/>
    </row>
    <row r="294" spans="1:15" x14ac:dyDescent="0.25">
      <c r="A294" s="119"/>
      <c r="B294" s="4"/>
      <c r="C294" s="4"/>
      <c r="D294" s="7"/>
      <c r="E294" s="7"/>
      <c r="F294" s="8" t="str">
        <f t="shared" si="96"/>
        <v/>
      </c>
      <c r="G294" s="7" t="str">
        <f t="shared" si="97"/>
        <v/>
      </c>
      <c r="H294" s="5" t="str">
        <f t="shared" si="98"/>
        <v/>
      </c>
      <c r="I294" s="116" t="str">
        <f t="shared" si="99"/>
        <v/>
      </c>
      <c r="J294" s="7" t="str">
        <f t="shared" si="100"/>
        <v/>
      </c>
      <c r="K294" s="9" t="str">
        <f t="shared" si="101"/>
        <v/>
      </c>
      <c r="L294" s="9" t="str">
        <f>IF(NOT(ISERROR(VLOOKUP(B294,Deflatores!G$42:H$64,2,FALSE))),VLOOKUP(B294,Deflatores!G$42:H$64,2,FALSE),IF(OR(ISBLANK(C294),ISBLANK(B294)),"",VLOOKUP(C294,Deflatores!G$4:H$38,2,FALSE)*H294+VLOOKUP(C294,Deflatores!G$4:I$38,3,FALSE)))</f>
        <v/>
      </c>
      <c r="M294" s="10"/>
      <c r="N294" s="10"/>
      <c r="O294" s="6"/>
    </row>
    <row r="295" spans="1:15" x14ac:dyDescent="0.25">
      <c r="A295" s="119"/>
      <c r="B295" s="4"/>
      <c r="C295" s="4"/>
      <c r="D295" s="7"/>
      <c r="E295" s="7"/>
      <c r="F295" s="8" t="str">
        <f t="shared" si="96"/>
        <v/>
      </c>
      <c r="G295" s="7" t="str">
        <f t="shared" si="97"/>
        <v/>
      </c>
      <c r="H295" s="5" t="str">
        <f t="shared" si="98"/>
        <v/>
      </c>
      <c r="I295" s="116" t="str">
        <f t="shared" si="99"/>
        <v/>
      </c>
      <c r="J295" s="7" t="str">
        <f t="shared" si="100"/>
        <v/>
      </c>
      <c r="K295" s="9" t="str">
        <f t="shared" si="101"/>
        <v/>
      </c>
      <c r="L295" s="9" t="str">
        <f>IF(NOT(ISERROR(VLOOKUP(B295,Deflatores!G$42:H$64,2,FALSE))),VLOOKUP(B295,Deflatores!G$42:H$64,2,FALSE),IF(OR(ISBLANK(C295),ISBLANK(B295)),"",VLOOKUP(C295,Deflatores!G$4:H$38,2,FALSE)*H295+VLOOKUP(C295,Deflatores!G$4:I$38,3,FALSE)))</f>
        <v/>
      </c>
      <c r="M295" s="10"/>
      <c r="N295" s="10"/>
      <c r="O295" s="6"/>
    </row>
    <row r="296" spans="1:15" ht="14.25" customHeight="1" x14ac:dyDescent="0.25">
      <c r="A296" s="119"/>
      <c r="B296" s="4"/>
      <c r="C296" s="4"/>
      <c r="D296" s="7"/>
      <c r="E296" s="7"/>
      <c r="F296" s="8" t="str">
        <f t="shared" si="96"/>
        <v/>
      </c>
      <c r="G296" s="7" t="str">
        <f t="shared" si="97"/>
        <v/>
      </c>
      <c r="H296" s="5" t="str">
        <f t="shared" si="98"/>
        <v/>
      </c>
      <c r="I296" s="116" t="str">
        <f t="shared" si="99"/>
        <v/>
      </c>
      <c r="J296" s="7" t="str">
        <f t="shared" si="100"/>
        <v/>
      </c>
      <c r="K296" s="9" t="str">
        <f t="shared" si="101"/>
        <v/>
      </c>
      <c r="L296" s="9" t="str">
        <f>IF(NOT(ISERROR(VLOOKUP(B296,Deflatores!G$42:H$64,2,FALSE))),VLOOKUP(B296,Deflatores!G$42:H$64,2,FALSE),IF(OR(ISBLANK(C296),ISBLANK(B296)),"",VLOOKUP(C296,Deflatores!G$4:H$38,2,FALSE)*H296+VLOOKUP(C296,Deflatores!G$4:I$38,3,FALSE)))</f>
        <v/>
      </c>
      <c r="M296" s="10"/>
      <c r="N296" s="10"/>
      <c r="O296" s="6"/>
    </row>
    <row r="297" spans="1:15" ht="14.25" customHeight="1" x14ac:dyDescent="0.25">
      <c r="A297" s="119"/>
      <c r="B297" s="4"/>
      <c r="C297" s="4"/>
      <c r="D297" s="7"/>
      <c r="E297" s="7"/>
      <c r="F297" s="8" t="str">
        <f t="shared" si="96"/>
        <v/>
      </c>
      <c r="G297" s="7" t="str">
        <f t="shared" si="97"/>
        <v/>
      </c>
      <c r="H297" s="5" t="str">
        <f t="shared" si="98"/>
        <v/>
      </c>
      <c r="I297" s="116" t="str">
        <f t="shared" si="99"/>
        <v/>
      </c>
      <c r="J297" s="7" t="str">
        <f t="shared" si="100"/>
        <v/>
      </c>
      <c r="K297" s="9" t="str">
        <f t="shared" si="101"/>
        <v/>
      </c>
      <c r="L297" s="9" t="str">
        <f>IF(NOT(ISERROR(VLOOKUP(B297,Deflatores!G$42:H$64,2,FALSE))),VLOOKUP(B297,Deflatores!G$42:H$64,2,FALSE),IF(OR(ISBLANK(C297),ISBLANK(B297)),"",VLOOKUP(C297,Deflatores!G$4:H$38,2,FALSE)*H297+VLOOKUP(C297,Deflatores!G$4:I$38,3,FALSE)))</f>
        <v/>
      </c>
      <c r="M297" s="10"/>
      <c r="N297" s="10"/>
      <c r="O297" s="6"/>
    </row>
    <row r="298" spans="1:15" ht="14.25" customHeight="1" x14ac:dyDescent="0.25">
      <c r="A298" s="119"/>
      <c r="B298" s="4"/>
      <c r="C298" s="4"/>
      <c r="D298" s="7"/>
      <c r="E298" s="7"/>
      <c r="F298" s="8" t="str">
        <f t="shared" si="96"/>
        <v/>
      </c>
      <c r="G298" s="7" t="str">
        <f t="shared" si="97"/>
        <v/>
      </c>
      <c r="H298" s="5" t="str">
        <f t="shared" si="98"/>
        <v/>
      </c>
      <c r="I298" s="116" t="str">
        <f t="shared" si="99"/>
        <v/>
      </c>
      <c r="J298" s="7" t="str">
        <f t="shared" si="100"/>
        <v/>
      </c>
      <c r="K298" s="9" t="str">
        <f t="shared" si="101"/>
        <v/>
      </c>
      <c r="L298" s="9" t="str">
        <f>IF(NOT(ISERROR(VLOOKUP(B298,Deflatores!G$42:H$64,2,FALSE))),VLOOKUP(B298,Deflatores!G$42:H$64,2,FALSE),IF(OR(ISBLANK(C298),ISBLANK(B298)),"",VLOOKUP(C298,Deflatores!G$4:H$38,2,FALSE)*H298+VLOOKUP(C298,Deflatores!G$4:I$38,3,FALSE)))</f>
        <v/>
      </c>
      <c r="M298" s="10"/>
      <c r="N298" s="10"/>
      <c r="O298" s="6"/>
    </row>
    <row r="299" spans="1:15" ht="14.25" customHeight="1" x14ac:dyDescent="0.25">
      <c r="A299" s="119"/>
      <c r="B299" s="4"/>
      <c r="C299" s="4"/>
      <c r="D299" s="7"/>
      <c r="E299" s="7"/>
      <c r="F299" s="8" t="str">
        <f t="shared" si="96"/>
        <v/>
      </c>
      <c r="G299" s="7" t="str">
        <f t="shared" si="97"/>
        <v/>
      </c>
      <c r="H299" s="5" t="str">
        <f t="shared" si="98"/>
        <v/>
      </c>
      <c r="I299" s="116" t="str">
        <f t="shared" si="99"/>
        <v/>
      </c>
      <c r="J299" s="7" t="str">
        <f t="shared" si="100"/>
        <v/>
      </c>
      <c r="K299" s="9" t="str">
        <f t="shared" si="101"/>
        <v/>
      </c>
      <c r="L299" s="9" t="str">
        <f>IF(NOT(ISERROR(VLOOKUP(B299,Deflatores!G$42:H$64,2,FALSE))),VLOOKUP(B299,Deflatores!G$42:H$64,2,FALSE),IF(OR(ISBLANK(C299),ISBLANK(B299)),"",VLOOKUP(C299,Deflatores!G$4:H$38,2,FALSE)*H299+VLOOKUP(C299,Deflatores!G$4:I$38,3,FALSE)))</f>
        <v/>
      </c>
      <c r="M299" s="10"/>
      <c r="N299" s="10"/>
      <c r="O299" s="6"/>
    </row>
    <row r="300" spans="1:15" ht="14.25" customHeight="1" x14ac:dyDescent="0.25">
      <c r="A300" s="119"/>
      <c r="B300" s="4"/>
      <c r="C300" s="4"/>
      <c r="D300" s="7"/>
      <c r="E300" s="7"/>
      <c r="F300" s="8" t="str">
        <f t="shared" si="96"/>
        <v/>
      </c>
      <c r="G300" s="7" t="str">
        <f t="shared" si="97"/>
        <v/>
      </c>
      <c r="H300" s="5" t="str">
        <f t="shared" si="98"/>
        <v/>
      </c>
      <c r="I300" s="116" t="str">
        <f t="shared" si="99"/>
        <v/>
      </c>
      <c r="J300" s="7" t="str">
        <f t="shared" si="100"/>
        <v/>
      </c>
      <c r="K300" s="9" t="str">
        <f t="shared" si="101"/>
        <v/>
      </c>
      <c r="L300" s="9" t="str">
        <f>IF(NOT(ISERROR(VLOOKUP(B300,Deflatores!G$42:H$64,2,FALSE))),VLOOKUP(B300,Deflatores!G$42:H$64,2,FALSE),IF(OR(ISBLANK(C300),ISBLANK(B300)),"",VLOOKUP(C300,Deflatores!G$4:H$38,2,FALSE)*H300+VLOOKUP(C300,Deflatores!G$4:I$38,3,FALSE)))</f>
        <v/>
      </c>
      <c r="M300" s="10"/>
      <c r="N300" s="10"/>
      <c r="O300" s="6"/>
    </row>
    <row r="301" spans="1:15" ht="14.25" customHeight="1" x14ac:dyDescent="0.25">
      <c r="A301" s="119"/>
      <c r="B301" s="4"/>
      <c r="C301" s="4"/>
      <c r="D301" s="7"/>
      <c r="E301" s="7"/>
      <c r="F301" s="8" t="str">
        <f t="shared" si="96"/>
        <v/>
      </c>
      <c r="G301" s="7" t="str">
        <f t="shared" si="97"/>
        <v/>
      </c>
      <c r="H301" s="5" t="str">
        <f t="shared" si="98"/>
        <v/>
      </c>
      <c r="I301" s="116" t="str">
        <f t="shared" si="99"/>
        <v/>
      </c>
      <c r="J301" s="7" t="str">
        <f t="shared" si="100"/>
        <v/>
      </c>
      <c r="K301" s="9" t="str">
        <f t="shared" si="101"/>
        <v/>
      </c>
      <c r="L301" s="9" t="str">
        <f>IF(NOT(ISERROR(VLOOKUP(B301,Deflatores!G$42:H$64,2,FALSE))),VLOOKUP(B301,Deflatores!G$42:H$64,2,FALSE),IF(OR(ISBLANK(C301),ISBLANK(B301)),"",VLOOKUP(C301,Deflatores!G$4:H$38,2,FALSE)*H301+VLOOKUP(C301,Deflatores!G$4:I$38,3,FALSE)))</f>
        <v/>
      </c>
      <c r="M301" s="10"/>
      <c r="N301" s="10"/>
      <c r="O301" s="6"/>
    </row>
    <row r="302" spans="1:15" ht="14.25" customHeight="1" x14ac:dyDescent="0.25">
      <c r="A302" s="119"/>
      <c r="B302" s="4"/>
      <c r="C302" s="4"/>
      <c r="D302" s="7"/>
      <c r="E302" s="7"/>
      <c r="F302" s="8" t="str">
        <f t="shared" si="96"/>
        <v/>
      </c>
      <c r="G302" s="7" t="str">
        <f t="shared" si="97"/>
        <v/>
      </c>
      <c r="H302" s="5" t="str">
        <f t="shared" si="98"/>
        <v/>
      </c>
      <c r="I302" s="116" t="str">
        <f t="shared" si="99"/>
        <v/>
      </c>
      <c r="J302" s="7" t="str">
        <f t="shared" si="100"/>
        <v/>
      </c>
      <c r="K302" s="9" t="str">
        <f t="shared" si="101"/>
        <v/>
      </c>
      <c r="L302" s="9" t="str">
        <f>IF(NOT(ISERROR(VLOOKUP(B302,Deflatores!G$42:H$64,2,FALSE))),VLOOKUP(B302,Deflatores!G$42:H$64,2,FALSE),IF(OR(ISBLANK(C302),ISBLANK(B302)),"",VLOOKUP(C302,Deflatores!G$4:H$38,2,FALSE)*H302+VLOOKUP(C302,Deflatores!G$4:I$38,3,FALSE)))</f>
        <v/>
      </c>
      <c r="M302" s="10"/>
      <c r="N302" s="10"/>
      <c r="O302" s="6"/>
    </row>
    <row r="303" spans="1:15" ht="14.25" customHeight="1" x14ac:dyDescent="0.25">
      <c r="A303" s="119"/>
      <c r="B303" s="4"/>
      <c r="C303" s="4"/>
      <c r="D303" s="7"/>
      <c r="E303" s="7"/>
      <c r="F303" s="8" t="str">
        <f t="shared" si="96"/>
        <v/>
      </c>
      <c r="G303" s="7" t="str">
        <f t="shared" si="97"/>
        <v/>
      </c>
      <c r="H303" s="5" t="str">
        <f t="shared" si="98"/>
        <v/>
      </c>
      <c r="I303" s="116" t="str">
        <f t="shared" si="99"/>
        <v/>
      </c>
      <c r="J303" s="7" t="str">
        <f t="shared" si="100"/>
        <v/>
      </c>
      <c r="K303" s="9" t="str">
        <f t="shared" si="101"/>
        <v/>
      </c>
      <c r="L303" s="9" t="str">
        <f>IF(NOT(ISERROR(VLOOKUP(B303,Deflatores!G$42:H$64,2,FALSE))),VLOOKUP(B303,Deflatores!G$42:H$64,2,FALSE),IF(OR(ISBLANK(C303),ISBLANK(B303)),"",VLOOKUP(C303,Deflatores!G$4:H$38,2,FALSE)*H303+VLOOKUP(C303,Deflatores!G$4:I$38,3,FALSE)))</f>
        <v/>
      </c>
      <c r="M303" s="10"/>
      <c r="N303" s="10"/>
      <c r="O303" s="6"/>
    </row>
    <row r="304" spans="1:15" ht="14.25" customHeight="1" x14ac:dyDescent="0.25">
      <c r="A304" s="119"/>
      <c r="B304" s="4"/>
      <c r="C304" s="4"/>
      <c r="D304" s="7"/>
      <c r="E304" s="7"/>
      <c r="F304" s="8" t="str">
        <f t="shared" si="96"/>
        <v/>
      </c>
      <c r="G304" s="7" t="str">
        <f t="shared" si="97"/>
        <v/>
      </c>
      <c r="H304" s="5" t="str">
        <f t="shared" si="98"/>
        <v/>
      </c>
      <c r="I304" s="116" t="str">
        <f t="shared" si="99"/>
        <v/>
      </c>
      <c r="J304" s="7" t="str">
        <f t="shared" si="100"/>
        <v/>
      </c>
      <c r="K304" s="9" t="str">
        <f t="shared" si="101"/>
        <v/>
      </c>
      <c r="L304" s="9" t="str">
        <f>IF(NOT(ISERROR(VLOOKUP(B304,Deflatores!G$42:H$64,2,FALSE))),VLOOKUP(B304,Deflatores!G$42:H$64,2,FALSE),IF(OR(ISBLANK(C304),ISBLANK(B304)),"",VLOOKUP(C304,Deflatores!G$4:H$38,2,FALSE)*H304+VLOOKUP(C304,Deflatores!G$4:I$38,3,FALSE)))</f>
        <v/>
      </c>
      <c r="M304" s="10"/>
      <c r="N304" s="10"/>
      <c r="O304" s="6"/>
    </row>
    <row r="305" spans="1:15" ht="14.25" customHeight="1" x14ac:dyDescent="0.25">
      <c r="A305" s="119"/>
      <c r="B305" s="4"/>
      <c r="C305" s="4"/>
      <c r="D305" s="7"/>
      <c r="E305" s="7"/>
      <c r="F305" s="8" t="str">
        <f t="shared" si="96"/>
        <v/>
      </c>
      <c r="G305" s="7" t="str">
        <f t="shared" si="97"/>
        <v/>
      </c>
      <c r="H305" s="5" t="str">
        <f t="shared" si="98"/>
        <v/>
      </c>
      <c r="I305" s="116" t="str">
        <f t="shared" si="99"/>
        <v/>
      </c>
      <c r="J305" s="7" t="str">
        <f t="shared" si="100"/>
        <v/>
      </c>
      <c r="K305" s="9" t="str">
        <f t="shared" si="101"/>
        <v/>
      </c>
      <c r="L305" s="9" t="str">
        <f>IF(NOT(ISERROR(VLOOKUP(B305,Deflatores!G$42:H$64,2,FALSE))),VLOOKUP(B305,Deflatores!G$42:H$64,2,FALSE),IF(OR(ISBLANK(C305),ISBLANK(B305)),"",VLOOKUP(C305,Deflatores!G$4:H$38,2,FALSE)*H305+VLOOKUP(C305,Deflatores!G$4:I$38,3,FALSE)))</f>
        <v/>
      </c>
      <c r="M305" s="10"/>
      <c r="N305" s="10"/>
      <c r="O305" s="6"/>
    </row>
    <row r="306" spans="1:15" ht="14.25" customHeight="1" x14ac:dyDescent="0.25">
      <c r="A306" s="119"/>
      <c r="B306" s="4"/>
      <c r="C306" s="4"/>
      <c r="D306" s="7"/>
      <c r="E306" s="7"/>
      <c r="F306" s="8" t="str">
        <f t="shared" si="96"/>
        <v/>
      </c>
      <c r="G306" s="7" t="str">
        <f t="shared" si="97"/>
        <v/>
      </c>
      <c r="H306" s="5" t="str">
        <f t="shared" si="98"/>
        <v/>
      </c>
      <c r="I306" s="116" t="str">
        <f t="shared" si="99"/>
        <v/>
      </c>
      <c r="J306" s="7" t="str">
        <f t="shared" si="100"/>
        <v/>
      </c>
      <c r="K306" s="9" t="str">
        <f t="shared" si="101"/>
        <v/>
      </c>
      <c r="L306" s="9" t="str">
        <f>IF(NOT(ISERROR(VLOOKUP(B306,Deflatores!G$42:H$64,2,FALSE))),VLOOKUP(B306,Deflatores!G$42:H$64,2,FALSE),IF(OR(ISBLANK(C306),ISBLANK(B306)),"",VLOOKUP(C306,Deflatores!G$4:H$38,2,FALSE)*H306+VLOOKUP(C306,Deflatores!G$4:I$38,3,FALSE)))</f>
        <v/>
      </c>
      <c r="M306" s="10"/>
      <c r="N306" s="10"/>
      <c r="O306" s="6"/>
    </row>
    <row r="307" spans="1:15" ht="14.25" customHeight="1" x14ac:dyDescent="0.25">
      <c r="A307" s="121"/>
      <c r="B307" s="4"/>
      <c r="C307" s="4"/>
      <c r="D307" s="7"/>
      <c r="E307" s="7"/>
      <c r="F307" s="8" t="str">
        <f t="shared" si="96"/>
        <v/>
      </c>
      <c r="G307" s="7" t="str">
        <f t="shared" si="97"/>
        <v/>
      </c>
      <c r="H307" s="5" t="str">
        <f t="shared" si="98"/>
        <v/>
      </c>
      <c r="I307" s="116" t="str">
        <f t="shared" si="99"/>
        <v/>
      </c>
      <c r="J307" s="7" t="str">
        <f t="shared" si="100"/>
        <v/>
      </c>
      <c r="K307" s="9" t="str">
        <f t="shared" si="101"/>
        <v/>
      </c>
      <c r="L307" s="9" t="str">
        <f>IF(NOT(ISERROR(VLOOKUP(B307,Deflatores!G$42:H$64,2,FALSE))),VLOOKUP(B307,Deflatores!G$42:H$64,2,FALSE),IF(OR(ISBLANK(C307),ISBLANK(B307)),"",VLOOKUP(C307,Deflatores!G$4:H$38,2,FALSE)*H307+VLOOKUP(C307,Deflatores!G$4:I$38,3,FALSE)))</f>
        <v/>
      </c>
      <c r="M307" s="10"/>
      <c r="N307" s="10"/>
      <c r="O307" s="6"/>
    </row>
    <row r="308" spans="1:15" x14ac:dyDescent="0.25">
      <c r="A308" s="121"/>
      <c r="B308" s="4"/>
      <c r="C308" s="4"/>
      <c r="D308" s="7"/>
      <c r="E308" s="7"/>
      <c r="F308" s="8" t="str">
        <f t="shared" si="90"/>
        <v/>
      </c>
      <c r="G308" s="7" t="str">
        <f t="shared" si="91"/>
        <v/>
      </c>
      <c r="H308" s="5" t="str">
        <f t="shared" si="92"/>
        <v/>
      </c>
      <c r="I308" s="116" t="str">
        <f t="shared" si="93"/>
        <v/>
      </c>
      <c r="J308" s="7" t="str">
        <f t="shared" si="94"/>
        <v/>
      </c>
      <c r="K308" s="9" t="str">
        <f t="shared" si="95"/>
        <v/>
      </c>
      <c r="L308" s="9" t="str">
        <f>IF(NOT(ISERROR(VLOOKUP(B308,Deflatores!G$42:H$64,2,FALSE))),VLOOKUP(B308,Deflatores!G$42:H$64,2,FALSE),IF(OR(ISBLANK(C308),ISBLANK(B308)),"",VLOOKUP(C308,Deflatores!G$4:H$38,2,FALSE)*H308+VLOOKUP(C308,Deflatores!G$4:I$38,3,FALSE)))</f>
        <v/>
      </c>
      <c r="M308" s="10"/>
      <c r="N308" s="10"/>
      <c r="O308" s="6"/>
    </row>
    <row r="309" spans="1:15" x14ac:dyDescent="0.25">
      <c r="A309" s="119"/>
      <c r="B309" s="4"/>
      <c r="C309" s="4"/>
      <c r="D309" s="7"/>
      <c r="E309" s="7"/>
      <c r="F309" s="8" t="str">
        <f t="shared" si="90"/>
        <v/>
      </c>
      <c r="G309" s="7" t="str">
        <f t="shared" si="91"/>
        <v/>
      </c>
      <c r="H309" s="5" t="str">
        <f t="shared" si="92"/>
        <v/>
      </c>
      <c r="I309" s="116" t="str">
        <f t="shared" si="93"/>
        <v/>
      </c>
      <c r="J309" s="7" t="str">
        <f t="shared" si="94"/>
        <v/>
      </c>
      <c r="K309" s="9" t="str">
        <f t="shared" si="95"/>
        <v/>
      </c>
      <c r="L309" s="9" t="str">
        <f>IF(NOT(ISERROR(VLOOKUP(B309,Deflatores!G$42:H$64,2,FALSE))),VLOOKUP(B309,Deflatores!G$42:H$64,2,FALSE),IF(OR(ISBLANK(C309),ISBLANK(B309)),"",VLOOKUP(C309,Deflatores!G$4:H$38,2,FALSE)*H309+VLOOKUP(C309,Deflatores!G$4:I$38,3,FALSE)))</f>
        <v/>
      </c>
      <c r="M309" s="10"/>
      <c r="N309" s="10"/>
      <c r="O309" s="6"/>
    </row>
    <row r="310" spans="1:15" x14ac:dyDescent="0.25">
      <c r="A310" s="119"/>
      <c r="B310" s="4"/>
      <c r="C310" s="4"/>
      <c r="D310" s="7"/>
      <c r="E310" s="7"/>
      <c r="F310" s="8" t="str">
        <f t="shared" si="90"/>
        <v/>
      </c>
      <c r="G310" s="7" t="str">
        <f t="shared" si="91"/>
        <v/>
      </c>
      <c r="H310" s="5" t="str">
        <f t="shared" si="92"/>
        <v/>
      </c>
      <c r="I310" s="116" t="str">
        <f t="shared" si="93"/>
        <v/>
      </c>
      <c r="J310" s="7" t="str">
        <f t="shared" si="94"/>
        <v/>
      </c>
      <c r="K310" s="9" t="str">
        <f t="shared" si="95"/>
        <v/>
      </c>
      <c r="L310" s="9" t="str">
        <f>IF(NOT(ISERROR(VLOOKUP(B310,Deflatores!G$42:H$64,2,FALSE))),VLOOKUP(B310,Deflatores!G$42:H$64,2,FALSE),IF(OR(ISBLANK(C310),ISBLANK(B310)),"",VLOOKUP(C310,Deflatores!G$4:H$38,2,FALSE)*H310+VLOOKUP(C310,Deflatores!G$4:I$38,3,FALSE)))</f>
        <v/>
      </c>
      <c r="M310" s="10"/>
      <c r="N310" s="10"/>
      <c r="O310" s="6"/>
    </row>
    <row r="311" spans="1:15" x14ac:dyDescent="0.25">
      <c r="A311" s="119"/>
      <c r="B311" s="4"/>
      <c r="C311" s="4"/>
      <c r="D311" s="7"/>
      <c r="E311" s="7"/>
      <c r="F311" s="8" t="str">
        <f t="shared" si="90"/>
        <v/>
      </c>
      <c r="G311" s="7" t="str">
        <f t="shared" si="91"/>
        <v/>
      </c>
      <c r="H311" s="5" t="str">
        <f t="shared" si="92"/>
        <v/>
      </c>
      <c r="I311" s="116" t="str">
        <f t="shared" si="93"/>
        <v/>
      </c>
      <c r="J311" s="7" t="str">
        <f t="shared" si="94"/>
        <v/>
      </c>
      <c r="K311" s="9" t="str">
        <f t="shared" si="95"/>
        <v/>
      </c>
      <c r="L311" s="9" t="str">
        <f>IF(NOT(ISERROR(VLOOKUP(B311,Deflatores!G$42:H$64,2,FALSE))),VLOOKUP(B311,Deflatores!G$42:H$64,2,FALSE),IF(OR(ISBLANK(C311),ISBLANK(B311)),"",VLOOKUP(C311,Deflatores!G$4:H$38,2,FALSE)*H311+VLOOKUP(C311,Deflatores!G$4:I$38,3,FALSE)))</f>
        <v/>
      </c>
      <c r="M311" s="10"/>
      <c r="N311" s="10"/>
      <c r="O311" s="6"/>
    </row>
    <row r="312" spans="1:15" ht="14.25" customHeight="1" x14ac:dyDescent="0.25">
      <c r="A312" s="119"/>
      <c r="B312" s="4"/>
      <c r="C312" s="4"/>
      <c r="D312" s="7"/>
      <c r="E312" s="7"/>
      <c r="F312" s="8" t="str">
        <f t="shared" si="90"/>
        <v/>
      </c>
      <c r="G312" s="7" t="str">
        <f t="shared" si="91"/>
        <v/>
      </c>
      <c r="H312" s="5" t="str">
        <f t="shared" si="92"/>
        <v/>
      </c>
      <c r="I312" s="116" t="str">
        <f t="shared" si="93"/>
        <v/>
      </c>
      <c r="J312" s="7" t="str">
        <f t="shared" si="94"/>
        <v/>
      </c>
      <c r="K312" s="9" t="str">
        <f t="shared" si="95"/>
        <v/>
      </c>
      <c r="L312" s="9" t="str">
        <f>IF(NOT(ISERROR(VLOOKUP(B312,Deflatores!G$42:H$64,2,FALSE))),VLOOKUP(B312,Deflatores!G$42:H$64,2,FALSE),IF(OR(ISBLANK(C312),ISBLANK(B312)),"",VLOOKUP(C312,Deflatores!G$4:H$38,2,FALSE)*H312+VLOOKUP(C312,Deflatores!G$4:I$38,3,FALSE)))</f>
        <v/>
      </c>
      <c r="M312" s="10"/>
      <c r="N312" s="10"/>
      <c r="O312" s="6"/>
    </row>
    <row r="313" spans="1:15" x14ac:dyDescent="0.25">
      <c r="A313" s="119"/>
      <c r="B313" s="4"/>
      <c r="C313" s="4"/>
      <c r="D313" s="7"/>
      <c r="E313" s="7"/>
      <c r="F313" s="8" t="str">
        <f t="shared" si="90"/>
        <v/>
      </c>
      <c r="G313" s="7" t="str">
        <f t="shared" si="91"/>
        <v/>
      </c>
      <c r="H313" s="5" t="str">
        <f t="shared" si="92"/>
        <v/>
      </c>
      <c r="I313" s="116" t="str">
        <f t="shared" si="93"/>
        <v/>
      </c>
      <c r="J313" s="7" t="str">
        <f t="shared" si="94"/>
        <v/>
      </c>
      <c r="K313" s="9" t="str">
        <f t="shared" si="95"/>
        <v/>
      </c>
      <c r="L313" s="9" t="str">
        <f>IF(NOT(ISERROR(VLOOKUP(B313,Deflatores!G$42:H$64,2,FALSE))),VLOOKUP(B313,Deflatores!G$42:H$64,2,FALSE),IF(OR(ISBLANK(C313),ISBLANK(B313)),"",VLOOKUP(C313,Deflatores!G$4:H$38,2,FALSE)*H313+VLOOKUP(C313,Deflatores!G$4:I$38,3,FALSE)))</f>
        <v/>
      </c>
      <c r="M313" s="10"/>
      <c r="N313" s="10"/>
      <c r="O313" s="6"/>
    </row>
    <row r="314" spans="1:15" x14ac:dyDescent="0.25">
      <c r="A314" s="121"/>
      <c r="B314" s="4"/>
      <c r="C314" s="4"/>
      <c r="D314" s="7"/>
      <c r="E314" s="7"/>
      <c r="F314" s="8" t="str">
        <f t="shared" si="90"/>
        <v/>
      </c>
      <c r="G314" s="7" t="str">
        <f t="shared" si="91"/>
        <v/>
      </c>
      <c r="H314" s="5" t="str">
        <f t="shared" si="92"/>
        <v/>
      </c>
      <c r="I314" s="116" t="str">
        <f t="shared" si="93"/>
        <v/>
      </c>
      <c r="J314" s="7" t="str">
        <f t="shared" si="94"/>
        <v/>
      </c>
      <c r="K314" s="9" t="str">
        <f t="shared" si="95"/>
        <v/>
      </c>
      <c r="L314" s="9" t="str">
        <f>IF(NOT(ISERROR(VLOOKUP(B314,Deflatores!G$42:H$64,2,FALSE))),VLOOKUP(B314,Deflatores!G$42:H$64,2,FALSE),IF(OR(ISBLANK(C314),ISBLANK(B314)),"",VLOOKUP(C314,Deflatores!G$4:H$38,2,FALSE)*H314+VLOOKUP(C314,Deflatores!G$4:I$38,3,FALSE)))</f>
        <v/>
      </c>
      <c r="M314" s="10"/>
      <c r="N314" s="10"/>
      <c r="O314" s="6"/>
    </row>
    <row r="315" spans="1:15" x14ac:dyDescent="0.25">
      <c r="A315" s="119"/>
      <c r="B315" s="4"/>
      <c r="C315" s="4"/>
      <c r="D315" s="7"/>
      <c r="E315" s="7"/>
      <c r="F315" s="8" t="str">
        <f t="shared" si="90"/>
        <v/>
      </c>
      <c r="G315" s="7" t="str">
        <f t="shared" si="91"/>
        <v/>
      </c>
      <c r="H315" s="5" t="str">
        <f t="shared" si="92"/>
        <v/>
      </c>
      <c r="I315" s="116" t="str">
        <f t="shared" si="93"/>
        <v/>
      </c>
      <c r="J315" s="7" t="str">
        <f t="shared" si="94"/>
        <v/>
      </c>
      <c r="K315" s="9" t="str">
        <f t="shared" si="95"/>
        <v/>
      </c>
      <c r="L315" s="9" t="str">
        <f>IF(NOT(ISERROR(VLOOKUP(B315,Deflatores!G$42:H$64,2,FALSE))),VLOOKUP(B315,Deflatores!G$42:H$64,2,FALSE),IF(OR(ISBLANK(C315),ISBLANK(B315)),"",VLOOKUP(C315,Deflatores!G$4:H$38,2,FALSE)*H315+VLOOKUP(C315,Deflatores!G$4:I$38,3,FALSE)))</f>
        <v/>
      </c>
      <c r="M315" s="10"/>
      <c r="N315" s="10"/>
      <c r="O315" s="6"/>
    </row>
    <row r="316" spans="1:15" x14ac:dyDescent="0.25">
      <c r="A316" s="119"/>
      <c r="B316" s="4"/>
      <c r="C316" s="4"/>
      <c r="D316" s="7"/>
      <c r="E316" s="7"/>
      <c r="F316" s="8" t="str">
        <f t="shared" si="90"/>
        <v/>
      </c>
      <c r="G316" s="7" t="str">
        <f t="shared" si="91"/>
        <v/>
      </c>
      <c r="H316" s="5" t="str">
        <f t="shared" si="92"/>
        <v/>
      </c>
      <c r="I316" s="116" t="str">
        <f t="shared" si="93"/>
        <v/>
      </c>
      <c r="J316" s="7" t="str">
        <f t="shared" si="94"/>
        <v/>
      </c>
      <c r="K316" s="9" t="str">
        <f t="shared" si="95"/>
        <v/>
      </c>
      <c r="L316" s="9" t="str">
        <f>IF(NOT(ISERROR(VLOOKUP(B316,Deflatores!G$42:H$64,2,FALSE))),VLOOKUP(B316,Deflatores!G$42:H$64,2,FALSE),IF(OR(ISBLANK(C316),ISBLANK(B316)),"",VLOOKUP(C316,Deflatores!G$4:H$38,2,FALSE)*H316+VLOOKUP(C316,Deflatores!G$4:I$38,3,FALSE)))</f>
        <v/>
      </c>
      <c r="M316" s="10"/>
      <c r="N316" s="10"/>
      <c r="O316" s="6"/>
    </row>
    <row r="317" spans="1:15" x14ac:dyDescent="0.25">
      <c r="A317" s="119"/>
      <c r="B317" s="4"/>
      <c r="C317" s="4"/>
      <c r="D317" s="7"/>
      <c r="E317" s="7"/>
      <c r="F317" s="8" t="str">
        <f t="shared" si="90"/>
        <v/>
      </c>
      <c r="G317" s="7" t="str">
        <f t="shared" si="91"/>
        <v/>
      </c>
      <c r="H317" s="5" t="str">
        <f t="shared" si="92"/>
        <v/>
      </c>
      <c r="I317" s="116" t="str">
        <f t="shared" si="93"/>
        <v/>
      </c>
      <c r="J317" s="7" t="str">
        <f t="shared" si="94"/>
        <v/>
      </c>
      <c r="K317" s="9" t="str">
        <f t="shared" si="95"/>
        <v/>
      </c>
      <c r="L317" s="9" t="str">
        <f>IF(NOT(ISERROR(VLOOKUP(B317,Deflatores!G$42:H$64,2,FALSE))),VLOOKUP(B317,Deflatores!G$42:H$64,2,FALSE),IF(OR(ISBLANK(C317),ISBLANK(B317)),"",VLOOKUP(C317,Deflatores!G$4:H$38,2,FALSE)*H317+VLOOKUP(C317,Deflatores!G$4:I$38,3,FALSE)))</f>
        <v/>
      </c>
      <c r="M317" s="10"/>
      <c r="N317" s="10"/>
      <c r="O317" s="6"/>
    </row>
    <row r="318" spans="1:15" x14ac:dyDescent="0.25">
      <c r="A318" s="119"/>
      <c r="B318" s="4"/>
      <c r="C318" s="4"/>
      <c r="D318" s="7"/>
      <c r="E318" s="7"/>
      <c r="F318" s="8" t="str">
        <f t="shared" si="90"/>
        <v/>
      </c>
      <c r="G318" s="7" t="str">
        <f t="shared" si="91"/>
        <v/>
      </c>
      <c r="H318" s="5" t="str">
        <f t="shared" si="92"/>
        <v/>
      </c>
      <c r="I318" s="116" t="str">
        <f t="shared" si="93"/>
        <v/>
      </c>
      <c r="J318" s="7" t="str">
        <f t="shared" si="94"/>
        <v/>
      </c>
      <c r="K318" s="9" t="str">
        <f t="shared" si="95"/>
        <v/>
      </c>
      <c r="L318" s="9" t="str">
        <f>IF(NOT(ISERROR(VLOOKUP(B318,Deflatores!G$42:H$64,2,FALSE))),VLOOKUP(B318,Deflatores!G$42:H$64,2,FALSE),IF(OR(ISBLANK(C318),ISBLANK(B318)),"",VLOOKUP(C318,Deflatores!G$4:H$38,2,FALSE)*H318+VLOOKUP(C318,Deflatores!G$4:I$38,3,FALSE)))</f>
        <v/>
      </c>
      <c r="M318" s="10"/>
      <c r="N318" s="10"/>
      <c r="O318" s="6"/>
    </row>
    <row r="319" spans="1:15" x14ac:dyDescent="0.25">
      <c r="A319" s="119"/>
      <c r="B319" s="4"/>
      <c r="C319" s="4"/>
      <c r="D319" s="7"/>
      <c r="E319" s="7"/>
      <c r="F319" s="8" t="str">
        <f t="shared" si="90"/>
        <v/>
      </c>
      <c r="G319" s="7" t="str">
        <f t="shared" si="91"/>
        <v/>
      </c>
      <c r="H319" s="5" t="str">
        <f t="shared" si="92"/>
        <v/>
      </c>
      <c r="I319" s="116" t="str">
        <f t="shared" si="93"/>
        <v/>
      </c>
      <c r="J319" s="7" t="str">
        <f t="shared" si="94"/>
        <v/>
      </c>
      <c r="K319" s="9" t="str">
        <f t="shared" si="95"/>
        <v/>
      </c>
      <c r="L319" s="9" t="str">
        <f>IF(NOT(ISERROR(VLOOKUP(B319,Deflatores!G$42:H$64,2,FALSE))),VLOOKUP(B319,Deflatores!G$42:H$64,2,FALSE),IF(OR(ISBLANK(C319),ISBLANK(B319)),"",VLOOKUP(C319,Deflatores!G$4:H$38,2,FALSE)*H319+VLOOKUP(C319,Deflatores!G$4:I$38,3,FALSE)))</f>
        <v/>
      </c>
      <c r="M319" s="10"/>
      <c r="N319" s="10"/>
      <c r="O319" s="6"/>
    </row>
    <row r="320" spans="1:15" x14ac:dyDescent="0.25">
      <c r="A320" s="121"/>
      <c r="B320" s="4"/>
      <c r="C320" s="4"/>
      <c r="D320" s="7"/>
      <c r="E320" s="7"/>
      <c r="F320" s="8" t="str">
        <f t="shared" si="90"/>
        <v/>
      </c>
      <c r="G320" s="7" t="str">
        <f t="shared" si="91"/>
        <v/>
      </c>
      <c r="H320" s="5" t="str">
        <f t="shared" si="92"/>
        <v/>
      </c>
      <c r="I320" s="116" t="str">
        <f t="shared" si="93"/>
        <v/>
      </c>
      <c r="J320" s="7" t="str">
        <f t="shared" si="94"/>
        <v/>
      </c>
      <c r="K320" s="9" t="str">
        <f t="shared" si="95"/>
        <v/>
      </c>
      <c r="L320" s="9" t="str">
        <f>IF(NOT(ISERROR(VLOOKUP(B320,Deflatores!G$42:H$64,2,FALSE))),VLOOKUP(B320,Deflatores!G$42:H$64,2,FALSE),IF(OR(ISBLANK(C320),ISBLANK(B320)),"",VLOOKUP(C320,Deflatores!G$4:H$38,2,FALSE)*H320+VLOOKUP(C320,Deflatores!G$4:I$38,3,FALSE)))</f>
        <v/>
      </c>
      <c r="M320" s="10"/>
      <c r="N320" s="10"/>
      <c r="O320" s="6"/>
    </row>
    <row r="321" spans="1:15" x14ac:dyDescent="0.25">
      <c r="A321" s="119"/>
      <c r="B321" s="4"/>
      <c r="C321" s="4"/>
      <c r="D321" s="7"/>
      <c r="E321" s="7"/>
      <c r="F321" s="8" t="str">
        <f t="shared" si="90"/>
        <v/>
      </c>
      <c r="G321" s="7" t="str">
        <f t="shared" si="91"/>
        <v/>
      </c>
      <c r="H321" s="5" t="str">
        <f t="shared" si="92"/>
        <v/>
      </c>
      <c r="I321" s="116" t="str">
        <f t="shared" si="93"/>
        <v/>
      </c>
      <c r="J321" s="7" t="str">
        <f t="shared" si="94"/>
        <v/>
      </c>
      <c r="K321" s="9" t="str">
        <f t="shared" si="95"/>
        <v/>
      </c>
      <c r="L321" s="9" t="str">
        <f>IF(NOT(ISERROR(VLOOKUP(B321,Deflatores!G$42:H$64,2,FALSE))),VLOOKUP(B321,Deflatores!G$42:H$64,2,FALSE),IF(OR(ISBLANK(C321),ISBLANK(B321)),"",VLOOKUP(C321,Deflatores!G$4:H$38,2,FALSE)*H321+VLOOKUP(C321,Deflatores!G$4:I$38,3,FALSE)))</f>
        <v/>
      </c>
      <c r="M321" s="10"/>
      <c r="N321" s="10"/>
      <c r="O321" s="6"/>
    </row>
    <row r="322" spans="1:15" x14ac:dyDescent="0.25">
      <c r="A322" s="119"/>
      <c r="B322" s="4"/>
      <c r="C322" s="4"/>
      <c r="D322" s="7"/>
      <c r="E322" s="7"/>
      <c r="F322" s="8" t="str">
        <f t="shared" si="90"/>
        <v/>
      </c>
      <c r="G322" s="7" t="str">
        <f t="shared" si="91"/>
        <v/>
      </c>
      <c r="H322" s="5" t="str">
        <f t="shared" si="92"/>
        <v/>
      </c>
      <c r="I322" s="116" t="str">
        <f t="shared" si="93"/>
        <v/>
      </c>
      <c r="J322" s="7" t="str">
        <f t="shared" si="94"/>
        <v/>
      </c>
      <c r="K322" s="9" t="str">
        <f t="shared" si="95"/>
        <v/>
      </c>
      <c r="L322" s="9" t="str">
        <f>IF(NOT(ISERROR(VLOOKUP(B322,Deflatores!G$42:H$64,2,FALSE))),VLOOKUP(B322,Deflatores!G$42:H$64,2,FALSE),IF(OR(ISBLANK(C322),ISBLANK(B322)),"",VLOOKUP(C322,Deflatores!G$4:H$38,2,FALSE)*H322+VLOOKUP(C322,Deflatores!G$4:I$38,3,FALSE)))</f>
        <v/>
      </c>
      <c r="M322" s="10"/>
      <c r="N322" s="10"/>
      <c r="O322" s="6"/>
    </row>
    <row r="323" spans="1:15" x14ac:dyDescent="0.25">
      <c r="A323" s="119"/>
      <c r="B323" s="4"/>
      <c r="C323" s="4"/>
      <c r="D323" s="7"/>
      <c r="E323" s="7"/>
      <c r="F323" s="8" t="str">
        <f t="shared" si="90"/>
        <v/>
      </c>
      <c r="G323" s="7" t="str">
        <f t="shared" si="91"/>
        <v/>
      </c>
      <c r="H323" s="5" t="str">
        <f t="shared" si="92"/>
        <v/>
      </c>
      <c r="I323" s="116" t="str">
        <f t="shared" si="93"/>
        <v/>
      </c>
      <c r="J323" s="7" t="str">
        <f t="shared" si="94"/>
        <v/>
      </c>
      <c r="K323" s="9" t="str">
        <f t="shared" si="95"/>
        <v/>
      </c>
      <c r="L323" s="9" t="str">
        <f>IF(NOT(ISERROR(VLOOKUP(B323,Deflatores!G$42:H$64,2,FALSE))),VLOOKUP(B323,Deflatores!G$42:H$64,2,FALSE),IF(OR(ISBLANK(C323),ISBLANK(B323)),"",VLOOKUP(C323,Deflatores!G$4:H$38,2,FALSE)*H323+VLOOKUP(C323,Deflatores!G$4:I$38,3,FALSE)))</f>
        <v/>
      </c>
      <c r="M323" s="10"/>
      <c r="N323" s="10"/>
      <c r="O323" s="6"/>
    </row>
    <row r="324" spans="1:15" x14ac:dyDescent="0.25">
      <c r="A324" s="119"/>
      <c r="B324" s="4"/>
      <c r="C324" s="4"/>
      <c r="D324" s="7"/>
      <c r="E324" s="7"/>
      <c r="F324" s="8" t="str">
        <f t="shared" si="90"/>
        <v/>
      </c>
      <c r="G324" s="7" t="str">
        <f t="shared" si="91"/>
        <v/>
      </c>
      <c r="H324" s="5" t="str">
        <f t="shared" si="92"/>
        <v/>
      </c>
      <c r="I324" s="116" t="str">
        <f t="shared" si="93"/>
        <v/>
      </c>
      <c r="J324" s="7" t="str">
        <f t="shared" si="94"/>
        <v/>
      </c>
      <c r="K324" s="9" t="str">
        <f t="shared" si="95"/>
        <v/>
      </c>
      <c r="L324" s="9" t="str">
        <f>IF(NOT(ISERROR(VLOOKUP(B324,Deflatores!G$42:H$64,2,FALSE))),VLOOKUP(B324,Deflatores!G$42:H$64,2,FALSE),IF(OR(ISBLANK(C324),ISBLANK(B324)),"",VLOOKUP(C324,Deflatores!G$4:H$38,2,FALSE)*H324+VLOOKUP(C324,Deflatores!G$4:I$38,3,FALSE)))</f>
        <v/>
      </c>
      <c r="M324" s="10"/>
      <c r="N324" s="10"/>
      <c r="O324" s="6"/>
    </row>
    <row r="325" spans="1:15" x14ac:dyDescent="0.25">
      <c r="A325" s="119"/>
      <c r="B325" s="4"/>
      <c r="C325" s="4"/>
      <c r="D325" s="7"/>
      <c r="E325" s="7"/>
      <c r="F325" s="8" t="str">
        <f t="shared" si="90"/>
        <v/>
      </c>
      <c r="G325" s="7" t="str">
        <f t="shared" si="91"/>
        <v/>
      </c>
      <c r="H325" s="5" t="str">
        <f t="shared" si="92"/>
        <v/>
      </c>
      <c r="I325" s="116" t="str">
        <f t="shared" si="93"/>
        <v/>
      </c>
      <c r="J325" s="7" t="str">
        <f t="shared" si="94"/>
        <v/>
      </c>
      <c r="K325" s="9" t="str">
        <f t="shared" si="95"/>
        <v/>
      </c>
      <c r="L325" s="9" t="str">
        <f>IF(NOT(ISERROR(VLOOKUP(B325,Deflatores!G$42:H$64,2,FALSE))),VLOOKUP(B325,Deflatores!G$42:H$64,2,FALSE),IF(OR(ISBLANK(C325),ISBLANK(B325)),"",VLOOKUP(C325,Deflatores!G$4:H$38,2,FALSE)*H325+VLOOKUP(C325,Deflatores!G$4:I$38,3,FALSE)))</f>
        <v/>
      </c>
      <c r="M325" s="10"/>
      <c r="N325" s="10"/>
      <c r="O325" s="6"/>
    </row>
    <row r="326" spans="1:15" ht="13.5" customHeight="1" x14ac:dyDescent="0.25">
      <c r="A326" s="119"/>
      <c r="B326" s="4"/>
      <c r="C326" s="4"/>
      <c r="D326" s="7"/>
      <c r="E326" s="7"/>
      <c r="F326" s="8" t="str">
        <f t="shared" si="90"/>
        <v/>
      </c>
      <c r="G326" s="7" t="str">
        <f t="shared" si="91"/>
        <v/>
      </c>
      <c r="H326" s="5" t="str">
        <f t="shared" si="92"/>
        <v/>
      </c>
      <c r="I326" s="116" t="str">
        <f t="shared" si="93"/>
        <v/>
      </c>
      <c r="J326" s="7" t="str">
        <f t="shared" si="94"/>
        <v/>
      </c>
      <c r="K326" s="9" t="str">
        <f t="shared" si="95"/>
        <v/>
      </c>
      <c r="L326" s="9" t="str">
        <f>IF(NOT(ISERROR(VLOOKUP(B326,Deflatores!G$42:H$64,2,FALSE))),VLOOKUP(B326,Deflatores!G$42:H$64,2,FALSE),IF(OR(ISBLANK(C326),ISBLANK(B326)),"",VLOOKUP(C326,Deflatores!G$4:H$38,2,FALSE)*H326+VLOOKUP(C326,Deflatores!G$4:I$38,3,FALSE)))</f>
        <v/>
      </c>
      <c r="M326" s="10"/>
      <c r="N326" s="10"/>
      <c r="O326" s="6"/>
    </row>
    <row r="327" spans="1:15" ht="14.25" customHeight="1" x14ac:dyDescent="0.25">
      <c r="A327" s="119"/>
      <c r="B327" s="4"/>
      <c r="C327" s="4"/>
      <c r="D327" s="7"/>
      <c r="E327" s="7"/>
      <c r="F327" s="8" t="str">
        <f t="shared" si="90"/>
        <v/>
      </c>
      <c r="G327" s="7" t="str">
        <f t="shared" si="91"/>
        <v/>
      </c>
      <c r="H327" s="5" t="str">
        <f t="shared" si="92"/>
        <v/>
      </c>
      <c r="I327" s="116" t="str">
        <f t="shared" si="93"/>
        <v/>
      </c>
      <c r="J327" s="7" t="str">
        <f t="shared" si="94"/>
        <v/>
      </c>
      <c r="K327" s="9" t="str">
        <f t="shared" si="95"/>
        <v/>
      </c>
      <c r="L327" s="9" t="str">
        <f>IF(NOT(ISERROR(VLOOKUP(B327,Deflatores!G$42:H$64,2,FALSE))),VLOOKUP(B327,Deflatores!G$42:H$64,2,FALSE),IF(OR(ISBLANK(C327),ISBLANK(B327)),"",VLOOKUP(C327,Deflatores!G$4:H$38,2,FALSE)*H327+VLOOKUP(C327,Deflatores!G$4:I$38,3,FALSE)))</f>
        <v/>
      </c>
      <c r="M327" s="10"/>
      <c r="N327" s="10"/>
      <c r="O327" s="6"/>
    </row>
    <row r="328" spans="1:15" ht="15" customHeight="1" x14ac:dyDescent="0.25">
      <c r="A328" s="119"/>
      <c r="B328" s="4"/>
      <c r="C328" s="4"/>
      <c r="D328" s="7"/>
      <c r="E328" s="7"/>
      <c r="F328" s="8" t="str">
        <f t="shared" si="90"/>
        <v/>
      </c>
      <c r="G328" s="7" t="str">
        <f t="shared" si="91"/>
        <v/>
      </c>
      <c r="H328" s="5" t="str">
        <f t="shared" si="92"/>
        <v/>
      </c>
      <c r="I328" s="116" t="str">
        <f t="shared" si="93"/>
        <v/>
      </c>
      <c r="J328" s="7" t="str">
        <f t="shared" si="94"/>
        <v/>
      </c>
      <c r="K328" s="9" t="str">
        <f t="shared" si="95"/>
        <v/>
      </c>
      <c r="L328" s="9" t="str">
        <f>IF(NOT(ISERROR(VLOOKUP(B328,Deflatores!G$42:H$64,2,FALSE))),VLOOKUP(B328,Deflatores!G$42:H$64,2,FALSE),IF(OR(ISBLANK(C328),ISBLANK(B328)),"",VLOOKUP(C328,Deflatores!G$4:H$38,2,FALSE)*H328+VLOOKUP(C328,Deflatores!G$4:I$38,3,FALSE)))</f>
        <v/>
      </c>
      <c r="M328" s="10"/>
      <c r="N328" s="10"/>
      <c r="O328" s="6"/>
    </row>
    <row r="329" spans="1:15" x14ac:dyDescent="0.25">
      <c r="A329" s="119"/>
      <c r="B329" s="4"/>
      <c r="C329" s="4"/>
      <c r="D329" s="7"/>
      <c r="E329" s="7"/>
      <c r="F329" s="8" t="str">
        <f t="shared" si="90"/>
        <v/>
      </c>
      <c r="G329" s="7" t="str">
        <f t="shared" si="91"/>
        <v/>
      </c>
      <c r="H329" s="5" t="str">
        <f t="shared" si="92"/>
        <v/>
      </c>
      <c r="I329" s="116" t="str">
        <f t="shared" si="93"/>
        <v/>
      </c>
      <c r="J329" s="7" t="str">
        <f t="shared" si="94"/>
        <v/>
      </c>
      <c r="K329" s="9" t="str">
        <f t="shared" si="95"/>
        <v/>
      </c>
      <c r="L329" s="9" t="str">
        <f>IF(NOT(ISERROR(VLOOKUP(B329,Deflatores!G$42:H$64,2,FALSE))),VLOOKUP(B329,Deflatores!G$42:H$64,2,FALSE),IF(OR(ISBLANK(C329),ISBLANK(B329)),"",VLOOKUP(C329,Deflatores!G$4:H$38,2,FALSE)*H329+VLOOKUP(C329,Deflatores!G$4:I$38,3,FALSE)))</f>
        <v/>
      </c>
      <c r="M329" s="10"/>
      <c r="N329" s="10"/>
      <c r="O329" s="6"/>
    </row>
    <row r="330" spans="1:15" x14ac:dyDescent="0.25">
      <c r="A330" s="119"/>
      <c r="B330" s="4"/>
      <c r="C330" s="4"/>
      <c r="D330" s="7"/>
      <c r="E330" s="7"/>
      <c r="F330" s="8" t="str">
        <f t="shared" ref="F330:F335" si="102">IF(ISBLANK(B330),"",IF(I330="L","Baixa",IF(I330="A","Média",IF(I330="","","Alta"))))</f>
        <v/>
      </c>
      <c r="G330" s="7" t="str">
        <f t="shared" ref="G330:G335" si="103">CONCATENATE(B330,I330)</f>
        <v/>
      </c>
      <c r="H330" s="5" t="str">
        <f t="shared" ref="H330:H335" si="104">IF(ISBLANK(B330),"",IF(B330="ALI",IF(I330="L",7,IF(I330="A",10,15)),IF(B330="AIE",IF(I330="L",5,IF(I330="A",7,10)),IF(B330="SE",IF(I330="L",4,IF(I330="A",5,7)),IF(OR(B330="EE",B330="CE"),IF(I330="L",3,IF(I330="A",4,6)),0)))))</f>
        <v/>
      </c>
      <c r="I330" s="116" t="str">
        <f t="shared" ref="I330:I335" si="105">IF(OR(ISBLANK(D330),ISBLANK(E330)),IF(OR(B330="ALI",B330="AIE"),"L",IF(OR(B330="EE",B330="SE",B330="CE"),"A","")),IF(B330="EE",IF(E330&gt;=3,IF(D330&gt;=5,"H","A"),IF(E330&gt;=2,IF(D330&gt;=16,"H",IF(D330&lt;=4,"L","A")),IF(D330&lt;=15,"L","A"))),IF(OR(B330="SE",B330="CE"),IF(E330&gt;=4,IF(D330&gt;=6,"H","A"),IF(E330&gt;=2,IF(D330&gt;=20,"H",IF(D330&lt;=5,"L","A")),IF(D330&lt;=19,"L","A"))),IF(OR(B330="ALI",B330="AIE"),IF(E330&gt;=6,IF(D330&gt;=20,"H","A"),IF(E330&gt;=2,IF(D330&gt;=51,"H",IF(D330&lt;=19,"L","A")),IF(D330&lt;=50,"L","A"))),""))))</f>
        <v/>
      </c>
      <c r="J330" s="7" t="str">
        <f t="shared" ref="J330:J335" si="106">CONCATENATE(B330,C330)</f>
        <v/>
      </c>
      <c r="K330" s="9" t="str">
        <f t="shared" ref="K330:K335" si="107">IF(OR(H330="",H330=0),L330,H330)</f>
        <v/>
      </c>
      <c r="L330" s="9" t="str">
        <f>IF(NOT(ISERROR(VLOOKUP(B330,Deflatores!G$42:H$64,2,FALSE))),VLOOKUP(B330,Deflatores!G$42:H$64,2,FALSE),IF(OR(ISBLANK(C330),ISBLANK(B330)),"",VLOOKUP(C330,Deflatores!G$4:H$38,2,FALSE)*H330+VLOOKUP(C330,Deflatores!G$4:I$38,3,FALSE)))</f>
        <v/>
      </c>
      <c r="M330" s="10"/>
      <c r="N330" s="10"/>
      <c r="O330" s="6"/>
    </row>
    <row r="331" spans="1:15" x14ac:dyDescent="0.25">
      <c r="A331" s="119"/>
      <c r="B331" s="4"/>
      <c r="C331" s="4"/>
      <c r="D331" s="7"/>
      <c r="E331" s="7"/>
      <c r="F331" s="8" t="str">
        <f t="shared" si="102"/>
        <v/>
      </c>
      <c r="G331" s="7" t="str">
        <f t="shared" si="103"/>
        <v/>
      </c>
      <c r="H331" s="5" t="str">
        <f t="shared" si="104"/>
        <v/>
      </c>
      <c r="I331" s="116" t="str">
        <f t="shared" si="105"/>
        <v/>
      </c>
      <c r="J331" s="7" t="str">
        <f t="shared" si="106"/>
        <v/>
      </c>
      <c r="K331" s="9" t="str">
        <f t="shared" si="107"/>
        <v/>
      </c>
      <c r="L331" s="9" t="str">
        <f>IF(NOT(ISERROR(VLOOKUP(B331,Deflatores!G$42:H$64,2,FALSE))),VLOOKUP(B331,Deflatores!G$42:H$64,2,FALSE),IF(OR(ISBLANK(C331),ISBLANK(B331)),"",VLOOKUP(C331,Deflatores!G$4:H$38,2,FALSE)*H331+VLOOKUP(C331,Deflatores!G$4:I$38,3,FALSE)))</f>
        <v/>
      </c>
      <c r="M331" s="10"/>
      <c r="N331" s="10"/>
      <c r="O331" s="6"/>
    </row>
    <row r="332" spans="1:15" x14ac:dyDescent="0.25">
      <c r="A332" s="119"/>
      <c r="B332" s="4"/>
      <c r="C332" s="4"/>
      <c r="D332" s="7"/>
      <c r="E332" s="7"/>
      <c r="F332" s="8" t="str">
        <f t="shared" si="102"/>
        <v/>
      </c>
      <c r="G332" s="7" t="str">
        <f t="shared" si="103"/>
        <v/>
      </c>
      <c r="H332" s="5" t="str">
        <f t="shared" si="104"/>
        <v/>
      </c>
      <c r="I332" s="116" t="str">
        <f t="shared" si="105"/>
        <v/>
      </c>
      <c r="J332" s="7" t="str">
        <f t="shared" si="106"/>
        <v/>
      </c>
      <c r="K332" s="9" t="str">
        <f t="shared" si="107"/>
        <v/>
      </c>
      <c r="L332" s="9" t="str">
        <f>IF(NOT(ISERROR(VLOOKUP(B332,Deflatores!G$42:H$64,2,FALSE))),VLOOKUP(B332,Deflatores!G$42:H$64,2,FALSE),IF(OR(ISBLANK(C332),ISBLANK(B332)),"",VLOOKUP(C332,Deflatores!G$4:H$38,2,FALSE)*H332+VLOOKUP(C332,Deflatores!G$4:I$38,3,FALSE)))</f>
        <v/>
      </c>
      <c r="M332" s="10"/>
      <c r="N332" s="10"/>
      <c r="O332" s="6"/>
    </row>
    <row r="333" spans="1:15" x14ac:dyDescent="0.25">
      <c r="A333" s="119"/>
      <c r="B333" s="4"/>
      <c r="C333" s="4"/>
      <c r="D333" s="7"/>
      <c r="E333" s="7"/>
      <c r="F333" s="8" t="str">
        <f t="shared" si="102"/>
        <v/>
      </c>
      <c r="G333" s="7" t="str">
        <f t="shared" si="103"/>
        <v/>
      </c>
      <c r="H333" s="5" t="str">
        <f t="shared" si="104"/>
        <v/>
      </c>
      <c r="I333" s="116" t="str">
        <f t="shared" si="105"/>
        <v/>
      </c>
      <c r="J333" s="7" t="str">
        <f t="shared" si="106"/>
        <v/>
      </c>
      <c r="K333" s="9" t="str">
        <f t="shared" si="107"/>
        <v/>
      </c>
      <c r="L333" s="9" t="str">
        <f>IF(NOT(ISERROR(VLOOKUP(B333,Deflatores!G$42:H$64,2,FALSE))),VLOOKUP(B333,Deflatores!G$42:H$64,2,FALSE),IF(OR(ISBLANK(C333),ISBLANK(B333)),"",VLOOKUP(C333,Deflatores!G$4:H$38,2,FALSE)*H333+VLOOKUP(C333,Deflatores!G$4:I$38,3,FALSE)))</f>
        <v/>
      </c>
      <c r="M333" s="10"/>
      <c r="N333" s="10"/>
      <c r="O333" s="6"/>
    </row>
    <row r="334" spans="1:15" x14ac:dyDescent="0.25">
      <c r="A334" s="119"/>
      <c r="B334" s="4"/>
      <c r="C334" s="4"/>
      <c r="D334" s="7"/>
      <c r="E334" s="7"/>
      <c r="F334" s="8" t="str">
        <f t="shared" si="102"/>
        <v/>
      </c>
      <c r="G334" s="7" t="str">
        <f t="shared" si="103"/>
        <v/>
      </c>
      <c r="H334" s="5" t="str">
        <f t="shared" si="104"/>
        <v/>
      </c>
      <c r="I334" s="116" t="str">
        <f t="shared" si="105"/>
        <v/>
      </c>
      <c r="J334" s="7" t="str">
        <f t="shared" si="106"/>
        <v/>
      </c>
      <c r="K334" s="9" t="str">
        <f t="shared" si="107"/>
        <v/>
      </c>
      <c r="L334" s="9" t="str">
        <f>IF(NOT(ISERROR(VLOOKUP(B334,Deflatores!G$42:H$64,2,FALSE))),VLOOKUP(B334,Deflatores!G$42:H$64,2,FALSE),IF(OR(ISBLANK(C334),ISBLANK(B334)),"",VLOOKUP(C334,Deflatores!G$4:H$38,2,FALSE)*H334+VLOOKUP(C334,Deflatores!G$4:I$38,3,FALSE)))</f>
        <v/>
      </c>
      <c r="M334" s="10"/>
      <c r="N334" s="10"/>
      <c r="O334" s="6"/>
    </row>
    <row r="335" spans="1:15" x14ac:dyDescent="0.25">
      <c r="A335" s="119"/>
      <c r="B335" s="4"/>
      <c r="C335" s="4"/>
      <c r="D335" s="7"/>
      <c r="E335" s="7"/>
      <c r="F335" s="8" t="str">
        <f t="shared" si="102"/>
        <v/>
      </c>
      <c r="G335" s="7" t="str">
        <f t="shared" si="103"/>
        <v/>
      </c>
      <c r="H335" s="5" t="str">
        <f t="shared" si="104"/>
        <v/>
      </c>
      <c r="I335" s="116" t="str">
        <f t="shared" si="105"/>
        <v/>
      </c>
      <c r="J335" s="7" t="str">
        <f t="shared" si="106"/>
        <v/>
      </c>
      <c r="K335" s="9" t="str">
        <f t="shared" si="107"/>
        <v/>
      </c>
      <c r="L335" s="9" t="str">
        <f>IF(NOT(ISERROR(VLOOKUP(B335,Deflatores!G$42:H$64,2,FALSE))),VLOOKUP(B335,Deflatores!G$42:H$64,2,FALSE),IF(OR(ISBLANK(C335),ISBLANK(B335)),"",VLOOKUP(C335,Deflatores!G$4:H$38,2,FALSE)*H335+VLOOKUP(C335,Deflatores!G$4:I$38,3,FALSE)))</f>
        <v/>
      </c>
      <c r="M335" s="10"/>
      <c r="N335" s="10"/>
      <c r="O335" s="6"/>
    </row>
    <row r="336" spans="1:15" x14ac:dyDescent="0.25">
      <c r="A336" s="119"/>
      <c r="B336" s="4"/>
      <c r="C336" s="4"/>
      <c r="D336" s="7"/>
      <c r="E336" s="7"/>
      <c r="F336" s="8" t="str">
        <f>IF(ISBLANK(B336),"",IF(I336="L","Baixa",IF(I336="A","Média",IF(I336="","","Alta"))))</f>
        <v/>
      </c>
      <c r="G336" s="7" t="str">
        <f>CONCATENATE(B336,I336)</f>
        <v/>
      </c>
      <c r="H336" s="5" t="str">
        <f>IF(ISBLANK(B336),"",IF(B336="ALI",IF(I336="L",7,IF(I336="A",10,15)),IF(B336="AIE",IF(I336="L",5,IF(I336="A",7,10)),IF(B336="SE",IF(I336="L",4,IF(I336="A",5,7)),IF(OR(B336="EE",B336="CE"),IF(I336="L",3,IF(I336="A",4,6)),0)))))</f>
        <v/>
      </c>
      <c r="I336" s="116" t="str">
        <f>IF(OR(ISBLANK(D336),ISBLANK(E336)),IF(OR(B336="ALI",B336="AIE"),"L",IF(OR(B336="EE",B336="SE",B336="CE"),"A","")),IF(B336="EE",IF(E336&gt;=3,IF(D336&gt;=5,"H","A"),IF(E336&gt;=2,IF(D336&gt;=16,"H",IF(D336&lt;=4,"L","A")),IF(D336&lt;=15,"L","A"))),IF(OR(B336="SE",B336="CE"),IF(E336&gt;=4,IF(D336&gt;=6,"H","A"),IF(E336&gt;=2,IF(D336&gt;=20,"H",IF(D336&lt;=5,"L","A")),IF(D336&lt;=19,"L","A"))),IF(OR(B336="ALI",B336="AIE"),IF(E336&gt;=6,IF(D336&gt;=20,"H","A"),IF(E336&gt;=2,IF(D336&gt;=51,"H",IF(D336&lt;=19,"L","A")),IF(D336&lt;=50,"L","A"))),""))))</f>
        <v/>
      </c>
      <c r="J336" s="7" t="str">
        <f>CONCATENATE(B336,C336)</f>
        <v/>
      </c>
      <c r="K336" s="9" t="str">
        <f t="shared" si="95"/>
        <v/>
      </c>
      <c r="L336" s="9" t="str">
        <f>IF(NOT(ISERROR(VLOOKUP(B336,Deflatores!G$42:H$64,2,FALSE))),VLOOKUP(B336,Deflatores!G$42:H$64,2,FALSE),IF(OR(ISBLANK(C336),ISBLANK(B336)),"",VLOOKUP(C336,Deflatores!G$4:H$38,2,FALSE)*H336+VLOOKUP(C336,Deflatores!G$4:I$38,3,FALSE)))</f>
        <v/>
      </c>
      <c r="M336" s="10"/>
      <c r="N336" s="10"/>
      <c r="O336" s="6"/>
    </row>
    <row r="337" spans="1:15" x14ac:dyDescent="0.25">
      <c r="A337" s="122"/>
      <c r="B337" s="4"/>
      <c r="C337" s="4"/>
      <c r="D337" s="7"/>
      <c r="E337" s="7"/>
      <c r="F337" s="8" t="str">
        <f t="shared" ref="F337:F400" si="108">IF(ISBLANK(B337),"",IF(I337="L","Baixa",IF(I337="A","Média",IF(I337="","","Alta"))))</f>
        <v/>
      </c>
      <c r="G337" s="7" t="str">
        <f t="shared" ref="G337:G400" si="109">CONCATENATE(B337,I337)</f>
        <v/>
      </c>
      <c r="H337" s="5" t="str">
        <f t="shared" ref="H337:H400" si="110">IF(ISBLANK(B337),"",IF(B337="ALI",IF(I337="L",7,IF(I337="A",10,15)),IF(B337="AIE",IF(I337="L",5,IF(I337="A",7,10)),IF(B337="SE",IF(I337="L",4,IF(I337="A",5,7)),IF(OR(B337="EE",B337="CE"),IF(I337="L",3,IF(I337="A",4,6)),0)))))</f>
        <v/>
      </c>
      <c r="I337" s="116" t="str">
        <f t="shared" ref="I337:I400" si="111">IF(OR(ISBLANK(D337),ISBLANK(E337)),IF(OR(B337="ALI",B337="AIE"),"L",IF(OR(B337="EE",B337="SE",B337="CE"),"A","")),IF(B337="EE",IF(E337&gt;=3,IF(D337&gt;=5,"H","A"),IF(E337&gt;=2,IF(D337&gt;=16,"H",IF(D337&lt;=4,"L","A")),IF(D337&lt;=15,"L","A"))),IF(OR(B337="SE",B337="CE"),IF(E337&gt;=4,IF(D337&gt;=6,"H","A"),IF(E337&gt;=2,IF(D337&gt;=20,"H",IF(D337&lt;=5,"L","A")),IF(D337&lt;=19,"L","A"))),IF(OR(B337="ALI",B337="AIE"),IF(E337&gt;=6,IF(D337&gt;=20,"H","A"),IF(E337&gt;=2,IF(D337&gt;=51,"H",IF(D337&lt;=19,"L","A")),IF(D337&lt;=50,"L","A"))),""))))</f>
        <v/>
      </c>
      <c r="J337" s="7" t="str">
        <f t="shared" ref="J337:J400" si="112">CONCATENATE(B337,C337)</f>
        <v/>
      </c>
      <c r="K337" s="9" t="str">
        <f t="shared" si="95"/>
        <v/>
      </c>
      <c r="L337" s="9" t="str">
        <f>IF(NOT(ISERROR(VLOOKUP(B337,Deflatores!G$42:H$64,2,FALSE))),VLOOKUP(B337,Deflatores!G$42:H$64,2,FALSE),IF(OR(ISBLANK(C337),ISBLANK(B337)),"",VLOOKUP(C337,Deflatores!G$4:H$38,2,FALSE)*H337+VLOOKUP(C337,Deflatores!G$4:I$38,3,FALSE)))</f>
        <v/>
      </c>
      <c r="M337" s="10"/>
      <c r="N337" s="10"/>
      <c r="O337" s="6"/>
    </row>
    <row r="338" spans="1:15" x14ac:dyDescent="0.25">
      <c r="A338" s="121"/>
      <c r="B338" s="4"/>
      <c r="C338" s="4"/>
      <c r="D338" s="7"/>
      <c r="E338" s="7"/>
      <c r="F338" s="8" t="str">
        <f t="shared" si="108"/>
        <v/>
      </c>
      <c r="G338" s="7" t="str">
        <f t="shared" si="109"/>
        <v/>
      </c>
      <c r="H338" s="5" t="str">
        <f t="shared" si="110"/>
        <v/>
      </c>
      <c r="I338" s="116" t="str">
        <f t="shared" si="111"/>
        <v/>
      </c>
      <c r="J338" s="7" t="str">
        <f t="shared" si="112"/>
        <v/>
      </c>
      <c r="K338" s="9" t="str">
        <f t="shared" si="95"/>
        <v/>
      </c>
      <c r="L338" s="9" t="str">
        <f>IF(NOT(ISERROR(VLOOKUP(B338,Deflatores!G$42:H$64,2,FALSE))),VLOOKUP(B338,Deflatores!G$42:H$64,2,FALSE),IF(OR(ISBLANK(C338),ISBLANK(B338)),"",VLOOKUP(C338,Deflatores!G$4:H$38,2,FALSE)*H338+VLOOKUP(C338,Deflatores!G$4:I$38,3,FALSE)))</f>
        <v/>
      </c>
      <c r="M338" s="10"/>
      <c r="N338" s="10"/>
      <c r="O338" s="6"/>
    </row>
    <row r="339" spans="1:15" x14ac:dyDescent="0.25">
      <c r="A339" s="119"/>
      <c r="B339" s="4"/>
      <c r="C339" s="4"/>
      <c r="D339" s="7"/>
      <c r="E339" s="7"/>
      <c r="F339" s="8" t="str">
        <f t="shared" si="108"/>
        <v/>
      </c>
      <c r="G339" s="7" t="str">
        <f t="shared" si="109"/>
        <v/>
      </c>
      <c r="H339" s="5" t="str">
        <f t="shared" si="110"/>
        <v/>
      </c>
      <c r="I339" s="116" t="str">
        <f t="shared" si="111"/>
        <v/>
      </c>
      <c r="J339" s="7" t="str">
        <f t="shared" si="112"/>
        <v/>
      </c>
      <c r="K339" s="9" t="str">
        <f t="shared" ref="K339:K402" si="113">IF(OR(H339="",H339=0),L339,H339)</f>
        <v/>
      </c>
      <c r="L339" s="9" t="str">
        <f>IF(NOT(ISERROR(VLOOKUP(B339,Deflatores!G$42:H$64,2,FALSE))),VLOOKUP(B339,Deflatores!G$42:H$64,2,FALSE),IF(OR(ISBLANK(C339),ISBLANK(B339)),"",VLOOKUP(C339,Deflatores!G$4:H$38,2,FALSE)*H339+VLOOKUP(C339,Deflatores!G$4:I$38,3,FALSE)))</f>
        <v/>
      </c>
      <c r="M339" s="10"/>
      <c r="N339" s="10"/>
      <c r="O339" s="6"/>
    </row>
    <row r="340" spans="1:15" x14ac:dyDescent="0.25">
      <c r="A340" s="119"/>
      <c r="B340" s="4"/>
      <c r="C340" s="4"/>
      <c r="D340" s="7"/>
      <c r="E340" s="7"/>
      <c r="F340" s="8" t="str">
        <f t="shared" si="108"/>
        <v/>
      </c>
      <c r="G340" s="7" t="str">
        <f t="shared" si="109"/>
        <v/>
      </c>
      <c r="H340" s="5" t="str">
        <f t="shared" si="110"/>
        <v/>
      </c>
      <c r="I340" s="116" t="str">
        <f t="shared" si="111"/>
        <v/>
      </c>
      <c r="J340" s="7" t="str">
        <f t="shared" si="112"/>
        <v/>
      </c>
      <c r="K340" s="9" t="str">
        <f t="shared" si="113"/>
        <v/>
      </c>
      <c r="L340" s="9" t="str">
        <f>IF(NOT(ISERROR(VLOOKUP(B340,Deflatores!G$42:H$64,2,FALSE))),VLOOKUP(B340,Deflatores!G$42:H$64,2,FALSE),IF(OR(ISBLANK(C340),ISBLANK(B340)),"",VLOOKUP(C340,Deflatores!G$4:H$38,2,FALSE)*H340+VLOOKUP(C340,Deflatores!G$4:I$38,3,FALSE)))</f>
        <v/>
      </c>
      <c r="M340" s="10"/>
      <c r="N340" s="10"/>
      <c r="O340" s="6"/>
    </row>
    <row r="341" spans="1:15" x14ac:dyDescent="0.25">
      <c r="A341" s="119"/>
      <c r="B341" s="4"/>
      <c r="C341" s="4"/>
      <c r="D341" s="7"/>
      <c r="E341" s="7"/>
      <c r="F341" s="8" t="str">
        <f t="shared" si="108"/>
        <v/>
      </c>
      <c r="G341" s="7" t="str">
        <f t="shared" si="109"/>
        <v/>
      </c>
      <c r="H341" s="5" t="str">
        <f t="shared" si="110"/>
        <v/>
      </c>
      <c r="I341" s="116" t="str">
        <f t="shared" si="111"/>
        <v/>
      </c>
      <c r="J341" s="7" t="str">
        <f t="shared" si="112"/>
        <v/>
      </c>
      <c r="K341" s="9" t="str">
        <f t="shared" si="113"/>
        <v/>
      </c>
      <c r="L341" s="9" t="str">
        <f>IF(NOT(ISERROR(VLOOKUP(B341,Deflatores!G$42:H$64,2,FALSE))),VLOOKUP(B341,Deflatores!G$42:H$64,2,FALSE),IF(OR(ISBLANK(C341),ISBLANK(B341)),"",VLOOKUP(C341,Deflatores!G$4:H$38,2,FALSE)*H341+VLOOKUP(C341,Deflatores!G$4:I$38,3,FALSE)))</f>
        <v/>
      </c>
      <c r="M341" s="10"/>
      <c r="N341" s="10"/>
      <c r="O341" s="6"/>
    </row>
    <row r="342" spans="1:15" x14ac:dyDescent="0.25">
      <c r="A342" s="121"/>
      <c r="B342" s="4"/>
      <c r="C342" s="4"/>
      <c r="D342" s="7"/>
      <c r="E342" s="7"/>
      <c r="F342" s="8" t="str">
        <f t="shared" si="108"/>
        <v/>
      </c>
      <c r="G342" s="7" t="str">
        <f t="shared" si="109"/>
        <v/>
      </c>
      <c r="H342" s="5" t="str">
        <f t="shared" si="110"/>
        <v/>
      </c>
      <c r="I342" s="116" t="str">
        <f t="shared" si="111"/>
        <v/>
      </c>
      <c r="J342" s="7" t="str">
        <f t="shared" si="112"/>
        <v/>
      </c>
      <c r="K342" s="9" t="str">
        <f t="shared" si="113"/>
        <v/>
      </c>
      <c r="L342" s="9" t="str">
        <f>IF(NOT(ISERROR(VLOOKUP(B342,Deflatores!G$42:H$64,2,FALSE))),VLOOKUP(B342,Deflatores!G$42:H$64,2,FALSE),IF(OR(ISBLANK(C342),ISBLANK(B342)),"",VLOOKUP(C342,Deflatores!G$4:H$38,2,FALSE)*H342+VLOOKUP(C342,Deflatores!G$4:I$38,3,FALSE)))</f>
        <v/>
      </c>
      <c r="M342" s="10"/>
      <c r="N342" s="10"/>
      <c r="O342" s="6"/>
    </row>
    <row r="343" spans="1:15" x14ac:dyDescent="0.25">
      <c r="A343" s="119"/>
      <c r="B343" s="4"/>
      <c r="C343" s="4"/>
      <c r="D343" s="7"/>
      <c r="E343" s="7"/>
      <c r="F343" s="8" t="str">
        <f t="shared" si="108"/>
        <v/>
      </c>
      <c r="G343" s="7" t="str">
        <f t="shared" si="109"/>
        <v/>
      </c>
      <c r="H343" s="5" t="str">
        <f t="shared" si="110"/>
        <v/>
      </c>
      <c r="I343" s="116" t="str">
        <f t="shared" si="111"/>
        <v/>
      </c>
      <c r="J343" s="7" t="str">
        <f t="shared" si="112"/>
        <v/>
      </c>
      <c r="K343" s="9" t="str">
        <f t="shared" si="113"/>
        <v/>
      </c>
      <c r="L343" s="9" t="str">
        <f>IF(NOT(ISERROR(VLOOKUP(B343,Deflatores!G$42:H$64,2,FALSE))),VLOOKUP(B343,Deflatores!G$42:H$64,2,FALSE),IF(OR(ISBLANK(C343),ISBLANK(B343)),"",VLOOKUP(C343,Deflatores!G$4:H$38,2,FALSE)*H343+VLOOKUP(C343,Deflatores!G$4:I$38,3,FALSE)))</f>
        <v/>
      </c>
      <c r="M343" s="10"/>
      <c r="N343" s="10"/>
      <c r="O343" s="6"/>
    </row>
    <row r="344" spans="1:15" x14ac:dyDescent="0.25">
      <c r="A344" s="119"/>
      <c r="B344" s="4"/>
      <c r="C344" s="4"/>
      <c r="D344" s="7"/>
      <c r="E344" s="7"/>
      <c r="F344" s="8" t="str">
        <f t="shared" si="108"/>
        <v/>
      </c>
      <c r="G344" s="7" t="str">
        <f t="shared" si="109"/>
        <v/>
      </c>
      <c r="H344" s="5" t="str">
        <f t="shared" si="110"/>
        <v/>
      </c>
      <c r="I344" s="116" t="str">
        <f t="shared" si="111"/>
        <v/>
      </c>
      <c r="J344" s="7" t="str">
        <f t="shared" si="112"/>
        <v/>
      </c>
      <c r="K344" s="9" t="str">
        <f t="shared" si="113"/>
        <v/>
      </c>
      <c r="L344" s="9" t="str">
        <f>IF(NOT(ISERROR(VLOOKUP(B344,Deflatores!G$42:H$64,2,FALSE))),VLOOKUP(B344,Deflatores!G$42:H$64,2,FALSE),IF(OR(ISBLANK(C344),ISBLANK(B344)),"",VLOOKUP(C344,Deflatores!G$4:H$38,2,FALSE)*H344+VLOOKUP(C344,Deflatores!G$4:I$38,3,FALSE)))</f>
        <v/>
      </c>
      <c r="M344" s="10"/>
      <c r="N344" s="10"/>
      <c r="O344" s="6"/>
    </row>
    <row r="345" spans="1:15" x14ac:dyDescent="0.25">
      <c r="A345" s="119"/>
      <c r="B345" s="4"/>
      <c r="C345" s="4"/>
      <c r="D345" s="7"/>
      <c r="E345" s="7"/>
      <c r="F345" s="8" t="str">
        <f t="shared" si="108"/>
        <v/>
      </c>
      <c r="G345" s="7" t="str">
        <f t="shared" si="109"/>
        <v/>
      </c>
      <c r="H345" s="5" t="str">
        <f t="shared" si="110"/>
        <v/>
      </c>
      <c r="I345" s="116" t="str">
        <f t="shared" si="111"/>
        <v/>
      </c>
      <c r="J345" s="7" t="str">
        <f t="shared" si="112"/>
        <v/>
      </c>
      <c r="K345" s="9" t="str">
        <f t="shared" si="113"/>
        <v/>
      </c>
      <c r="L345" s="9" t="str">
        <f>IF(NOT(ISERROR(VLOOKUP(B345,Deflatores!G$42:H$64,2,FALSE))),VLOOKUP(B345,Deflatores!G$42:H$64,2,FALSE),IF(OR(ISBLANK(C345),ISBLANK(B345)),"",VLOOKUP(C345,Deflatores!G$4:H$38,2,FALSE)*H345+VLOOKUP(C345,Deflatores!G$4:I$38,3,FALSE)))</f>
        <v/>
      </c>
      <c r="M345" s="10"/>
      <c r="N345" s="10"/>
      <c r="O345" s="6"/>
    </row>
    <row r="346" spans="1:15" x14ac:dyDescent="0.25">
      <c r="A346" s="119"/>
      <c r="B346" s="4"/>
      <c r="C346" s="4"/>
      <c r="D346" s="7"/>
      <c r="E346" s="7"/>
      <c r="F346" s="8" t="str">
        <f t="shared" si="108"/>
        <v/>
      </c>
      <c r="G346" s="7" t="str">
        <f t="shared" si="109"/>
        <v/>
      </c>
      <c r="H346" s="5" t="str">
        <f t="shared" si="110"/>
        <v/>
      </c>
      <c r="I346" s="116" t="str">
        <f t="shared" si="111"/>
        <v/>
      </c>
      <c r="J346" s="7" t="str">
        <f t="shared" si="112"/>
        <v/>
      </c>
      <c r="K346" s="9" t="str">
        <f t="shared" si="113"/>
        <v/>
      </c>
      <c r="L346" s="9" t="str">
        <f>IF(NOT(ISERROR(VLOOKUP(B346,Deflatores!G$42:H$64,2,FALSE))),VLOOKUP(B346,Deflatores!G$42:H$64,2,FALSE),IF(OR(ISBLANK(C346),ISBLANK(B346)),"",VLOOKUP(C346,Deflatores!G$4:H$38,2,FALSE)*H346+VLOOKUP(C346,Deflatores!G$4:I$38,3,FALSE)))</f>
        <v/>
      </c>
      <c r="M346" s="10"/>
      <c r="N346" s="10"/>
      <c r="O346" s="6"/>
    </row>
    <row r="347" spans="1:15" x14ac:dyDescent="0.25">
      <c r="A347" s="119"/>
      <c r="B347" s="4"/>
      <c r="C347" s="4"/>
      <c r="D347" s="7"/>
      <c r="E347" s="7"/>
      <c r="F347" s="8" t="str">
        <f t="shared" si="108"/>
        <v/>
      </c>
      <c r="G347" s="7" t="str">
        <f t="shared" si="109"/>
        <v/>
      </c>
      <c r="H347" s="5" t="str">
        <f t="shared" si="110"/>
        <v/>
      </c>
      <c r="I347" s="116" t="str">
        <f t="shared" si="111"/>
        <v/>
      </c>
      <c r="J347" s="7" t="str">
        <f t="shared" si="112"/>
        <v/>
      </c>
      <c r="K347" s="9" t="str">
        <f t="shared" si="113"/>
        <v/>
      </c>
      <c r="L347" s="9" t="str">
        <f>IF(NOT(ISERROR(VLOOKUP(B347,Deflatores!G$42:H$64,2,FALSE))),VLOOKUP(B347,Deflatores!G$42:H$64,2,FALSE),IF(OR(ISBLANK(C347),ISBLANK(B347)),"",VLOOKUP(C347,Deflatores!G$4:H$38,2,FALSE)*H347+VLOOKUP(C347,Deflatores!G$4:I$38,3,FALSE)))</f>
        <v/>
      </c>
      <c r="M347" s="10"/>
      <c r="N347" s="10"/>
      <c r="O347" s="6"/>
    </row>
    <row r="348" spans="1:15" x14ac:dyDescent="0.25">
      <c r="A348" s="119"/>
      <c r="B348" s="4"/>
      <c r="C348" s="4"/>
      <c r="D348" s="7"/>
      <c r="E348" s="7"/>
      <c r="F348" s="8" t="str">
        <f t="shared" si="108"/>
        <v/>
      </c>
      <c r="G348" s="7" t="str">
        <f t="shared" si="109"/>
        <v/>
      </c>
      <c r="H348" s="5" t="str">
        <f t="shared" si="110"/>
        <v/>
      </c>
      <c r="I348" s="116" t="str">
        <f t="shared" si="111"/>
        <v/>
      </c>
      <c r="J348" s="7" t="str">
        <f t="shared" si="112"/>
        <v/>
      </c>
      <c r="K348" s="9" t="str">
        <f t="shared" si="113"/>
        <v/>
      </c>
      <c r="L348" s="9" t="str">
        <f>IF(NOT(ISERROR(VLOOKUP(B348,Deflatores!G$42:H$64,2,FALSE))),VLOOKUP(B348,Deflatores!G$42:H$64,2,FALSE),IF(OR(ISBLANK(C348),ISBLANK(B348)),"",VLOOKUP(C348,Deflatores!G$4:H$38,2,FALSE)*H348+VLOOKUP(C348,Deflatores!G$4:I$38,3,FALSE)))</f>
        <v/>
      </c>
      <c r="M348" s="10"/>
      <c r="N348" s="10"/>
      <c r="O348" s="6"/>
    </row>
    <row r="349" spans="1:15" x14ac:dyDescent="0.25">
      <c r="A349" s="119"/>
      <c r="B349" s="4"/>
      <c r="C349" s="4"/>
      <c r="D349" s="7"/>
      <c r="E349" s="7"/>
      <c r="F349" s="8" t="str">
        <f t="shared" si="108"/>
        <v/>
      </c>
      <c r="G349" s="7" t="str">
        <f t="shared" si="109"/>
        <v/>
      </c>
      <c r="H349" s="5" t="str">
        <f t="shared" si="110"/>
        <v/>
      </c>
      <c r="I349" s="116" t="str">
        <f t="shared" si="111"/>
        <v/>
      </c>
      <c r="J349" s="7" t="str">
        <f t="shared" si="112"/>
        <v/>
      </c>
      <c r="K349" s="9" t="str">
        <f t="shared" si="113"/>
        <v/>
      </c>
      <c r="L349" s="9" t="str">
        <f>IF(NOT(ISERROR(VLOOKUP(B349,Deflatores!G$42:H$64,2,FALSE))),VLOOKUP(B349,Deflatores!G$42:H$64,2,FALSE),IF(OR(ISBLANK(C349),ISBLANK(B349)),"",VLOOKUP(C349,Deflatores!G$4:H$38,2,FALSE)*H349+VLOOKUP(C349,Deflatores!G$4:I$38,3,FALSE)))</f>
        <v/>
      </c>
      <c r="M349" s="10"/>
      <c r="N349" s="10"/>
      <c r="O349" s="6"/>
    </row>
    <row r="350" spans="1:15" x14ac:dyDescent="0.25">
      <c r="A350" s="119"/>
      <c r="B350" s="4"/>
      <c r="C350" s="4"/>
      <c r="D350" s="7"/>
      <c r="E350" s="7"/>
      <c r="F350" s="8" t="str">
        <f t="shared" si="108"/>
        <v/>
      </c>
      <c r="G350" s="7" t="str">
        <f t="shared" si="109"/>
        <v/>
      </c>
      <c r="H350" s="5" t="str">
        <f t="shared" si="110"/>
        <v/>
      </c>
      <c r="I350" s="116" t="str">
        <f t="shared" si="111"/>
        <v/>
      </c>
      <c r="J350" s="7" t="str">
        <f t="shared" si="112"/>
        <v/>
      </c>
      <c r="K350" s="9" t="str">
        <f t="shared" si="113"/>
        <v/>
      </c>
      <c r="L350" s="9" t="str">
        <f>IF(NOT(ISERROR(VLOOKUP(B350,Deflatores!G$42:H$64,2,FALSE))),VLOOKUP(B350,Deflatores!G$42:H$64,2,FALSE),IF(OR(ISBLANK(C350),ISBLANK(B350)),"",VLOOKUP(C350,Deflatores!G$4:H$38,2,FALSE)*H350+VLOOKUP(C350,Deflatores!G$4:I$38,3,FALSE)))</f>
        <v/>
      </c>
      <c r="M350" s="10"/>
      <c r="N350" s="10"/>
      <c r="O350" s="6"/>
    </row>
    <row r="351" spans="1:15" x14ac:dyDescent="0.25">
      <c r="A351" s="119"/>
      <c r="B351" s="4"/>
      <c r="C351" s="4"/>
      <c r="D351" s="7"/>
      <c r="E351" s="7"/>
      <c r="F351" s="8" t="str">
        <f t="shared" si="108"/>
        <v/>
      </c>
      <c r="G351" s="7" t="str">
        <f t="shared" si="109"/>
        <v/>
      </c>
      <c r="H351" s="5" t="str">
        <f t="shared" si="110"/>
        <v/>
      </c>
      <c r="I351" s="116" t="str">
        <f t="shared" si="111"/>
        <v/>
      </c>
      <c r="J351" s="7" t="str">
        <f t="shared" si="112"/>
        <v/>
      </c>
      <c r="K351" s="9" t="str">
        <f t="shared" si="113"/>
        <v/>
      </c>
      <c r="L351" s="9" t="str">
        <f>IF(NOT(ISERROR(VLOOKUP(B351,Deflatores!G$42:H$64,2,FALSE))),VLOOKUP(B351,Deflatores!G$42:H$64,2,FALSE),IF(OR(ISBLANK(C351),ISBLANK(B351)),"",VLOOKUP(C351,Deflatores!G$4:H$38,2,FALSE)*H351+VLOOKUP(C351,Deflatores!G$4:I$38,3,FALSE)))</f>
        <v/>
      </c>
      <c r="M351" s="10"/>
      <c r="N351" s="10"/>
      <c r="O351" s="6"/>
    </row>
    <row r="352" spans="1:15" x14ac:dyDescent="0.25">
      <c r="A352" s="119"/>
      <c r="B352" s="4"/>
      <c r="C352" s="4"/>
      <c r="D352" s="7"/>
      <c r="E352" s="7"/>
      <c r="F352" s="8" t="str">
        <f t="shared" si="108"/>
        <v/>
      </c>
      <c r="G352" s="7" t="str">
        <f t="shared" si="109"/>
        <v/>
      </c>
      <c r="H352" s="5" t="str">
        <f t="shared" si="110"/>
        <v/>
      </c>
      <c r="I352" s="116" t="str">
        <f t="shared" si="111"/>
        <v/>
      </c>
      <c r="J352" s="7" t="str">
        <f t="shared" si="112"/>
        <v/>
      </c>
      <c r="K352" s="9" t="str">
        <f t="shared" si="113"/>
        <v/>
      </c>
      <c r="L352" s="9" t="str">
        <f>IF(NOT(ISERROR(VLOOKUP(B352,Deflatores!G$42:H$64,2,FALSE))),VLOOKUP(B352,Deflatores!G$42:H$64,2,FALSE),IF(OR(ISBLANK(C352),ISBLANK(B352)),"",VLOOKUP(C352,Deflatores!G$4:H$38,2,FALSE)*H352+VLOOKUP(C352,Deflatores!G$4:I$38,3,FALSE)))</f>
        <v/>
      </c>
      <c r="M352" s="10"/>
      <c r="N352" s="10"/>
      <c r="O352" s="6"/>
    </row>
    <row r="353" spans="1:15" x14ac:dyDescent="0.25">
      <c r="A353" s="119"/>
      <c r="B353" s="4"/>
      <c r="C353" s="4"/>
      <c r="D353" s="7"/>
      <c r="E353" s="7"/>
      <c r="F353" s="8" t="str">
        <f t="shared" si="108"/>
        <v/>
      </c>
      <c r="G353" s="7" t="str">
        <f t="shared" si="109"/>
        <v/>
      </c>
      <c r="H353" s="5" t="str">
        <f t="shared" si="110"/>
        <v/>
      </c>
      <c r="I353" s="116" t="str">
        <f t="shared" si="111"/>
        <v/>
      </c>
      <c r="J353" s="7" t="str">
        <f t="shared" si="112"/>
        <v/>
      </c>
      <c r="K353" s="9" t="str">
        <f t="shared" si="113"/>
        <v/>
      </c>
      <c r="L353" s="9" t="str">
        <f>IF(NOT(ISERROR(VLOOKUP(B353,Deflatores!G$42:H$64,2,FALSE))),VLOOKUP(B353,Deflatores!G$42:H$64,2,FALSE),IF(OR(ISBLANK(C353),ISBLANK(B353)),"",VLOOKUP(C353,Deflatores!G$4:H$38,2,FALSE)*H353+VLOOKUP(C353,Deflatores!G$4:I$38,3,FALSE)))</f>
        <v/>
      </c>
      <c r="M353" s="10"/>
      <c r="N353" s="10"/>
      <c r="O353" s="6"/>
    </row>
    <row r="354" spans="1:15" x14ac:dyDescent="0.25">
      <c r="A354" s="119"/>
      <c r="B354" s="4"/>
      <c r="C354" s="4"/>
      <c r="D354" s="7"/>
      <c r="E354" s="7"/>
      <c r="F354" s="8" t="str">
        <f t="shared" si="108"/>
        <v/>
      </c>
      <c r="G354" s="7" t="str">
        <f t="shared" si="109"/>
        <v/>
      </c>
      <c r="H354" s="5" t="str">
        <f t="shared" si="110"/>
        <v/>
      </c>
      <c r="I354" s="116" t="str">
        <f t="shared" si="111"/>
        <v/>
      </c>
      <c r="J354" s="7" t="str">
        <f t="shared" si="112"/>
        <v/>
      </c>
      <c r="K354" s="9" t="str">
        <f t="shared" si="113"/>
        <v/>
      </c>
      <c r="L354" s="9" t="str">
        <f>IF(NOT(ISERROR(VLOOKUP(B354,Deflatores!G$42:H$64,2,FALSE))),VLOOKUP(B354,Deflatores!G$42:H$64,2,FALSE),IF(OR(ISBLANK(C354),ISBLANK(B354)),"",VLOOKUP(C354,Deflatores!G$4:H$38,2,FALSE)*H354+VLOOKUP(C354,Deflatores!G$4:I$38,3,FALSE)))</f>
        <v/>
      </c>
      <c r="M354" s="10"/>
      <c r="N354" s="10"/>
      <c r="O354" s="6"/>
    </row>
    <row r="355" spans="1:15" x14ac:dyDescent="0.25">
      <c r="A355" s="119"/>
      <c r="B355" s="4"/>
      <c r="C355" s="4"/>
      <c r="D355" s="7"/>
      <c r="E355" s="7"/>
      <c r="F355" s="8" t="str">
        <f t="shared" si="108"/>
        <v/>
      </c>
      <c r="G355" s="7" t="str">
        <f t="shared" si="109"/>
        <v/>
      </c>
      <c r="H355" s="5" t="str">
        <f t="shared" si="110"/>
        <v/>
      </c>
      <c r="I355" s="116" t="str">
        <f t="shared" si="111"/>
        <v/>
      </c>
      <c r="J355" s="7" t="str">
        <f t="shared" si="112"/>
        <v/>
      </c>
      <c r="K355" s="9" t="str">
        <f t="shared" si="113"/>
        <v/>
      </c>
      <c r="L355" s="9" t="str">
        <f>IF(NOT(ISERROR(VLOOKUP(B355,Deflatores!G$42:H$64,2,FALSE))),VLOOKUP(B355,Deflatores!G$42:H$64,2,FALSE),IF(OR(ISBLANK(C355),ISBLANK(B355)),"",VLOOKUP(C355,Deflatores!G$4:H$38,2,FALSE)*H355+VLOOKUP(C355,Deflatores!G$4:I$38,3,FALSE)))</f>
        <v/>
      </c>
      <c r="M355" s="10"/>
      <c r="N355" s="10"/>
      <c r="O355" s="6"/>
    </row>
    <row r="356" spans="1:15" x14ac:dyDescent="0.25">
      <c r="A356" s="119"/>
      <c r="B356" s="4"/>
      <c r="C356" s="4"/>
      <c r="D356" s="7"/>
      <c r="E356" s="7"/>
      <c r="F356" s="8" t="str">
        <f t="shared" si="108"/>
        <v/>
      </c>
      <c r="G356" s="7" t="str">
        <f t="shared" si="109"/>
        <v/>
      </c>
      <c r="H356" s="5" t="str">
        <f t="shared" si="110"/>
        <v/>
      </c>
      <c r="I356" s="116" t="str">
        <f t="shared" si="111"/>
        <v/>
      </c>
      <c r="J356" s="7" t="str">
        <f t="shared" si="112"/>
        <v/>
      </c>
      <c r="K356" s="9" t="str">
        <f t="shared" si="113"/>
        <v/>
      </c>
      <c r="L356" s="9" t="str">
        <f>IF(NOT(ISERROR(VLOOKUP(B356,Deflatores!G$42:H$64,2,FALSE))),VLOOKUP(B356,Deflatores!G$42:H$64,2,FALSE),IF(OR(ISBLANK(C356),ISBLANK(B356)),"",VLOOKUP(C356,Deflatores!G$4:H$38,2,FALSE)*H356+VLOOKUP(C356,Deflatores!G$4:I$38,3,FALSE)))</f>
        <v/>
      </c>
      <c r="M356" s="10"/>
      <c r="N356" s="10"/>
      <c r="O356" s="6"/>
    </row>
    <row r="357" spans="1:15" x14ac:dyDescent="0.25">
      <c r="A357" s="119"/>
      <c r="B357" s="4"/>
      <c r="C357" s="4"/>
      <c r="D357" s="7"/>
      <c r="E357" s="7"/>
      <c r="F357" s="8" t="str">
        <f t="shared" si="108"/>
        <v/>
      </c>
      <c r="G357" s="7" t="str">
        <f t="shared" si="109"/>
        <v/>
      </c>
      <c r="H357" s="5" t="str">
        <f t="shared" si="110"/>
        <v/>
      </c>
      <c r="I357" s="116" t="str">
        <f t="shared" si="111"/>
        <v/>
      </c>
      <c r="J357" s="7" t="str">
        <f t="shared" si="112"/>
        <v/>
      </c>
      <c r="K357" s="9" t="str">
        <f t="shared" si="113"/>
        <v/>
      </c>
      <c r="L357" s="9" t="str">
        <f>IF(NOT(ISERROR(VLOOKUP(B357,Deflatores!G$42:H$64,2,FALSE))),VLOOKUP(B357,Deflatores!G$42:H$64,2,FALSE),IF(OR(ISBLANK(C357),ISBLANK(B357)),"",VLOOKUP(C357,Deflatores!G$4:H$38,2,FALSE)*H357+VLOOKUP(C357,Deflatores!G$4:I$38,3,FALSE)))</f>
        <v/>
      </c>
      <c r="M357" s="10"/>
      <c r="N357" s="10"/>
      <c r="O357" s="6"/>
    </row>
    <row r="358" spans="1:15" x14ac:dyDescent="0.25">
      <c r="A358" s="119"/>
      <c r="B358" s="4"/>
      <c r="C358" s="4"/>
      <c r="D358" s="7"/>
      <c r="E358" s="7"/>
      <c r="F358" s="8" t="str">
        <f t="shared" si="108"/>
        <v/>
      </c>
      <c r="G358" s="7" t="str">
        <f t="shared" si="109"/>
        <v/>
      </c>
      <c r="H358" s="5" t="str">
        <f t="shared" si="110"/>
        <v/>
      </c>
      <c r="I358" s="116" t="str">
        <f t="shared" si="111"/>
        <v/>
      </c>
      <c r="J358" s="7" t="str">
        <f t="shared" si="112"/>
        <v/>
      </c>
      <c r="K358" s="9" t="str">
        <f t="shared" si="113"/>
        <v/>
      </c>
      <c r="L358" s="9" t="str">
        <f>IF(NOT(ISERROR(VLOOKUP(B358,Deflatores!G$42:H$64,2,FALSE))),VLOOKUP(B358,Deflatores!G$42:H$64,2,FALSE),IF(OR(ISBLANK(C358),ISBLANK(B358)),"",VLOOKUP(C358,Deflatores!G$4:H$38,2,FALSE)*H358+VLOOKUP(C358,Deflatores!G$4:I$38,3,FALSE)))</f>
        <v/>
      </c>
      <c r="M358" s="10"/>
      <c r="N358" s="10"/>
      <c r="O358" s="6"/>
    </row>
    <row r="359" spans="1:15" x14ac:dyDescent="0.25">
      <c r="A359" s="119"/>
      <c r="B359" s="4"/>
      <c r="C359" s="4"/>
      <c r="D359" s="7"/>
      <c r="E359" s="7"/>
      <c r="F359" s="8" t="str">
        <f t="shared" si="108"/>
        <v/>
      </c>
      <c r="G359" s="7" t="str">
        <f t="shared" si="109"/>
        <v/>
      </c>
      <c r="H359" s="5" t="str">
        <f t="shared" si="110"/>
        <v/>
      </c>
      <c r="I359" s="116" t="str">
        <f t="shared" si="111"/>
        <v/>
      </c>
      <c r="J359" s="7" t="str">
        <f t="shared" si="112"/>
        <v/>
      </c>
      <c r="K359" s="9" t="str">
        <f t="shared" si="113"/>
        <v/>
      </c>
      <c r="L359" s="9" t="str">
        <f>IF(NOT(ISERROR(VLOOKUP(B359,Deflatores!G$42:H$64,2,FALSE))),VLOOKUP(B359,Deflatores!G$42:H$64,2,FALSE),IF(OR(ISBLANK(C359),ISBLANK(B359)),"",VLOOKUP(C359,Deflatores!G$4:H$38,2,FALSE)*H359+VLOOKUP(C359,Deflatores!G$4:I$38,3,FALSE)))</f>
        <v/>
      </c>
      <c r="M359" s="10"/>
      <c r="N359" s="10"/>
      <c r="O359" s="6"/>
    </row>
    <row r="360" spans="1:15" x14ac:dyDescent="0.25">
      <c r="A360" s="119"/>
      <c r="B360" s="4"/>
      <c r="C360" s="4"/>
      <c r="D360" s="7"/>
      <c r="E360" s="7"/>
      <c r="F360" s="8" t="str">
        <f t="shared" si="108"/>
        <v/>
      </c>
      <c r="G360" s="7" t="str">
        <f t="shared" si="109"/>
        <v/>
      </c>
      <c r="H360" s="5" t="str">
        <f t="shared" si="110"/>
        <v/>
      </c>
      <c r="I360" s="116" t="str">
        <f t="shared" si="111"/>
        <v/>
      </c>
      <c r="J360" s="7" t="str">
        <f t="shared" si="112"/>
        <v/>
      </c>
      <c r="K360" s="9" t="str">
        <f t="shared" si="113"/>
        <v/>
      </c>
      <c r="L360" s="9" t="str">
        <f>IF(NOT(ISERROR(VLOOKUP(B360,Deflatores!G$42:H$64,2,FALSE))),VLOOKUP(B360,Deflatores!G$42:H$64,2,FALSE),IF(OR(ISBLANK(C360),ISBLANK(B360)),"",VLOOKUP(C360,Deflatores!G$4:H$38,2,FALSE)*H360+VLOOKUP(C360,Deflatores!G$4:I$38,3,FALSE)))</f>
        <v/>
      </c>
      <c r="M360" s="10"/>
      <c r="N360" s="10"/>
      <c r="O360" s="6"/>
    </row>
    <row r="361" spans="1:15" x14ac:dyDescent="0.25">
      <c r="A361" s="119"/>
      <c r="B361" s="4"/>
      <c r="C361" s="4"/>
      <c r="D361" s="7"/>
      <c r="E361" s="7"/>
      <c r="F361" s="8" t="str">
        <f t="shared" si="108"/>
        <v/>
      </c>
      <c r="G361" s="7" t="str">
        <f t="shared" si="109"/>
        <v/>
      </c>
      <c r="H361" s="5" t="str">
        <f t="shared" si="110"/>
        <v/>
      </c>
      <c r="I361" s="116" t="str">
        <f t="shared" si="111"/>
        <v/>
      </c>
      <c r="J361" s="7" t="str">
        <f t="shared" si="112"/>
        <v/>
      </c>
      <c r="K361" s="9" t="str">
        <f t="shared" si="113"/>
        <v/>
      </c>
      <c r="L361" s="9" t="str">
        <f>IF(NOT(ISERROR(VLOOKUP(B361,Deflatores!G$42:H$64,2,FALSE))),VLOOKUP(B361,Deflatores!G$42:H$64,2,FALSE),IF(OR(ISBLANK(C361),ISBLANK(B361)),"",VLOOKUP(C361,Deflatores!G$4:H$38,2,FALSE)*H361+VLOOKUP(C361,Deflatores!G$4:I$38,3,FALSE)))</f>
        <v/>
      </c>
      <c r="M361" s="10"/>
      <c r="N361" s="10"/>
      <c r="O361" s="6"/>
    </row>
    <row r="362" spans="1:15" x14ac:dyDescent="0.25">
      <c r="A362" s="119"/>
      <c r="B362" s="4"/>
      <c r="C362" s="4"/>
      <c r="D362" s="7"/>
      <c r="E362" s="7"/>
      <c r="F362" s="8" t="str">
        <f t="shared" si="108"/>
        <v/>
      </c>
      <c r="G362" s="7" t="str">
        <f t="shared" si="109"/>
        <v/>
      </c>
      <c r="H362" s="5" t="str">
        <f t="shared" si="110"/>
        <v/>
      </c>
      <c r="I362" s="116" t="str">
        <f t="shared" si="111"/>
        <v/>
      </c>
      <c r="J362" s="7" t="str">
        <f t="shared" si="112"/>
        <v/>
      </c>
      <c r="K362" s="9" t="str">
        <f t="shared" si="113"/>
        <v/>
      </c>
      <c r="L362" s="9" t="str">
        <f>IF(NOT(ISERROR(VLOOKUP(B362,Deflatores!G$42:H$64,2,FALSE))),VLOOKUP(B362,Deflatores!G$42:H$64,2,FALSE),IF(OR(ISBLANK(C362),ISBLANK(B362)),"",VLOOKUP(C362,Deflatores!G$4:H$38,2,FALSE)*H362+VLOOKUP(C362,Deflatores!G$4:I$38,3,FALSE)))</f>
        <v/>
      </c>
      <c r="M362" s="10"/>
      <c r="N362" s="10"/>
      <c r="O362" s="6"/>
    </row>
    <row r="363" spans="1:15" x14ac:dyDescent="0.25">
      <c r="A363" s="119"/>
      <c r="B363" s="4"/>
      <c r="C363" s="4"/>
      <c r="D363" s="7"/>
      <c r="E363" s="7"/>
      <c r="F363" s="8" t="str">
        <f t="shared" si="108"/>
        <v/>
      </c>
      <c r="G363" s="7" t="str">
        <f t="shared" si="109"/>
        <v/>
      </c>
      <c r="H363" s="5" t="str">
        <f t="shared" si="110"/>
        <v/>
      </c>
      <c r="I363" s="116" t="str">
        <f t="shared" si="111"/>
        <v/>
      </c>
      <c r="J363" s="7" t="str">
        <f t="shared" si="112"/>
        <v/>
      </c>
      <c r="K363" s="9" t="str">
        <f t="shared" si="113"/>
        <v/>
      </c>
      <c r="L363" s="9" t="str">
        <f>IF(NOT(ISERROR(VLOOKUP(B363,Deflatores!G$42:H$64,2,FALSE))),VLOOKUP(B363,Deflatores!G$42:H$64,2,FALSE),IF(OR(ISBLANK(C363),ISBLANK(B363)),"",VLOOKUP(C363,Deflatores!G$4:H$38,2,FALSE)*H363+VLOOKUP(C363,Deflatores!G$4:I$38,3,FALSE)))</f>
        <v/>
      </c>
      <c r="M363" s="10"/>
      <c r="N363" s="10"/>
      <c r="O363" s="6"/>
    </row>
    <row r="364" spans="1:15" x14ac:dyDescent="0.25">
      <c r="A364" s="119"/>
      <c r="B364" s="4"/>
      <c r="C364" s="4"/>
      <c r="D364" s="7"/>
      <c r="E364" s="7"/>
      <c r="F364" s="8" t="str">
        <f t="shared" si="108"/>
        <v/>
      </c>
      <c r="G364" s="7" t="str">
        <f t="shared" si="109"/>
        <v/>
      </c>
      <c r="H364" s="5" t="str">
        <f t="shared" si="110"/>
        <v/>
      </c>
      <c r="I364" s="116" t="str">
        <f t="shared" si="111"/>
        <v/>
      </c>
      <c r="J364" s="7" t="str">
        <f t="shared" si="112"/>
        <v/>
      </c>
      <c r="K364" s="9" t="str">
        <f t="shared" si="113"/>
        <v/>
      </c>
      <c r="L364" s="9" t="str">
        <f>IF(NOT(ISERROR(VLOOKUP(B364,Deflatores!G$42:H$64,2,FALSE))),VLOOKUP(B364,Deflatores!G$42:H$64,2,FALSE),IF(OR(ISBLANK(C364),ISBLANK(B364)),"",VLOOKUP(C364,Deflatores!G$4:H$38,2,FALSE)*H364+VLOOKUP(C364,Deflatores!G$4:I$38,3,FALSE)))</f>
        <v/>
      </c>
      <c r="M364" s="10"/>
      <c r="N364" s="10"/>
      <c r="O364" s="6"/>
    </row>
    <row r="365" spans="1:15" x14ac:dyDescent="0.25">
      <c r="A365" s="119"/>
      <c r="B365" s="4"/>
      <c r="C365" s="4"/>
      <c r="D365" s="7"/>
      <c r="E365" s="7"/>
      <c r="F365" s="8" t="str">
        <f t="shared" si="108"/>
        <v/>
      </c>
      <c r="G365" s="7" t="str">
        <f t="shared" si="109"/>
        <v/>
      </c>
      <c r="H365" s="5" t="str">
        <f t="shared" si="110"/>
        <v/>
      </c>
      <c r="I365" s="116" t="str">
        <f t="shared" si="111"/>
        <v/>
      </c>
      <c r="J365" s="7" t="str">
        <f t="shared" si="112"/>
        <v/>
      </c>
      <c r="K365" s="9" t="str">
        <f t="shared" si="113"/>
        <v/>
      </c>
      <c r="L365" s="9" t="str">
        <f>IF(NOT(ISERROR(VLOOKUP(B365,Deflatores!G$42:H$64,2,FALSE))),VLOOKUP(B365,Deflatores!G$42:H$64,2,FALSE),IF(OR(ISBLANK(C365),ISBLANK(B365)),"",VLOOKUP(C365,Deflatores!G$4:H$38,2,FALSE)*H365+VLOOKUP(C365,Deflatores!G$4:I$38,3,FALSE)))</f>
        <v/>
      </c>
      <c r="M365" s="10"/>
      <c r="N365" s="10"/>
      <c r="O365" s="6"/>
    </row>
    <row r="366" spans="1:15" x14ac:dyDescent="0.25">
      <c r="A366" s="119"/>
      <c r="B366" s="4"/>
      <c r="C366" s="4"/>
      <c r="D366" s="7"/>
      <c r="E366" s="7"/>
      <c r="F366" s="8" t="str">
        <f t="shared" si="108"/>
        <v/>
      </c>
      <c r="G366" s="7" t="str">
        <f t="shared" si="109"/>
        <v/>
      </c>
      <c r="H366" s="5" t="str">
        <f t="shared" si="110"/>
        <v/>
      </c>
      <c r="I366" s="116" t="str">
        <f t="shared" si="111"/>
        <v/>
      </c>
      <c r="J366" s="7" t="str">
        <f t="shared" si="112"/>
        <v/>
      </c>
      <c r="K366" s="9" t="str">
        <f t="shared" si="113"/>
        <v/>
      </c>
      <c r="L366" s="9" t="str">
        <f>IF(NOT(ISERROR(VLOOKUP(B366,Deflatores!G$42:H$64,2,FALSE))),VLOOKUP(B366,Deflatores!G$42:H$64,2,FALSE),IF(OR(ISBLANK(C366),ISBLANK(B366)),"",VLOOKUP(C366,Deflatores!G$4:H$38,2,FALSE)*H366+VLOOKUP(C366,Deflatores!G$4:I$38,3,FALSE)))</f>
        <v/>
      </c>
      <c r="M366" s="10"/>
      <c r="N366" s="10"/>
      <c r="O366" s="6"/>
    </row>
    <row r="367" spans="1:15" x14ac:dyDescent="0.25">
      <c r="A367" s="119"/>
      <c r="B367" s="4"/>
      <c r="C367" s="4"/>
      <c r="D367" s="7"/>
      <c r="E367" s="7"/>
      <c r="F367" s="8" t="str">
        <f t="shared" si="108"/>
        <v/>
      </c>
      <c r="G367" s="7" t="str">
        <f t="shared" si="109"/>
        <v/>
      </c>
      <c r="H367" s="5" t="str">
        <f t="shared" si="110"/>
        <v/>
      </c>
      <c r="I367" s="116" t="str">
        <f t="shared" si="111"/>
        <v/>
      </c>
      <c r="J367" s="7" t="str">
        <f t="shared" si="112"/>
        <v/>
      </c>
      <c r="K367" s="9" t="str">
        <f t="shared" si="113"/>
        <v/>
      </c>
      <c r="L367" s="9" t="str">
        <f>IF(NOT(ISERROR(VLOOKUP(B367,Deflatores!G$42:H$64,2,FALSE))),VLOOKUP(B367,Deflatores!G$42:H$64,2,FALSE),IF(OR(ISBLANK(C367),ISBLANK(B367)),"",VLOOKUP(C367,Deflatores!G$4:H$38,2,FALSE)*H367+VLOOKUP(C367,Deflatores!G$4:I$38,3,FALSE)))</f>
        <v/>
      </c>
      <c r="M367" s="10"/>
      <c r="N367" s="10"/>
      <c r="O367" s="6"/>
    </row>
    <row r="368" spans="1:15" x14ac:dyDescent="0.25">
      <c r="A368" s="119"/>
      <c r="B368" s="4"/>
      <c r="C368" s="4"/>
      <c r="D368" s="7"/>
      <c r="E368" s="7"/>
      <c r="F368" s="8" t="str">
        <f t="shared" si="108"/>
        <v/>
      </c>
      <c r="G368" s="7" t="str">
        <f t="shared" si="109"/>
        <v/>
      </c>
      <c r="H368" s="5" t="str">
        <f t="shared" si="110"/>
        <v/>
      </c>
      <c r="I368" s="116" t="str">
        <f t="shared" si="111"/>
        <v/>
      </c>
      <c r="J368" s="7" t="str">
        <f t="shared" si="112"/>
        <v/>
      </c>
      <c r="K368" s="9" t="str">
        <f t="shared" si="113"/>
        <v/>
      </c>
      <c r="L368" s="9" t="str">
        <f>IF(NOT(ISERROR(VLOOKUP(B368,Deflatores!G$42:H$64,2,FALSE))),VLOOKUP(B368,Deflatores!G$42:H$64,2,FALSE),IF(OR(ISBLANK(C368),ISBLANK(B368)),"",VLOOKUP(C368,Deflatores!G$4:H$38,2,FALSE)*H368+VLOOKUP(C368,Deflatores!G$4:I$38,3,FALSE)))</f>
        <v/>
      </c>
      <c r="M368" s="10"/>
      <c r="N368" s="10"/>
      <c r="O368" s="6"/>
    </row>
    <row r="369" spans="1:15" x14ac:dyDescent="0.25">
      <c r="A369" s="119"/>
      <c r="B369" s="4"/>
      <c r="C369" s="4"/>
      <c r="D369" s="7"/>
      <c r="E369" s="7"/>
      <c r="F369" s="8" t="str">
        <f t="shared" si="108"/>
        <v/>
      </c>
      <c r="G369" s="7" t="str">
        <f t="shared" si="109"/>
        <v/>
      </c>
      <c r="H369" s="5" t="str">
        <f t="shared" si="110"/>
        <v/>
      </c>
      <c r="I369" s="116" t="str">
        <f t="shared" si="111"/>
        <v/>
      </c>
      <c r="J369" s="7" t="str">
        <f t="shared" si="112"/>
        <v/>
      </c>
      <c r="K369" s="9" t="str">
        <f t="shared" si="113"/>
        <v/>
      </c>
      <c r="L369" s="9" t="str">
        <f>IF(NOT(ISERROR(VLOOKUP(B369,Deflatores!G$42:H$64,2,FALSE))),VLOOKUP(B369,Deflatores!G$42:H$64,2,FALSE),IF(OR(ISBLANK(C369),ISBLANK(B369)),"",VLOOKUP(C369,Deflatores!G$4:H$38,2,FALSE)*H369+VLOOKUP(C369,Deflatores!G$4:I$38,3,FALSE)))</f>
        <v/>
      </c>
      <c r="M369" s="10"/>
      <c r="N369" s="10"/>
      <c r="O369" s="6"/>
    </row>
    <row r="370" spans="1:15" x14ac:dyDescent="0.25">
      <c r="A370" s="119"/>
      <c r="B370" s="4"/>
      <c r="C370" s="4"/>
      <c r="D370" s="7"/>
      <c r="E370" s="7"/>
      <c r="F370" s="8" t="str">
        <f t="shared" si="108"/>
        <v/>
      </c>
      <c r="G370" s="7" t="str">
        <f t="shared" si="109"/>
        <v/>
      </c>
      <c r="H370" s="5" t="str">
        <f t="shared" si="110"/>
        <v/>
      </c>
      <c r="I370" s="116" t="str">
        <f t="shared" si="111"/>
        <v/>
      </c>
      <c r="J370" s="7" t="str">
        <f t="shared" si="112"/>
        <v/>
      </c>
      <c r="K370" s="9" t="str">
        <f t="shared" si="113"/>
        <v/>
      </c>
      <c r="L370" s="9" t="str">
        <f>IF(NOT(ISERROR(VLOOKUP(B370,Deflatores!G$42:H$64,2,FALSE))),VLOOKUP(B370,Deflatores!G$42:H$64,2,FALSE),IF(OR(ISBLANK(C370),ISBLANK(B370)),"",VLOOKUP(C370,Deflatores!G$4:H$38,2,FALSE)*H370+VLOOKUP(C370,Deflatores!G$4:I$38,3,FALSE)))</f>
        <v/>
      </c>
      <c r="M370" s="10"/>
      <c r="N370" s="10"/>
      <c r="O370" s="6"/>
    </row>
    <row r="371" spans="1:15" x14ac:dyDescent="0.25">
      <c r="A371" s="119"/>
      <c r="B371" s="4"/>
      <c r="C371" s="4"/>
      <c r="D371" s="7"/>
      <c r="E371" s="7"/>
      <c r="F371" s="8" t="str">
        <f t="shared" si="108"/>
        <v/>
      </c>
      <c r="G371" s="7" t="str">
        <f t="shared" si="109"/>
        <v/>
      </c>
      <c r="H371" s="5" t="str">
        <f t="shared" si="110"/>
        <v/>
      </c>
      <c r="I371" s="116" t="str">
        <f t="shared" si="111"/>
        <v/>
      </c>
      <c r="J371" s="7" t="str">
        <f t="shared" si="112"/>
        <v/>
      </c>
      <c r="K371" s="9" t="str">
        <f t="shared" si="113"/>
        <v/>
      </c>
      <c r="L371" s="9" t="str">
        <f>IF(NOT(ISERROR(VLOOKUP(B371,Deflatores!G$42:H$64,2,FALSE))),VLOOKUP(B371,Deflatores!G$42:H$64,2,FALSE),IF(OR(ISBLANK(C371),ISBLANK(B371)),"",VLOOKUP(C371,Deflatores!G$4:H$38,2,FALSE)*H371+VLOOKUP(C371,Deflatores!G$4:I$38,3,FALSE)))</f>
        <v/>
      </c>
      <c r="M371" s="10"/>
      <c r="N371" s="10"/>
      <c r="O371" s="6"/>
    </row>
    <row r="372" spans="1:15" x14ac:dyDescent="0.25">
      <c r="A372" s="119"/>
      <c r="B372" s="4"/>
      <c r="C372" s="4"/>
      <c r="D372" s="7"/>
      <c r="E372" s="7"/>
      <c r="F372" s="8" t="str">
        <f t="shared" si="108"/>
        <v/>
      </c>
      <c r="G372" s="7" t="str">
        <f t="shared" si="109"/>
        <v/>
      </c>
      <c r="H372" s="5" t="str">
        <f t="shared" si="110"/>
        <v/>
      </c>
      <c r="I372" s="116" t="str">
        <f t="shared" si="111"/>
        <v/>
      </c>
      <c r="J372" s="7" t="str">
        <f t="shared" si="112"/>
        <v/>
      </c>
      <c r="K372" s="9" t="str">
        <f t="shared" si="113"/>
        <v/>
      </c>
      <c r="L372" s="9" t="str">
        <f>IF(NOT(ISERROR(VLOOKUP(B372,Deflatores!G$42:H$64,2,FALSE))),VLOOKUP(B372,Deflatores!G$42:H$64,2,FALSE),IF(OR(ISBLANK(C372),ISBLANK(B372)),"",VLOOKUP(C372,Deflatores!G$4:H$38,2,FALSE)*H372+VLOOKUP(C372,Deflatores!G$4:I$38,3,FALSE)))</f>
        <v/>
      </c>
      <c r="M372" s="10"/>
      <c r="N372" s="10"/>
      <c r="O372" s="6"/>
    </row>
    <row r="373" spans="1:15" x14ac:dyDescent="0.25">
      <c r="A373" s="119"/>
      <c r="B373" s="4"/>
      <c r="C373" s="4"/>
      <c r="D373" s="7"/>
      <c r="E373" s="7"/>
      <c r="F373" s="8" t="str">
        <f t="shared" si="108"/>
        <v/>
      </c>
      <c r="G373" s="7" t="str">
        <f t="shared" si="109"/>
        <v/>
      </c>
      <c r="H373" s="5" t="str">
        <f t="shared" si="110"/>
        <v/>
      </c>
      <c r="I373" s="116" t="str">
        <f t="shared" si="111"/>
        <v/>
      </c>
      <c r="J373" s="7" t="str">
        <f t="shared" si="112"/>
        <v/>
      </c>
      <c r="K373" s="9" t="str">
        <f t="shared" si="113"/>
        <v/>
      </c>
      <c r="L373" s="9" t="str">
        <f>IF(NOT(ISERROR(VLOOKUP(B373,Deflatores!G$42:H$64,2,FALSE))),VLOOKUP(B373,Deflatores!G$42:H$64,2,FALSE),IF(OR(ISBLANK(C373),ISBLANK(B373)),"",VLOOKUP(C373,Deflatores!G$4:H$38,2,FALSE)*H373+VLOOKUP(C373,Deflatores!G$4:I$38,3,FALSE)))</f>
        <v/>
      </c>
      <c r="M373" s="10"/>
      <c r="N373" s="10"/>
      <c r="O373" s="6"/>
    </row>
    <row r="374" spans="1:15" x14ac:dyDescent="0.25">
      <c r="A374" s="119"/>
      <c r="B374" s="4"/>
      <c r="C374" s="4"/>
      <c r="D374" s="7"/>
      <c r="E374" s="7"/>
      <c r="F374" s="8" t="str">
        <f t="shared" si="108"/>
        <v/>
      </c>
      <c r="G374" s="7" t="str">
        <f t="shared" si="109"/>
        <v/>
      </c>
      <c r="H374" s="5" t="str">
        <f t="shared" si="110"/>
        <v/>
      </c>
      <c r="I374" s="116" t="str">
        <f t="shared" si="111"/>
        <v/>
      </c>
      <c r="J374" s="7" t="str">
        <f t="shared" si="112"/>
        <v/>
      </c>
      <c r="K374" s="9" t="str">
        <f t="shared" si="113"/>
        <v/>
      </c>
      <c r="L374" s="9" t="str">
        <f>IF(NOT(ISERROR(VLOOKUP(B374,Deflatores!G$42:H$64,2,FALSE))),VLOOKUP(B374,Deflatores!G$42:H$64,2,FALSE),IF(OR(ISBLANK(C374),ISBLANK(B374)),"",VLOOKUP(C374,Deflatores!G$4:H$38,2,FALSE)*H374+VLOOKUP(C374,Deflatores!G$4:I$38,3,FALSE)))</f>
        <v/>
      </c>
      <c r="M374" s="10"/>
      <c r="N374" s="10"/>
      <c r="O374" s="6"/>
    </row>
    <row r="375" spans="1:15" x14ac:dyDescent="0.25">
      <c r="A375" s="119"/>
      <c r="B375" s="4"/>
      <c r="C375" s="4"/>
      <c r="D375" s="7"/>
      <c r="E375" s="7"/>
      <c r="F375" s="8" t="str">
        <f t="shared" si="108"/>
        <v/>
      </c>
      <c r="G375" s="7" t="str">
        <f t="shared" si="109"/>
        <v/>
      </c>
      <c r="H375" s="5" t="str">
        <f t="shared" si="110"/>
        <v/>
      </c>
      <c r="I375" s="116" t="str">
        <f t="shared" si="111"/>
        <v/>
      </c>
      <c r="J375" s="7" t="str">
        <f t="shared" si="112"/>
        <v/>
      </c>
      <c r="K375" s="9" t="str">
        <f t="shared" si="113"/>
        <v/>
      </c>
      <c r="L375" s="9" t="str">
        <f>IF(NOT(ISERROR(VLOOKUP(B375,Deflatores!G$42:H$64,2,FALSE))),VLOOKUP(B375,Deflatores!G$42:H$64,2,FALSE),IF(OR(ISBLANK(C375),ISBLANK(B375)),"",VLOOKUP(C375,Deflatores!G$4:H$38,2,FALSE)*H375+VLOOKUP(C375,Deflatores!G$4:I$38,3,FALSE)))</f>
        <v/>
      </c>
      <c r="M375" s="10"/>
      <c r="N375" s="10"/>
      <c r="O375" s="6"/>
    </row>
    <row r="376" spans="1:15" x14ac:dyDescent="0.25">
      <c r="A376" s="119"/>
      <c r="B376" s="4"/>
      <c r="C376" s="4"/>
      <c r="D376" s="7"/>
      <c r="E376" s="7"/>
      <c r="F376" s="8" t="str">
        <f t="shared" si="108"/>
        <v/>
      </c>
      <c r="G376" s="7" t="str">
        <f t="shared" si="109"/>
        <v/>
      </c>
      <c r="H376" s="5" t="str">
        <f t="shared" si="110"/>
        <v/>
      </c>
      <c r="I376" s="116" t="str">
        <f t="shared" si="111"/>
        <v/>
      </c>
      <c r="J376" s="7" t="str">
        <f t="shared" si="112"/>
        <v/>
      </c>
      <c r="K376" s="9" t="str">
        <f t="shared" si="113"/>
        <v/>
      </c>
      <c r="L376" s="9" t="str">
        <f>IF(NOT(ISERROR(VLOOKUP(B376,Deflatores!G$42:H$64,2,FALSE))),VLOOKUP(B376,Deflatores!G$42:H$64,2,FALSE),IF(OR(ISBLANK(C376),ISBLANK(B376)),"",VLOOKUP(C376,Deflatores!G$4:H$38,2,FALSE)*H376+VLOOKUP(C376,Deflatores!G$4:I$38,3,FALSE)))</f>
        <v/>
      </c>
      <c r="M376" s="10"/>
      <c r="N376" s="10"/>
      <c r="O376" s="6"/>
    </row>
    <row r="377" spans="1:15" x14ac:dyDescent="0.25">
      <c r="A377" s="119"/>
      <c r="B377" s="4"/>
      <c r="C377" s="4"/>
      <c r="D377" s="7"/>
      <c r="E377" s="7"/>
      <c r="F377" s="8" t="str">
        <f t="shared" si="108"/>
        <v/>
      </c>
      <c r="G377" s="7" t="str">
        <f t="shared" si="109"/>
        <v/>
      </c>
      <c r="H377" s="5" t="str">
        <f t="shared" si="110"/>
        <v/>
      </c>
      <c r="I377" s="116" t="str">
        <f t="shared" si="111"/>
        <v/>
      </c>
      <c r="J377" s="7" t="str">
        <f t="shared" si="112"/>
        <v/>
      </c>
      <c r="K377" s="9" t="str">
        <f t="shared" si="113"/>
        <v/>
      </c>
      <c r="L377" s="9" t="str">
        <f>IF(NOT(ISERROR(VLOOKUP(B377,Deflatores!G$42:H$64,2,FALSE))),VLOOKUP(B377,Deflatores!G$42:H$64,2,FALSE),IF(OR(ISBLANK(C377),ISBLANK(B377)),"",VLOOKUP(C377,Deflatores!G$4:H$38,2,FALSE)*H377+VLOOKUP(C377,Deflatores!G$4:I$38,3,FALSE)))</f>
        <v/>
      </c>
      <c r="M377" s="10"/>
      <c r="N377" s="10"/>
      <c r="O377" s="6"/>
    </row>
    <row r="378" spans="1:15" x14ac:dyDescent="0.25">
      <c r="A378" s="119"/>
      <c r="B378" s="4"/>
      <c r="C378" s="4"/>
      <c r="D378" s="7"/>
      <c r="E378" s="7"/>
      <c r="F378" s="8" t="str">
        <f t="shared" si="108"/>
        <v/>
      </c>
      <c r="G378" s="7" t="str">
        <f t="shared" si="109"/>
        <v/>
      </c>
      <c r="H378" s="5" t="str">
        <f t="shared" si="110"/>
        <v/>
      </c>
      <c r="I378" s="116" t="str">
        <f t="shared" si="111"/>
        <v/>
      </c>
      <c r="J378" s="7" t="str">
        <f t="shared" si="112"/>
        <v/>
      </c>
      <c r="K378" s="9" t="str">
        <f t="shared" si="113"/>
        <v/>
      </c>
      <c r="L378" s="9" t="str">
        <f>IF(NOT(ISERROR(VLOOKUP(B378,Deflatores!G$42:H$64,2,FALSE))),VLOOKUP(B378,Deflatores!G$42:H$64,2,FALSE),IF(OR(ISBLANK(C378),ISBLANK(B378)),"",VLOOKUP(C378,Deflatores!G$4:H$38,2,FALSE)*H378+VLOOKUP(C378,Deflatores!G$4:I$38,3,FALSE)))</f>
        <v/>
      </c>
      <c r="M378" s="10"/>
      <c r="N378" s="10"/>
      <c r="O378" s="6"/>
    </row>
    <row r="379" spans="1:15" x14ac:dyDescent="0.25">
      <c r="A379" s="119"/>
      <c r="B379" s="4"/>
      <c r="C379" s="4"/>
      <c r="D379" s="7"/>
      <c r="E379" s="7"/>
      <c r="F379" s="8" t="str">
        <f t="shared" si="108"/>
        <v/>
      </c>
      <c r="G379" s="7" t="str">
        <f t="shared" si="109"/>
        <v/>
      </c>
      <c r="H379" s="5" t="str">
        <f t="shared" si="110"/>
        <v/>
      </c>
      <c r="I379" s="116" t="str">
        <f t="shared" si="111"/>
        <v/>
      </c>
      <c r="J379" s="7" t="str">
        <f t="shared" si="112"/>
        <v/>
      </c>
      <c r="K379" s="9" t="str">
        <f t="shared" si="113"/>
        <v/>
      </c>
      <c r="L379" s="9" t="str">
        <f>IF(NOT(ISERROR(VLOOKUP(B379,Deflatores!G$42:H$64,2,FALSE))),VLOOKUP(B379,Deflatores!G$42:H$64,2,FALSE),IF(OR(ISBLANK(C379),ISBLANK(B379)),"",VLOOKUP(C379,Deflatores!G$4:H$38,2,FALSE)*H379+VLOOKUP(C379,Deflatores!G$4:I$38,3,FALSE)))</f>
        <v/>
      </c>
      <c r="M379" s="10"/>
      <c r="N379" s="10"/>
      <c r="O379" s="6"/>
    </row>
    <row r="380" spans="1:15" x14ac:dyDescent="0.25">
      <c r="A380" s="119"/>
      <c r="B380" s="4"/>
      <c r="C380" s="4"/>
      <c r="D380" s="7"/>
      <c r="E380" s="7"/>
      <c r="F380" s="8" t="str">
        <f t="shared" si="108"/>
        <v/>
      </c>
      <c r="G380" s="7" t="str">
        <f t="shared" si="109"/>
        <v/>
      </c>
      <c r="H380" s="5" t="str">
        <f t="shared" si="110"/>
        <v/>
      </c>
      <c r="I380" s="116" t="str">
        <f t="shared" si="111"/>
        <v/>
      </c>
      <c r="J380" s="7" t="str">
        <f t="shared" si="112"/>
        <v/>
      </c>
      <c r="K380" s="9" t="str">
        <f t="shared" si="113"/>
        <v/>
      </c>
      <c r="L380" s="9" t="str">
        <f>IF(NOT(ISERROR(VLOOKUP(B380,Deflatores!G$42:H$64,2,FALSE))),VLOOKUP(B380,Deflatores!G$42:H$64,2,FALSE),IF(OR(ISBLANK(C380),ISBLANK(B380)),"",VLOOKUP(C380,Deflatores!G$4:H$38,2,FALSE)*H380+VLOOKUP(C380,Deflatores!G$4:I$38,3,FALSE)))</f>
        <v/>
      </c>
      <c r="M380" s="10"/>
      <c r="N380" s="10"/>
      <c r="O380" s="6"/>
    </row>
    <row r="381" spans="1:15" x14ac:dyDescent="0.25">
      <c r="A381" s="119"/>
      <c r="B381" s="4"/>
      <c r="C381" s="4"/>
      <c r="D381" s="7"/>
      <c r="E381" s="7"/>
      <c r="F381" s="8" t="str">
        <f t="shared" si="108"/>
        <v/>
      </c>
      <c r="G381" s="7" t="str">
        <f t="shared" si="109"/>
        <v/>
      </c>
      <c r="H381" s="5" t="str">
        <f t="shared" si="110"/>
        <v/>
      </c>
      <c r="I381" s="116" t="str">
        <f t="shared" si="111"/>
        <v/>
      </c>
      <c r="J381" s="7" t="str">
        <f t="shared" si="112"/>
        <v/>
      </c>
      <c r="K381" s="9" t="str">
        <f t="shared" si="113"/>
        <v/>
      </c>
      <c r="L381" s="9" t="str">
        <f>IF(NOT(ISERROR(VLOOKUP(B381,Deflatores!G$42:H$64,2,FALSE))),VLOOKUP(B381,Deflatores!G$42:H$64,2,FALSE),IF(OR(ISBLANK(C381),ISBLANK(B381)),"",VLOOKUP(C381,Deflatores!G$4:H$38,2,FALSE)*H381+VLOOKUP(C381,Deflatores!G$4:I$38,3,FALSE)))</f>
        <v/>
      </c>
      <c r="M381" s="10"/>
      <c r="N381" s="10"/>
      <c r="O381" s="6"/>
    </row>
    <row r="382" spans="1:15" x14ac:dyDescent="0.25">
      <c r="A382" s="119"/>
      <c r="B382" s="4"/>
      <c r="C382" s="4"/>
      <c r="D382" s="7"/>
      <c r="E382" s="7"/>
      <c r="F382" s="8" t="str">
        <f t="shared" si="108"/>
        <v/>
      </c>
      <c r="G382" s="7" t="str">
        <f t="shared" si="109"/>
        <v/>
      </c>
      <c r="H382" s="5" t="str">
        <f t="shared" si="110"/>
        <v/>
      </c>
      <c r="I382" s="116" t="str">
        <f t="shared" si="111"/>
        <v/>
      </c>
      <c r="J382" s="7" t="str">
        <f t="shared" si="112"/>
        <v/>
      </c>
      <c r="K382" s="9" t="str">
        <f t="shared" si="113"/>
        <v/>
      </c>
      <c r="L382" s="9" t="str">
        <f>IF(NOT(ISERROR(VLOOKUP(B382,Deflatores!G$42:H$64,2,FALSE))),VLOOKUP(B382,Deflatores!G$42:H$64,2,FALSE),IF(OR(ISBLANK(C382),ISBLANK(B382)),"",VLOOKUP(C382,Deflatores!G$4:H$38,2,FALSE)*H382+VLOOKUP(C382,Deflatores!G$4:I$38,3,FALSE)))</f>
        <v/>
      </c>
      <c r="M382" s="10"/>
      <c r="N382" s="10"/>
      <c r="O382" s="6"/>
    </row>
    <row r="383" spans="1:15" x14ac:dyDescent="0.25">
      <c r="A383" s="119"/>
      <c r="B383" s="4"/>
      <c r="C383" s="4"/>
      <c r="D383" s="7"/>
      <c r="E383" s="7"/>
      <c r="F383" s="8" t="str">
        <f t="shared" si="108"/>
        <v/>
      </c>
      <c r="G383" s="7" t="str">
        <f t="shared" si="109"/>
        <v/>
      </c>
      <c r="H383" s="5" t="str">
        <f t="shared" si="110"/>
        <v/>
      </c>
      <c r="I383" s="116" t="str">
        <f t="shared" si="111"/>
        <v/>
      </c>
      <c r="J383" s="7" t="str">
        <f t="shared" si="112"/>
        <v/>
      </c>
      <c r="K383" s="9" t="str">
        <f t="shared" si="113"/>
        <v/>
      </c>
      <c r="L383" s="9" t="str">
        <f>IF(NOT(ISERROR(VLOOKUP(B383,Deflatores!G$42:H$64,2,FALSE))),VLOOKUP(B383,Deflatores!G$42:H$64,2,FALSE),IF(OR(ISBLANK(C383),ISBLANK(B383)),"",VLOOKUP(C383,Deflatores!G$4:H$38,2,FALSE)*H383+VLOOKUP(C383,Deflatores!G$4:I$38,3,FALSE)))</f>
        <v/>
      </c>
      <c r="M383" s="10"/>
      <c r="N383" s="10"/>
      <c r="O383" s="6"/>
    </row>
    <row r="384" spans="1:15" x14ac:dyDescent="0.25">
      <c r="A384" s="119"/>
      <c r="B384" s="4"/>
      <c r="C384" s="4"/>
      <c r="D384" s="7"/>
      <c r="E384" s="7"/>
      <c r="F384" s="8" t="str">
        <f t="shared" si="108"/>
        <v/>
      </c>
      <c r="G384" s="7" t="str">
        <f t="shared" si="109"/>
        <v/>
      </c>
      <c r="H384" s="5" t="str">
        <f t="shared" si="110"/>
        <v/>
      </c>
      <c r="I384" s="116" t="str">
        <f t="shared" si="111"/>
        <v/>
      </c>
      <c r="J384" s="7" t="str">
        <f t="shared" si="112"/>
        <v/>
      </c>
      <c r="K384" s="9" t="str">
        <f t="shared" si="113"/>
        <v/>
      </c>
      <c r="L384" s="9" t="str">
        <f>IF(NOT(ISERROR(VLOOKUP(B384,Deflatores!G$42:H$64,2,FALSE))),VLOOKUP(B384,Deflatores!G$42:H$64,2,FALSE),IF(OR(ISBLANK(C384),ISBLANK(B384)),"",VLOOKUP(C384,Deflatores!G$4:H$38,2,FALSE)*H384+VLOOKUP(C384,Deflatores!G$4:I$38,3,FALSE)))</f>
        <v/>
      </c>
      <c r="M384" s="10"/>
      <c r="N384" s="10"/>
      <c r="O384" s="6"/>
    </row>
    <row r="385" spans="1:15" x14ac:dyDescent="0.25">
      <c r="A385" s="119"/>
      <c r="B385" s="4"/>
      <c r="C385" s="4"/>
      <c r="D385" s="7"/>
      <c r="E385" s="7"/>
      <c r="F385" s="8" t="str">
        <f t="shared" si="108"/>
        <v/>
      </c>
      <c r="G385" s="7" t="str">
        <f t="shared" si="109"/>
        <v/>
      </c>
      <c r="H385" s="5" t="str">
        <f t="shared" si="110"/>
        <v/>
      </c>
      <c r="I385" s="116" t="str">
        <f t="shared" si="111"/>
        <v/>
      </c>
      <c r="J385" s="7" t="str">
        <f t="shared" si="112"/>
        <v/>
      </c>
      <c r="K385" s="9" t="str">
        <f t="shared" si="113"/>
        <v/>
      </c>
      <c r="L385" s="9" t="str">
        <f>IF(NOT(ISERROR(VLOOKUP(B385,Deflatores!G$42:H$64,2,FALSE))),VLOOKUP(B385,Deflatores!G$42:H$64,2,FALSE),IF(OR(ISBLANK(C385),ISBLANK(B385)),"",VLOOKUP(C385,Deflatores!G$4:H$38,2,FALSE)*H385+VLOOKUP(C385,Deflatores!G$4:I$38,3,FALSE)))</f>
        <v/>
      </c>
      <c r="M385" s="10"/>
      <c r="N385" s="10"/>
      <c r="O385" s="6"/>
    </row>
    <row r="386" spans="1:15" x14ac:dyDescent="0.25">
      <c r="A386" s="119"/>
      <c r="B386" s="4"/>
      <c r="C386" s="4"/>
      <c r="D386" s="7"/>
      <c r="E386" s="7"/>
      <c r="F386" s="8" t="str">
        <f t="shared" si="108"/>
        <v/>
      </c>
      <c r="G386" s="7" t="str">
        <f t="shared" si="109"/>
        <v/>
      </c>
      <c r="H386" s="5" t="str">
        <f t="shared" si="110"/>
        <v/>
      </c>
      <c r="I386" s="116" t="str">
        <f t="shared" si="111"/>
        <v/>
      </c>
      <c r="J386" s="7" t="str">
        <f t="shared" si="112"/>
        <v/>
      </c>
      <c r="K386" s="9" t="str">
        <f t="shared" si="113"/>
        <v/>
      </c>
      <c r="L386" s="9" t="str">
        <f>IF(NOT(ISERROR(VLOOKUP(B386,Deflatores!G$42:H$64,2,FALSE))),VLOOKUP(B386,Deflatores!G$42:H$64,2,FALSE),IF(OR(ISBLANK(C386),ISBLANK(B386)),"",VLOOKUP(C386,Deflatores!G$4:H$38,2,FALSE)*H386+VLOOKUP(C386,Deflatores!G$4:I$38,3,FALSE)))</f>
        <v/>
      </c>
      <c r="M386" s="10"/>
      <c r="N386" s="10"/>
      <c r="O386" s="6"/>
    </row>
    <row r="387" spans="1:15" x14ac:dyDescent="0.25">
      <c r="A387" s="119"/>
      <c r="B387" s="4"/>
      <c r="C387" s="4"/>
      <c r="D387" s="7"/>
      <c r="E387" s="7"/>
      <c r="F387" s="8" t="str">
        <f t="shared" si="108"/>
        <v/>
      </c>
      <c r="G387" s="7" t="str">
        <f t="shared" si="109"/>
        <v/>
      </c>
      <c r="H387" s="5" t="str">
        <f t="shared" si="110"/>
        <v/>
      </c>
      <c r="I387" s="116" t="str">
        <f t="shared" si="111"/>
        <v/>
      </c>
      <c r="J387" s="7" t="str">
        <f t="shared" si="112"/>
        <v/>
      </c>
      <c r="K387" s="9" t="str">
        <f t="shared" si="113"/>
        <v/>
      </c>
      <c r="L387" s="9" t="str">
        <f>IF(NOT(ISERROR(VLOOKUP(B387,Deflatores!G$42:H$64,2,FALSE))),VLOOKUP(B387,Deflatores!G$42:H$64,2,FALSE),IF(OR(ISBLANK(C387),ISBLANK(B387)),"",VLOOKUP(C387,Deflatores!G$4:H$38,2,FALSE)*H387+VLOOKUP(C387,Deflatores!G$4:I$38,3,FALSE)))</f>
        <v/>
      </c>
      <c r="M387" s="10"/>
      <c r="N387" s="10"/>
      <c r="O387" s="6"/>
    </row>
    <row r="388" spans="1:15" x14ac:dyDescent="0.25">
      <c r="A388" s="119"/>
      <c r="B388" s="4"/>
      <c r="C388" s="4"/>
      <c r="D388" s="7"/>
      <c r="E388" s="7"/>
      <c r="F388" s="8" t="str">
        <f t="shared" si="108"/>
        <v/>
      </c>
      <c r="G388" s="7" t="str">
        <f t="shared" si="109"/>
        <v/>
      </c>
      <c r="H388" s="5" t="str">
        <f t="shared" si="110"/>
        <v/>
      </c>
      <c r="I388" s="116" t="str">
        <f t="shared" si="111"/>
        <v/>
      </c>
      <c r="J388" s="7" t="str">
        <f t="shared" si="112"/>
        <v/>
      </c>
      <c r="K388" s="9" t="str">
        <f t="shared" si="113"/>
        <v/>
      </c>
      <c r="L388" s="9" t="str">
        <f>IF(NOT(ISERROR(VLOOKUP(B388,Deflatores!G$42:H$64,2,FALSE))),VLOOKUP(B388,Deflatores!G$42:H$64,2,FALSE),IF(OR(ISBLANK(C388),ISBLANK(B388)),"",VLOOKUP(C388,Deflatores!G$4:H$38,2,FALSE)*H388+VLOOKUP(C388,Deflatores!G$4:I$38,3,FALSE)))</f>
        <v/>
      </c>
      <c r="M388" s="10"/>
      <c r="N388" s="10"/>
      <c r="O388" s="6"/>
    </row>
    <row r="389" spans="1:15" x14ac:dyDescent="0.25">
      <c r="A389" s="119"/>
      <c r="B389" s="4"/>
      <c r="C389" s="4"/>
      <c r="D389" s="7"/>
      <c r="E389" s="7"/>
      <c r="F389" s="8" t="str">
        <f t="shared" si="108"/>
        <v/>
      </c>
      <c r="G389" s="7" t="str">
        <f t="shared" si="109"/>
        <v/>
      </c>
      <c r="H389" s="5" t="str">
        <f t="shared" si="110"/>
        <v/>
      </c>
      <c r="I389" s="116" t="str">
        <f t="shared" si="111"/>
        <v/>
      </c>
      <c r="J389" s="7" t="str">
        <f t="shared" si="112"/>
        <v/>
      </c>
      <c r="K389" s="9" t="str">
        <f t="shared" si="113"/>
        <v/>
      </c>
      <c r="L389" s="9" t="str">
        <f>IF(NOT(ISERROR(VLOOKUP(B389,Deflatores!G$42:H$64,2,FALSE))),VLOOKUP(B389,Deflatores!G$42:H$64,2,FALSE),IF(OR(ISBLANK(C389),ISBLANK(B389)),"",VLOOKUP(C389,Deflatores!G$4:H$38,2,FALSE)*H389+VLOOKUP(C389,Deflatores!G$4:I$38,3,FALSE)))</f>
        <v/>
      </c>
      <c r="M389" s="10"/>
      <c r="N389" s="10"/>
      <c r="O389" s="6"/>
    </row>
    <row r="390" spans="1:15" x14ac:dyDescent="0.25">
      <c r="A390" s="119"/>
      <c r="B390" s="4"/>
      <c r="C390" s="4"/>
      <c r="D390" s="7"/>
      <c r="E390" s="7"/>
      <c r="F390" s="8" t="str">
        <f t="shared" si="108"/>
        <v/>
      </c>
      <c r="G390" s="7" t="str">
        <f t="shared" si="109"/>
        <v/>
      </c>
      <c r="H390" s="5" t="str">
        <f t="shared" si="110"/>
        <v/>
      </c>
      <c r="I390" s="116" t="str">
        <f t="shared" si="111"/>
        <v/>
      </c>
      <c r="J390" s="7" t="str">
        <f t="shared" si="112"/>
        <v/>
      </c>
      <c r="K390" s="9" t="str">
        <f t="shared" si="113"/>
        <v/>
      </c>
      <c r="L390" s="9" t="str">
        <f>IF(NOT(ISERROR(VLOOKUP(B390,Deflatores!G$42:H$64,2,FALSE))),VLOOKUP(B390,Deflatores!G$42:H$64,2,FALSE),IF(OR(ISBLANK(C390),ISBLANK(B390)),"",VLOOKUP(C390,Deflatores!G$4:H$38,2,FALSE)*H390+VLOOKUP(C390,Deflatores!G$4:I$38,3,FALSE)))</f>
        <v/>
      </c>
      <c r="M390" s="10"/>
      <c r="N390" s="10"/>
      <c r="O390" s="6"/>
    </row>
    <row r="391" spans="1:15" x14ac:dyDescent="0.25">
      <c r="A391" s="119"/>
      <c r="B391" s="4"/>
      <c r="C391" s="4"/>
      <c r="D391" s="7"/>
      <c r="E391" s="7"/>
      <c r="F391" s="8" t="str">
        <f t="shared" si="108"/>
        <v/>
      </c>
      <c r="G391" s="7" t="str">
        <f t="shared" si="109"/>
        <v/>
      </c>
      <c r="H391" s="5" t="str">
        <f t="shared" si="110"/>
        <v/>
      </c>
      <c r="I391" s="116" t="str">
        <f t="shared" si="111"/>
        <v/>
      </c>
      <c r="J391" s="7" t="str">
        <f t="shared" si="112"/>
        <v/>
      </c>
      <c r="K391" s="9" t="str">
        <f t="shared" si="113"/>
        <v/>
      </c>
      <c r="L391" s="9" t="str">
        <f>IF(NOT(ISERROR(VLOOKUP(B391,Deflatores!G$42:H$64,2,FALSE))),VLOOKUP(B391,Deflatores!G$42:H$64,2,FALSE),IF(OR(ISBLANK(C391),ISBLANK(B391)),"",VLOOKUP(C391,Deflatores!G$4:H$38,2,FALSE)*H391+VLOOKUP(C391,Deflatores!G$4:I$38,3,FALSE)))</f>
        <v/>
      </c>
      <c r="M391" s="10"/>
      <c r="N391" s="10"/>
      <c r="O391" s="6"/>
    </row>
    <row r="392" spans="1:15" x14ac:dyDescent="0.25">
      <c r="A392" s="119"/>
      <c r="B392" s="4"/>
      <c r="C392" s="4"/>
      <c r="D392" s="7"/>
      <c r="E392" s="7"/>
      <c r="F392" s="8" t="str">
        <f t="shared" si="108"/>
        <v/>
      </c>
      <c r="G392" s="7" t="str">
        <f t="shared" si="109"/>
        <v/>
      </c>
      <c r="H392" s="5" t="str">
        <f t="shared" si="110"/>
        <v/>
      </c>
      <c r="I392" s="116" t="str">
        <f t="shared" si="111"/>
        <v/>
      </c>
      <c r="J392" s="7" t="str">
        <f t="shared" si="112"/>
        <v/>
      </c>
      <c r="K392" s="9" t="str">
        <f t="shared" si="113"/>
        <v/>
      </c>
      <c r="L392" s="9" t="str">
        <f>IF(NOT(ISERROR(VLOOKUP(B392,Deflatores!G$42:H$64,2,FALSE))),VLOOKUP(B392,Deflatores!G$42:H$64,2,FALSE),IF(OR(ISBLANK(C392),ISBLANK(B392)),"",VLOOKUP(C392,Deflatores!G$4:H$38,2,FALSE)*H392+VLOOKUP(C392,Deflatores!G$4:I$38,3,FALSE)))</f>
        <v/>
      </c>
      <c r="M392" s="10"/>
      <c r="N392" s="10"/>
      <c r="O392" s="6"/>
    </row>
    <row r="393" spans="1:15" x14ac:dyDescent="0.25">
      <c r="A393" s="119"/>
      <c r="B393" s="4"/>
      <c r="C393" s="4"/>
      <c r="D393" s="7"/>
      <c r="E393" s="7"/>
      <c r="F393" s="8" t="str">
        <f t="shared" si="108"/>
        <v/>
      </c>
      <c r="G393" s="7" t="str">
        <f t="shared" si="109"/>
        <v/>
      </c>
      <c r="H393" s="5" t="str">
        <f t="shared" si="110"/>
        <v/>
      </c>
      <c r="I393" s="116" t="str">
        <f t="shared" si="111"/>
        <v/>
      </c>
      <c r="J393" s="7" t="str">
        <f t="shared" si="112"/>
        <v/>
      </c>
      <c r="K393" s="9" t="str">
        <f t="shared" si="113"/>
        <v/>
      </c>
      <c r="L393" s="9" t="str">
        <f>IF(NOT(ISERROR(VLOOKUP(B393,Deflatores!G$42:H$64,2,FALSE))),VLOOKUP(B393,Deflatores!G$42:H$64,2,FALSE),IF(OR(ISBLANK(C393),ISBLANK(B393)),"",VLOOKUP(C393,Deflatores!G$4:H$38,2,FALSE)*H393+VLOOKUP(C393,Deflatores!G$4:I$38,3,FALSE)))</f>
        <v/>
      </c>
      <c r="M393" s="10"/>
      <c r="N393" s="10"/>
      <c r="O393" s="6"/>
    </row>
    <row r="394" spans="1:15" x14ac:dyDescent="0.25">
      <c r="A394" s="119"/>
      <c r="B394" s="4"/>
      <c r="C394" s="4"/>
      <c r="D394" s="7"/>
      <c r="E394" s="7"/>
      <c r="F394" s="8" t="str">
        <f t="shared" si="108"/>
        <v/>
      </c>
      <c r="G394" s="7" t="str">
        <f t="shared" si="109"/>
        <v/>
      </c>
      <c r="H394" s="5" t="str">
        <f t="shared" si="110"/>
        <v/>
      </c>
      <c r="I394" s="116" t="str">
        <f t="shared" si="111"/>
        <v/>
      </c>
      <c r="J394" s="7" t="str">
        <f t="shared" si="112"/>
        <v/>
      </c>
      <c r="K394" s="9" t="str">
        <f t="shared" si="113"/>
        <v/>
      </c>
      <c r="L394" s="9" t="str">
        <f>IF(NOT(ISERROR(VLOOKUP(B394,Deflatores!G$42:H$64,2,FALSE))),VLOOKUP(B394,Deflatores!G$42:H$64,2,FALSE),IF(OR(ISBLANK(C394),ISBLANK(B394)),"",VLOOKUP(C394,Deflatores!G$4:H$38,2,FALSE)*H394+VLOOKUP(C394,Deflatores!G$4:I$38,3,FALSE)))</f>
        <v/>
      </c>
      <c r="M394" s="10"/>
      <c r="N394" s="10"/>
      <c r="O394" s="6"/>
    </row>
    <row r="395" spans="1:15" x14ac:dyDescent="0.25">
      <c r="A395" s="119"/>
      <c r="B395" s="4"/>
      <c r="C395" s="4"/>
      <c r="D395" s="7"/>
      <c r="E395" s="7"/>
      <c r="F395" s="8" t="str">
        <f t="shared" si="108"/>
        <v/>
      </c>
      <c r="G395" s="7" t="str">
        <f t="shared" si="109"/>
        <v/>
      </c>
      <c r="H395" s="5" t="str">
        <f t="shared" si="110"/>
        <v/>
      </c>
      <c r="I395" s="116" t="str">
        <f t="shared" si="111"/>
        <v/>
      </c>
      <c r="J395" s="7" t="str">
        <f t="shared" si="112"/>
        <v/>
      </c>
      <c r="K395" s="9" t="str">
        <f t="shared" si="113"/>
        <v/>
      </c>
      <c r="L395" s="9" t="str">
        <f>IF(NOT(ISERROR(VLOOKUP(B395,Deflatores!G$42:H$64,2,FALSE))),VLOOKUP(B395,Deflatores!G$42:H$64,2,FALSE),IF(OR(ISBLANK(C395),ISBLANK(B395)),"",VLOOKUP(C395,Deflatores!G$4:H$38,2,FALSE)*H395+VLOOKUP(C395,Deflatores!G$4:I$38,3,FALSE)))</f>
        <v/>
      </c>
      <c r="M395" s="10"/>
      <c r="N395" s="10"/>
      <c r="O395" s="6"/>
    </row>
    <row r="396" spans="1:15" x14ac:dyDescent="0.25">
      <c r="A396" s="119"/>
      <c r="B396" s="4"/>
      <c r="C396" s="4"/>
      <c r="D396" s="7"/>
      <c r="E396" s="7"/>
      <c r="F396" s="8" t="str">
        <f t="shared" si="108"/>
        <v/>
      </c>
      <c r="G396" s="7" t="str">
        <f t="shared" si="109"/>
        <v/>
      </c>
      <c r="H396" s="5" t="str">
        <f t="shared" si="110"/>
        <v/>
      </c>
      <c r="I396" s="116" t="str">
        <f t="shared" si="111"/>
        <v/>
      </c>
      <c r="J396" s="7" t="str">
        <f t="shared" si="112"/>
        <v/>
      </c>
      <c r="K396" s="9" t="str">
        <f t="shared" si="113"/>
        <v/>
      </c>
      <c r="L396" s="9" t="str">
        <f>IF(NOT(ISERROR(VLOOKUP(B396,Deflatores!G$42:H$64,2,FALSE))),VLOOKUP(B396,Deflatores!G$42:H$64,2,FALSE),IF(OR(ISBLANK(C396),ISBLANK(B396)),"",VLOOKUP(C396,Deflatores!G$4:H$38,2,FALSE)*H396+VLOOKUP(C396,Deflatores!G$4:I$38,3,FALSE)))</f>
        <v/>
      </c>
      <c r="M396" s="10"/>
      <c r="N396" s="10"/>
      <c r="O396" s="6"/>
    </row>
    <row r="397" spans="1:15" x14ac:dyDescent="0.25">
      <c r="A397" s="119"/>
      <c r="B397" s="4"/>
      <c r="C397" s="4"/>
      <c r="D397" s="7"/>
      <c r="E397" s="7"/>
      <c r="F397" s="8" t="str">
        <f t="shared" si="108"/>
        <v/>
      </c>
      <c r="G397" s="7" t="str">
        <f t="shared" si="109"/>
        <v/>
      </c>
      <c r="H397" s="5" t="str">
        <f t="shared" si="110"/>
        <v/>
      </c>
      <c r="I397" s="116" t="str">
        <f t="shared" si="111"/>
        <v/>
      </c>
      <c r="J397" s="7" t="str">
        <f t="shared" si="112"/>
        <v/>
      </c>
      <c r="K397" s="9" t="str">
        <f t="shared" si="113"/>
        <v/>
      </c>
      <c r="L397" s="9" t="str">
        <f>IF(NOT(ISERROR(VLOOKUP(B397,Deflatores!G$42:H$64,2,FALSE))),VLOOKUP(B397,Deflatores!G$42:H$64,2,FALSE),IF(OR(ISBLANK(C397),ISBLANK(B397)),"",VLOOKUP(C397,Deflatores!G$4:H$38,2,FALSE)*H397+VLOOKUP(C397,Deflatores!G$4:I$38,3,FALSE)))</f>
        <v/>
      </c>
      <c r="M397" s="10"/>
      <c r="N397" s="10"/>
      <c r="O397" s="6"/>
    </row>
    <row r="398" spans="1:15" x14ac:dyDescent="0.25">
      <c r="A398" s="119"/>
      <c r="B398" s="4"/>
      <c r="C398" s="4"/>
      <c r="D398" s="7"/>
      <c r="E398" s="7"/>
      <c r="F398" s="8" t="str">
        <f t="shared" si="108"/>
        <v/>
      </c>
      <c r="G398" s="7" t="str">
        <f t="shared" si="109"/>
        <v/>
      </c>
      <c r="H398" s="5" t="str">
        <f t="shared" si="110"/>
        <v/>
      </c>
      <c r="I398" s="116" t="str">
        <f t="shared" si="111"/>
        <v/>
      </c>
      <c r="J398" s="7" t="str">
        <f t="shared" si="112"/>
        <v/>
      </c>
      <c r="K398" s="9" t="str">
        <f t="shared" si="113"/>
        <v/>
      </c>
      <c r="L398" s="9" t="str">
        <f>IF(NOT(ISERROR(VLOOKUP(B398,Deflatores!G$42:H$64,2,FALSE))),VLOOKUP(B398,Deflatores!G$42:H$64,2,FALSE),IF(OR(ISBLANK(C398),ISBLANK(B398)),"",VLOOKUP(C398,Deflatores!G$4:H$38,2,FALSE)*H398+VLOOKUP(C398,Deflatores!G$4:I$38,3,FALSE)))</f>
        <v/>
      </c>
      <c r="M398" s="10"/>
      <c r="N398" s="10"/>
      <c r="O398" s="6"/>
    </row>
    <row r="399" spans="1:15" x14ac:dyDescent="0.25">
      <c r="A399" s="119"/>
      <c r="B399" s="4"/>
      <c r="C399" s="4"/>
      <c r="D399" s="7"/>
      <c r="E399" s="7"/>
      <c r="F399" s="8" t="str">
        <f t="shared" si="108"/>
        <v/>
      </c>
      <c r="G399" s="7" t="str">
        <f t="shared" si="109"/>
        <v/>
      </c>
      <c r="H399" s="5" t="str">
        <f t="shared" si="110"/>
        <v/>
      </c>
      <c r="I399" s="116" t="str">
        <f t="shared" si="111"/>
        <v/>
      </c>
      <c r="J399" s="7" t="str">
        <f t="shared" si="112"/>
        <v/>
      </c>
      <c r="K399" s="9" t="str">
        <f t="shared" si="113"/>
        <v/>
      </c>
      <c r="L399" s="9" t="str">
        <f>IF(NOT(ISERROR(VLOOKUP(B399,Deflatores!G$42:H$64,2,FALSE))),VLOOKUP(B399,Deflatores!G$42:H$64,2,FALSE),IF(OR(ISBLANK(C399),ISBLANK(B399)),"",VLOOKUP(C399,Deflatores!G$4:H$38,2,FALSE)*H399+VLOOKUP(C399,Deflatores!G$4:I$38,3,FALSE)))</f>
        <v/>
      </c>
      <c r="M399" s="10"/>
      <c r="N399" s="10"/>
      <c r="O399" s="6"/>
    </row>
    <row r="400" spans="1:15" x14ac:dyDescent="0.25">
      <c r="A400" s="119"/>
      <c r="B400" s="4"/>
      <c r="C400" s="4"/>
      <c r="D400" s="7"/>
      <c r="E400" s="7"/>
      <c r="F400" s="8" t="str">
        <f t="shared" si="108"/>
        <v/>
      </c>
      <c r="G400" s="7" t="str">
        <f t="shared" si="109"/>
        <v/>
      </c>
      <c r="H400" s="5" t="str">
        <f t="shared" si="110"/>
        <v/>
      </c>
      <c r="I400" s="116" t="str">
        <f t="shared" si="111"/>
        <v/>
      </c>
      <c r="J400" s="7" t="str">
        <f t="shared" si="112"/>
        <v/>
      </c>
      <c r="K400" s="9" t="str">
        <f t="shared" si="113"/>
        <v/>
      </c>
      <c r="L400" s="9" t="str">
        <f>IF(NOT(ISERROR(VLOOKUP(B400,Deflatores!G$42:H$64,2,FALSE))),VLOOKUP(B400,Deflatores!G$42:H$64,2,FALSE),IF(OR(ISBLANK(C400),ISBLANK(B400)),"",VLOOKUP(C400,Deflatores!G$4:H$38,2,FALSE)*H400+VLOOKUP(C400,Deflatores!G$4:I$38,3,FALSE)))</f>
        <v/>
      </c>
      <c r="M400" s="10"/>
      <c r="N400" s="10"/>
      <c r="O400" s="6"/>
    </row>
    <row r="401" spans="1:15" x14ac:dyDescent="0.25">
      <c r="A401" s="119"/>
      <c r="B401" s="4"/>
      <c r="C401" s="4"/>
      <c r="D401" s="7"/>
      <c r="E401" s="7"/>
      <c r="F401" s="8" t="str">
        <f t="shared" ref="F401:F464" si="114">IF(ISBLANK(B401),"",IF(I401="L","Baixa",IF(I401="A","Média",IF(I401="","","Alta"))))</f>
        <v/>
      </c>
      <c r="G401" s="7" t="str">
        <f t="shared" ref="G401:G464" si="115">CONCATENATE(B401,I401)</f>
        <v/>
      </c>
      <c r="H401" s="5" t="str">
        <f t="shared" ref="H401:H464" si="116">IF(ISBLANK(B401),"",IF(B401="ALI",IF(I401="L",7,IF(I401="A",10,15)),IF(B401="AIE",IF(I401="L",5,IF(I401="A",7,10)),IF(B401="SE",IF(I401="L",4,IF(I401="A",5,7)),IF(OR(B401="EE",B401="CE"),IF(I401="L",3,IF(I401="A",4,6)),0)))))</f>
        <v/>
      </c>
      <c r="I401" s="116" t="str">
        <f t="shared" ref="I401:I464" si="117">IF(OR(ISBLANK(D401),ISBLANK(E401)),IF(OR(B401="ALI",B401="AIE"),"L",IF(OR(B401="EE",B401="SE",B401="CE"),"A","")),IF(B401="EE",IF(E401&gt;=3,IF(D401&gt;=5,"H","A"),IF(E401&gt;=2,IF(D401&gt;=16,"H",IF(D401&lt;=4,"L","A")),IF(D401&lt;=15,"L","A"))),IF(OR(B401="SE",B401="CE"),IF(E401&gt;=4,IF(D401&gt;=6,"H","A"),IF(E401&gt;=2,IF(D401&gt;=20,"H",IF(D401&lt;=5,"L","A")),IF(D401&lt;=19,"L","A"))),IF(OR(B401="ALI",B401="AIE"),IF(E401&gt;=6,IF(D401&gt;=20,"H","A"),IF(E401&gt;=2,IF(D401&gt;=51,"H",IF(D401&lt;=19,"L","A")),IF(D401&lt;=50,"L","A"))),""))))</f>
        <v/>
      </c>
      <c r="J401" s="7" t="str">
        <f t="shared" ref="J401:J464" si="118">CONCATENATE(B401,C401)</f>
        <v/>
      </c>
      <c r="K401" s="9" t="str">
        <f t="shared" si="113"/>
        <v/>
      </c>
      <c r="L401" s="9" t="str">
        <f>IF(NOT(ISERROR(VLOOKUP(B401,Deflatores!G$42:H$64,2,FALSE))),VLOOKUP(B401,Deflatores!G$42:H$64,2,FALSE),IF(OR(ISBLANK(C401),ISBLANK(B401)),"",VLOOKUP(C401,Deflatores!G$4:H$38,2,FALSE)*H401+VLOOKUP(C401,Deflatores!G$4:I$38,3,FALSE)))</f>
        <v/>
      </c>
      <c r="M401" s="10"/>
      <c r="N401" s="10"/>
      <c r="O401" s="6"/>
    </row>
    <row r="402" spans="1:15" x14ac:dyDescent="0.25">
      <c r="A402" s="119"/>
      <c r="B402" s="4"/>
      <c r="C402" s="4"/>
      <c r="D402" s="7"/>
      <c r="E402" s="7"/>
      <c r="F402" s="8" t="str">
        <f t="shared" si="114"/>
        <v/>
      </c>
      <c r="G402" s="7" t="str">
        <f t="shared" si="115"/>
        <v/>
      </c>
      <c r="H402" s="5" t="str">
        <f t="shared" si="116"/>
        <v/>
      </c>
      <c r="I402" s="116" t="str">
        <f t="shared" si="117"/>
        <v/>
      </c>
      <c r="J402" s="7" t="str">
        <f t="shared" si="118"/>
        <v/>
      </c>
      <c r="K402" s="9" t="str">
        <f t="shared" si="113"/>
        <v/>
      </c>
      <c r="L402" s="9" t="str">
        <f>IF(NOT(ISERROR(VLOOKUP(B402,Deflatores!G$42:H$64,2,FALSE))),VLOOKUP(B402,Deflatores!G$42:H$64,2,FALSE),IF(OR(ISBLANK(C402),ISBLANK(B402)),"",VLOOKUP(C402,Deflatores!G$4:H$38,2,FALSE)*H402+VLOOKUP(C402,Deflatores!G$4:I$38,3,FALSE)))</f>
        <v/>
      </c>
      <c r="M402" s="10"/>
      <c r="N402" s="10"/>
      <c r="O402" s="6"/>
    </row>
    <row r="403" spans="1:15" x14ac:dyDescent="0.25">
      <c r="A403" s="119"/>
      <c r="B403" s="4"/>
      <c r="C403" s="4"/>
      <c r="D403" s="7"/>
      <c r="E403" s="7"/>
      <c r="F403" s="8" t="str">
        <f t="shared" si="114"/>
        <v/>
      </c>
      <c r="G403" s="7" t="str">
        <f t="shared" si="115"/>
        <v/>
      </c>
      <c r="H403" s="5" t="str">
        <f t="shared" si="116"/>
        <v/>
      </c>
      <c r="I403" s="116" t="str">
        <f t="shared" si="117"/>
        <v/>
      </c>
      <c r="J403" s="7" t="str">
        <f t="shared" si="118"/>
        <v/>
      </c>
      <c r="K403" s="9" t="str">
        <f t="shared" ref="K403:K466" si="119">IF(OR(H403="",H403=0),L403,H403)</f>
        <v/>
      </c>
      <c r="L403" s="9" t="str">
        <f>IF(NOT(ISERROR(VLOOKUP(B403,Deflatores!G$42:H$64,2,FALSE))),VLOOKUP(B403,Deflatores!G$42:H$64,2,FALSE),IF(OR(ISBLANK(C403),ISBLANK(B403)),"",VLOOKUP(C403,Deflatores!G$4:H$38,2,FALSE)*H403+VLOOKUP(C403,Deflatores!G$4:I$38,3,FALSE)))</f>
        <v/>
      </c>
      <c r="M403" s="10"/>
      <c r="N403" s="10"/>
      <c r="O403" s="6"/>
    </row>
    <row r="404" spans="1:15" x14ac:dyDescent="0.25">
      <c r="A404" s="119"/>
      <c r="B404" s="4"/>
      <c r="C404" s="4"/>
      <c r="D404" s="7"/>
      <c r="E404" s="7"/>
      <c r="F404" s="8" t="str">
        <f t="shared" si="114"/>
        <v/>
      </c>
      <c r="G404" s="7" t="str">
        <f t="shared" si="115"/>
        <v/>
      </c>
      <c r="H404" s="5" t="str">
        <f t="shared" si="116"/>
        <v/>
      </c>
      <c r="I404" s="116" t="str">
        <f t="shared" si="117"/>
        <v/>
      </c>
      <c r="J404" s="7" t="str">
        <f t="shared" si="118"/>
        <v/>
      </c>
      <c r="K404" s="9" t="str">
        <f t="shared" si="119"/>
        <v/>
      </c>
      <c r="L404" s="9" t="str">
        <f>IF(NOT(ISERROR(VLOOKUP(B404,Deflatores!G$42:H$64,2,FALSE))),VLOOKUP(B404,Deflatores!G$42:H$64,2,FALSE),IF(OR(ISBLANK(C404),ISBLANK(B404)),"",VLOOKUP(C404,Deflatores!G$4:H$38,2,FALSE)*H404+VLOOKUP(C404,Deflatores!G$4:I$38,3,FALSE)))</f>
        <v/>
      </c>
      <c r="M404" s="10"/>
      <c r="N404" s="10"/>
      <c r="O404" s="6"/>
    </row>
    <row r="405" spans="1:15" x14ac:dyDescent="0.25">
      <c r="A405" s="119"/>
      <c r="B405" s="4"/>
      <c r="C405" s="4"/>
      <c r="D405" s="7"/>
      <c r="E405" s="7"/>
      <c r="F405" s="8" t="str">
        <f t="shared" si="114"/>
        <v/>
      </c>
      <c r="G405" s="7" t="str">
        <f t="shared" si="115"/>
        <v/>
      </c>
      <c r="H405" s="5" t="str">
        <f t="shared" si="116"/>
        <v/>
      </c>
      <c r="I405" s="116" t="str">
        <f t="shared" si="117"/>
        <v/>
      </c>
      <c r="J405" s="7" t="str">
        <f t="shared" si="118"/>
        <v/>
      </c>
      <c r="K405" s="9" t="str">
        <f t="shared" si="119"/>
        <v/>
      </c>
      <c r="L405" s="9" t="str">
        <f>IF(NOT(ISERROR(VLOOKUP(B405,Deflatores!G$42:H$64,2,FALSE))),VLOOKUP(B405,Deflatores!G$42:H$64,2,FALSE),IF(OR(ISBLANK(C405),ISBLANK(B405)),"",VLOOKUP(C405,Deflatores!G$4:H$38,2,FALSE)*H405+VLOOKUP(C405,Deflatores!G$4:I$38,3,FALSE)))</f>
        <v/>
      </c>
      <c r="M405" s="10"/>
      <c r="N405" s="10"/>
      <c r="O405" s="6"/>
    </row>
    <row r="406" spans="1:15" x14ac:dyDescent="0.25">
      <c r="A406" s="119"/>
      <c r="B406" s="4"/>
      <c r="C406" s="4"/>
      <c r="D406" s="7"/>
      <c r="E406" s="7"/>
      <c r="F406" s="8" t="str">
        <f t="shared" si="114"/>
        <v/>
      </c>
      <c r="G406" s="7" t="str">
        <f t="shared" si="115"/>
        <v/>
      </c>
      <c r="H406" s="5" t="str">
        <f t="shared" si="116"/>
        <v/>
      </c>
      <c r="I406" s="116" t="str">
        <f t="shared" si="117"/>
        <v/>
      </c>
      <c r="J406" s="7" t="str">
        <f t="shared" si="118"/>
        <v/>
      </c>
      <c r="K406" s="9" t="str">
        <f t="shared" si="119"/>
        <v/>
      </c>
      <c r="L406" s="9" t="str">
        <f>IF(NOT(ISERROR(VLOOKUP(B406,Deflatores!G$42:H$64,2,FALSE))),VLOOKUP(B406,Deflatores!G$42:H$64,2,FALSE),IF(OR(ISBLANK(C406),ISBLANK(B406)),"",VLOOKUP(C406,Deflatores!G$4:H$38,2,FALSE)*H406+VLOOKUP(C406,Deflatores!G$4:I$38,3,FALSE)))</f>
        <v/>
      </c>
      <c r="M406" s="10"/>
      <c r="N406" s="10"/>
      <c r="O406" s="6"/>
    </row>
    <row r="407" spans="1:15" x14ac:dyDescent="0.25">
      <c r="A407" s="119"/>
      <c r="B407" s="4"/>
      <c r="C407" s="4"/>
      <c r="D407" s="7"/>
      <c r="E407" s="7"/>
      <c r="F407" s="8" t="str">
        <f t="shared" si="114"/>
        <v/>
      </c>
      <c r="G407" s="7" t="str">
        <f t="shared" si="115"/>
        <v/>
      </c>
      <c r="H407" s="5" t="str">
        <f t="shared" si="116"/>
        <v/>
      </c>
      <c r="I407" s="116" t="str">
        <f t="shared" si="117"/>
        <v/>
      </c>
      <c r="J407" s="7" t="str">
        <f t="shared" si="118"/>
        <v/>
      </c>
      <c r="K407" s="9" t="str">
        <f t="shared" si="119"/>
        <v/>
      </c>
      <c r="L407" s="9" t="str">
        <f>IF(NOT(ISERROR(VLOOKUP(B407,Deflatores!G$42:H$64,2,FALSE))),VLOOKUP(B407,Deflatores!G$42:H$64,2,FALSE),IF(OR(ISBLANK(C407),ISBLANK(B407)),"",VLOOKUP(C407,Deflatores!G$4:H$38,2,FALSE)*H407+VLOOKUP(C407,Deflatores!G$4:I$38,3,FALSE)))</f>
        <v/>
      </c>
      <c r="M407" s="10"/>
      <c r="N407" s="10"/>
      <c r="O407" s="6"/>
    </row>
    <row r="408" spans="1:15" x14ac:dyDescent="0.25">
      <c r="A408" s="119"/>
      <c r="B408" s="4"/>
      <c r="C408" s="4"/>
      <c r="D408" s="7"/>
      <c r="E408" s="7"/>
      <c r="F408" s="8" t="str">
        <f t="shared" si="114"/>
        <v/>
      </c>
      <c r="G408" s="7" t="str">
        <f t="shared" si="115"/>
        <v/>
      </c>
      <c r="H408" s="5" t="str">
        <f t="shared" si="116"/>
        <v/>
      </c>
      <c r="I408" s="116" t="str">
        <f t="shared" si="117"/>
        <v/>
      </c>
      <c r="J408" s="7" t="str">
        <f t="shared" si="118"/>
        <v/>
      </c>
      <c r="K408" s="9" t="str">
        <f t="shared" si="119"/>
        <v/>
      </c>
      <c r="L408" s="9" t="str">
        <f>IF(NOT(ISERROR(VLOOKUP(B408,Deflatores!G$42:H$64,2,FALSE))),VLOOKUP(B408,Deflatores!G$42:H$64,2,FALSE),IF(OR(ISBLANK(C408),ISBLANK(B408)),"",VLOOKUP(C408,Deflatores!G$4:H$38,2,FALSE)*H408+VLOOKUP(C408,Deflatores!G$4:I$38,3,FALSE)))</f>
        <v/>
      </c>
      <c r="M408" s="10"/>
      <c r="N408" s="10"/>
      <c r="O408" s="6"/>
    </row>
    <row r="409" spans="1:15" x14ac:dyDescent="0.25">
      <c r="A409" s="119"/>
      <c r="B409" s="4"/>
      <c r="C409" s="4"/>
      <c r="D409" s="7"/>
      <c r="E409" s="7"/>
      <c r="F409" s="8" t="str">
        <f t="shared" si="114"/>
        <v/>
      </c>
      <c r="G409" s="7" t="str">
        <f t="shared" si="115"/>
        <v/>
      </c>
      <c r="H409" s="5" t="str">
        <f t="shared" si="116"/>
        <v/>
      </c>
      <c r="I409" s="116" t="str">
        <f t="shared" si="117"/>
        <v/>
      </c>
      <c r="J409" s="7" t="str">
        <f t="shared" si="118"/>
        <v/>
      </c>
      <c r="K409" s="9" t="str">
        <f t="shared" si="119"/>
        <v/>
      </c>
      <c r="L409" s="9" t="str">
        <f>IF(NOT(ISERROR(VLOOKUP(B409,Deflatores!G$42:H$64,2,FALSE))),VLOOKUP(B409,Deflatores!G$42:H$64,2,FALSE),IF(OR(ISBLANK(C409),ISBLANK(B409)),"",VLOOKUP(C409,Deflatores!G$4:H$38,2,FALSE)*H409+VLOOKUP(C409,Deflatores!G$4:I$38,3,FALSE)))</f>
        <v/>
      </c>
      <c r="M409" s="10"/>
      <c r="N409" s="10"/>
      <c r="O409" s="6"/>
    </row>
    <row r="410" spans="1:15" x14ac:dyDescent="0.25">
      <c r="A410" s="119"/>
      <c r="B410" s="4"/>
      <c r="C410" s="4"/>
      <c r="D410" s="7"/>
      <c r="E410" s="7"/>
      <c r="F410" s="8" t="str">
        <f t="shared" si="114"/>
        <v/>
      </c>
      <c r="G410" s="7" t="str">
        <f t="shared" si="115"/>
        <v/>
      </c>
      <c r="H410" s="5" t="str">
        <f t="shared" si="116"/>
        <v/>
      </c>
      <c r="I410" s="116" t="str">
        <f t="shared" si="117"/>
        <v/>
      </c>
      <c r="J410" s="7" t="str">
        <f t="shared" si="118"/>
        <v/>
      </c>
      <c r="K410" s="9" t="str">
        <f t="shared" si="119"/>
        <v/>
      </c>
      <c r="L410" s="9" t="str">
        <f>IF(NOT(ISERROR(VLOOKUP(B410,Deflatores!G$42:H$64,2,FALSE))),VLOOKUP(B410,Deflatores!G$42:H$64,2,FALSE),IF(OR(ISBLANK(C410),ISBLANK(B410)),"",VLOOKUP(C410,Deflatores!G$4:H$38,2,FALSE)*H410+VLOOKUP(C410,Deflatores!G$4:I$38,3,FALSE)))</f>
        <v/>
      </c>
      <c r="M410" s="10"/>
      <c r="N410" s="10"/>
      <c r="O410" s="6"/>
    </row>
    <row r="411" spans="1:15" x14ac:dyDescent="0.25">
      <c r="A411" s="119"/>
      <c r="B411" s="4"/>
      <c r="C411" s="4"/>
      <c r="D411" s="7"/>
      <c r="E411" s="7"/>
      <c r="F411" s="8" t="str">
        <f t="shared" si="114"/>
        <v/>
      </c>
      <c r="G411" s="7" t="str">
        <f t="shared" si="115"/>
        <v/>
      </c>
      <c r="H411" s="5" t="str">
        <f t="shared" si="116"/>
        <v/>
      </c>
      <c r="I411" s="116" t="str">
        <f t="shared" si="117"/>
        <v/>
      </c>
      <c r="J411" s="7" t="str">
        <f t="shared" si="118"/>
        <v/>
      </c>
      <c r="K411" s="9" t="str">
        <f t="shared" si="119"/>
        <v/>
      </c>
      <c r="L411" s="9" t="str">
        <f>IF(NOT(ISERROR(VLOOKUP(B411,Deflatores!G$42:H$64,2,FALSE))),VLOOKUP(B411,Deflatores!G$42:H$64,2,FALSE),IF(OR(ISBLANK(C411),ISBLANK(B411)),"",VLOOKUP(C411,Deflatores!G$4:H$38,2,FALSE)*H411+VLOOKUP(C411,Deflatores!G$4:I$38,3,FALSE)))</f>
        <v/>
      </c>
      <c r="M411" s="10"/>
      <c r="N411" s="10"/>
      <c r="O411" s="6"/>
    </row>
    <row r="412" spans="1:15" x14ac:dyDescent="0.25">
      <c r="A412" s="119"/>
      <c r="B412" s="4"/>
      <c r="C412" s="4"/>
      <c r="D412" s="7"/>
      <c r="E412" s="7"/>
      <c r="F412" s="8" t="str">
        <f t="shared" si="114"/>
        <v/>
      </c>
      <c r="G412" s="7" t="str">
        <f t="shared" si="115"/>
        <v/>
      </c>
      <c r="H412" s="5" t="str">
        <f t="shared" si="116"/>
        <v/>
      </c>
      <c r="I412" s="116" t="str">
        <f t="shared" si="117"/>
        <v/>
      </c>
      <c r="J412" s="7" t="str">
        <f t="shared" si="118"/>
        <v/>
      </c>
      <c r="K412" s="9" t="str">
        <f t="shared" si="119"/>
        <v/>
      </c>
      <c r="L412" s="9" t="str">
        <f>IF(NOT(ISERROR(VLOOKUP(B412,Deflatores!G$42:H$64,2,FALSE))),VLOOKUP(B412,Deflatores!G$42:H$64,2,FALSE),IF(OR(ISBLANK(C412),ISBLANK(B412)),"",VLOOKUP(C412,Deflatores!G$4:H$38,2,FALSE)*H412+VLOOKUP(C412,Deflatores!G$4:I$38,3,FALSE)))</f>
        <v/>
      </c>
      <c r="M412" s="10"/>
      <c r="N412" s="10"/>
      <c r="O412" s="6"/>
    </row>
    <row r="413" spans="1:15" x14ac:dyDescent="0.25">
      <c r="A413" s="119"/>
      <c r="B413" s="4"/>
      <c r="C413" s="4"/>
      <c r="D413" s="7"/>
      <c r="E413" s="7"/>
      <c r="F413" s="8" t="str">
        <f t="shared" si="114"/>
        <v/>
      </c>
      <c r="G413" s="7" t="str">
        <f t="shared" si="115"/>
        <v/>
      </c>
      <c r="H413" s="5" t="str">
        <f t="shared" si="116"/>
        <v/>
      </c>
      <c r="I413" s="116" t="str">
        <f t="shared" si="117"/>
        <v/>
      </c>
      <c r="J413" s="7" t="str">
        <f t="shared" si="118"/>
        <v/>
      </c>
      <c r="K413" s="9" t="str">
        <f t="shared" si="119"/>
        <v/>
      </c>
      <c r="L413" s="9" t="str">
        <f>IF(NOT(ISERROR(VLOOKUP(B413,Deflatores!G$42:H$64,2,FALSE))),VLOOKUP(B413,Deflatores!G$42:H$64,2,FALSE),IF(OR(ISBLANK(C413),ISBLANK(B413)),"",VLOOKUP(C413,Deflatores!G$4:H$38,2,FALSE)*H413+VLOOKUP(C413,Deflatores!G$4:I$38,3,FALSE)))</f>
        <v/>
      </c>
      <c r="M413" s="10"/>
      <c r="N413" s="10"/>
      <c r="O413" s="6"/>
    </row>
    <row r="414" spans="1:15" x14ac:dyDescent="0.25">
      <c r="A414" s="119"/>
      <c r="B414" s="4"/>
      <c r="C414" s="4"/>
      <c r="D414" s="7"/>
      <c r="E414" s="7"/>
      <c r="F414" s="8" t="str">
        <f t="shared" si="114"/>
        <v/>
      </c>
      <c r="G414" s="7" t="str">
        <f t="shared" si="115"/>
        <v/>
      </c>
      <c r="H414" s="5" t="str">
        <f t="shared" si="116"/>
        <v/>
      </c>
      <c r="I414" s="116" t="str">
        <f t="shared" si="117"/>
        <v/>
      </c>
      <c r="J414" s="7" t="str">
        <f t="shared" si="118"/>
        <v/>
      </c>
      <c r="K414" s="9" t="str">
        <f t="shared" si="119"/>
        <v/>
      </c>
      <c r="L414" s="9" t="str">
        <f>IF(NOT(ISERROR(VLOOKUP(B414,Deflatores!G$42:H$64,2,FALSE))),VLOOKUP(B414,Deflatores!G$42:H$64,2,FALSE),IF(OR(ISBLANK(C414),ISBLANK(B414)),"",VLOOKUP(C414,Deflatores!G$4:H$38,2,FALSE)*H414+VLOOKUP(C414,Deflatores!G$4:I$38,3,FALSE)))</f>
        <v/>
      </c>
      <c r="M414" s="10"/>
      <c r="N414" s="10"/>
      <c r="O414" s="6"/>
    </row>
    <row r="415" spans="1:15" x14ac:dyDescent="0.25">
      <c r="A415" s="119"/>
      <c r="B415" s="4"/>
      <c r="C415" s="4"/>
      <c r="D415" s="7"/>
      <c r="E415" s="7"/>
      <c r="F415" s="8" t="str">
        <f t="shared" si="114"/>
        <v/>
      </c>
      <c r="G415" s="7" t="str">
        <f t="shared" si="115"/>
        <v/>
      </c>
      <c r="H415" s="5" t="str">
        <f t="shared" si="116"/>
        <v/>
      </c>
      <c r="I415" s="116" t="str">
        <f t="shared" si="117"/>
        <v/>
      </c>
      <c r="J415" s="7" t="str">
        <f t="shared" si="118"/>
        <v/>
      </c>
      <c r="K415" s="9" t="str">
        <f t="shared" si="119"/>
        <v/>
      </c>
      <c r="L415" s="9" t="str">
        <f>IF(NOT(ISERROR(VLOOKUP(B415,Deflatores!G$42:H$64,2,FALSE))),VLOOKUP(B415,Deflatores!G$42:H$64,2,FALSE),IF(OR(ISBLANK(C415),ISBLANK(B415)),"",VLOOKUP(C415,Deflatores!G$4:H$38,2,FALSE)*H415+VLOOKUP(C415,Deflatores!G$4:I$38,3,FALSE)))</f>
        <v/>
      </c>
      <c r="M415" s="10"/>
      <c r="N415" s="10"/>
      <c r="O415" s="6"/>
    </row>
    <row r="416" spans="1:15" x14ac:dyDescent="0.25">
      <c r="A416" s="119"/>
      <c r="B416" s="4"/>
      <c r="C416" s="4"/>
      <c r="D416" s="7"/>
      <c r="E416" s="7"/>
      <c r="F416" s="8" t="str">
        <f t="shared" si="114"/>
        <v/>
      </c>
      <c r="G416" s="7" t="str">
        <f t="shared" si="115"/>
        <v/>
      </c>
      <c r="H416" s="5" t="str">
        <f t="shared" si="116"/>
        <v/>
      </c>
      <c r="I416" s="116" t="str">
        <f t="shared" si="117"/>
        <v/>
      </c>
      <c r="J416" s="7" t="str">
        <f t="shared" si="118"/>
        <v/>
      </c>
      <c r="K416" s="9" t="str">
        <f t="shared" si="119"/>
        <v/>
      </c>
      <c r="L416" s="9" t="str">
        <f>IF(NOT(ISERROR(VLOOKUP(B416,Deflatores!G$42:H$64,2,FALSE))),VLOOKUP(B416,Deflatores!G$42:H$64,2,FALSE),IF(OR(ISBLANK(C416),ISBLANK(B416)),"",VLOOKUP(C416,Deflatores!G$4:H$38,2,FALSE)*H416+VLOOKUP(C416,Deflatores!G$4:I$38,3,FALSE)))</f>
        <v/>
      </c>
      <c r="M416" s="10"/>
      <c r="N416" s="10"/>
      <c r="O416" s="6"/>
    </row>
    <row r="417" spans="1:15" x14ac:dyDescent="0.25">
      <c r="A417" s="119"/>
      <c r="B417" s="4"/>
      <c r="C417" s="4"/>
      <c r="D417" s="7"/>
      <c r="E417" s="7"/>
      <c r="F417" s="8" t="str">
        <f t="shared" si="114"/>
        <v/>
      </c>
      <c r="G417" s="7" t="str">
        <f t="shared" si="115"/>
        <v/>
      </c>
      <c r="H417" s="5" t="str">
        <f t="shared" si="116"/>
        <v/>
      </c>
      <c r="I417" s="116" t="str">
        <f t="shared" si="117"/>
        <v/>
      </c>
      <c r="J417" s="7" t="str">
        <f t="shared" si="118"/>
        <v/>
      </c>
      <c r="K417" s="9" t="str">
        <f t="shared" si="119"/>
        <v/>
      </c>
      <c r="L417" s="9" t="str">
        <f>IF(NOT(ISERROR(VLOOKUP(B417,Deflatores!G$42:H$64,2,FALSE))),VLOOKUP(B417,Deflatores!G$42:H$64,2,FALSE),IF(OR(ISBLANK(C417),ISBLANK(B417)),"",VLOOKUP(C417,Deflatores!G$4:H$38,2,FALSE)*H417+VLOOKUP(C417,Deflatores!G$4:I$38,3,FALSE)))</f>
        <v/>
      </c>
      <c r="M417" s="10"/>
      <c r="N417" s="10"/>
      <c r="O417" s="6"/>
    </row>
    <row r="418" spans="1:15" x14ac:dyDescent="0.25">
      <c r="A418" s="119"/>
      <c r="B418" s="4"/>
      <c r="C418" s="4"/>
      <c r="D418" s="7"/>
      <c r="E418" s="7"/>
      <c r="F418" s="8" t="str">
        <f t="shared" si="114"/>
        <v/>
      </c>
      <c r="G418" s="7" t="str">
        <f t="shared" si="115"/>
        <v/>
      </c>
      <c r="H418" s="5" t="str">
        <f t="shared" si="116"/>
        <v/>
      </c>
      <c r="I418" s="116" t="str">
        <f t="shared" si="117"/>
        <v/>
      </c>
      <c r="J418" s="7" t="str">
        <f t="shared" si="118"/>
        <v/>
      </c>
      <c r="K418" s="9" t="str">
        <f t="shared" si="119"/>
        <v/>
      </c>
      <c r="L418" s="9" t="str">
        <f>IF(NOT(ISERROR(VLOOKUP(B418,Deflatores!G$42:H$64,2,FALSE))),VLOOKUP(B418,Deflatores!G$42:H$64,2,FALSE),IF(OR(ISBLANK(C418),ISBLANK(B418)),"",VLOOKUP(C418,Deflatores!G$4:H$38,2,FALSE)*H418+VLOOKUP(C418,Deflatores!G$4:I$38,3,FALSE)))</f>
        <v/>
      </c>
      <c r="M418" s="10"/>
      <c r="N418" s="10"/>
      <c r="O418" s="6"/>
    </row>
    <row r="419" spans="1:15" x14ac:dyDescent="0.25">
      <c r="A419" s="119"/>
      <c r="B419" s="4"/>
      <c r="C419" s="4"/>
      <c r="D419" s="7"/>
      <c r="E419" s="7"/>
      <c r="F419" s="8" t="str">
        <f t="shared" si="114"/>
        <v/>
      </c>
      <c r="G419" s="7" t="str">
        <f t="shared" si="115"/>
        <v/>
      </c>
      <c r="H419" s="5" t="str">
        <f t="shared" si="116"/>
        <v/>
      </c>
      <c r="I419" s="116" t="str">
        <f t="shared" si="117"/>
        <v/>
      </c>
      <c r="J419" s="7" t="str">
        <f t="shared" si="118"/>
        <v/>
      </c>
      <c r="K419" s="9" t="str">
        <f t="shared" si="119"/>
        <v/>
      </c>
      <c r="L419" s="9" t="str">
        <f>IF(NOT(ISERROR(VLOOKUP(B419,Deflatores!G$42:H$64,2,FALSE))),VLOOKUP(B419,Deflatores!G$42:H$64,2,FALSE),IF(OR(ISBLANK(C419),ISBLANK(B419)),"",VLOOKUP(C419,Deflatores!G$4:H$38,2,FALSE)*H419+VLOOKUP(C419,Deflatores!G$4:I$38,3,FALSE)))</f>
        <v/>
      </c>
      <c r="M419" s="10"/>
      <c r="N419" s="10"/>
      <c r="O419" s="6"/>
    </row>
    <row r="420" spans="1:15" x14ac:dyDescent="0.25">
      <c r="A420" s="119"/>
      <c r="B420" s="4"/>
      <c r="C420" s="4"/>
      <c r="D420" s="7"/>
      <c r="E420" s="7"/>
      <c r="F420" s="8" t="str">
        <f t="shared" si="114"/>
        <v/>
      </c>
      <c r="G420" s="7" t="str">
        <f t="shared" si="115"/>
        <v/>
      </c>
      <c r="H420" s="5" t="str">
        <f t="shared" si="116"/>
        <v/>
      </c>
      <c r="I420" s="116" t="str">
        <f t="shared" si="117"/>
        <v/>
      </c>
      <c r="J420" s="7" t="str">
        <f t="shared" si="118"/>
        <v/>
      </c>
      <c r="K420" s="9" t="str">
        <f t="shared" si="119"/>
        <v/>
      </c>
      <c r="L420" s="9" t="str">
        <f>IF(NOT(ISERROR(VLOOKUP(B420,Deflatores!G$42:H$64,2,FALSE))),VLOOKUP(B420,Deflatores!G$42:H$64,2,FALSE),IF(OR(ISBLANK(C420),ISBLANK(B420)),"",VLOOKUP(C420,Deflatores!G$4:H$38,2,FALSE)*H420+VLOOKUP(C420,Deflatores!G$4:I$38,3,FALSE)))</f>
        <v/>
      </c>
      <c r="M420" s="10"/>
      <c r="N420" s="10"/>
      <c r="O420" s="6"/>
    </row>
    <row r="421" spans="1:15" x14ac:dyDescent="0.25">
      <c r="A421" s="119"/>
      <c r="B421" s="4"/>
      <c r="C421" s="4"/>
      <c r="D421" s="7"/>
      <c r="E421" s="7"/>
      <c r="F421" s="8" t="str">
        <f t="shared" si="114"/>
        <v/>
      </c>
      <c r="G421" s="7" t="str">
        <f t="shared" si="115"/>
        <v/>
      </c>
      <c r="H421" s="5" t="str">
        <f t="shared" si="116"/>
        <v/>
      </c>
      <c r="I421" s="116" t="str">
        <f t="shared" si="117"/>
        <v/>
      </c>
      <c r="J421" s="7" t="str">
        <f t="shared" si="118"/>
        <v/>
      </c>
      <c r="K421" s="9" t="str">
        <f t="shared" si="119"/>
        <v/>
      </c>
      <c r="L421" s="9" t="str">
        <f>IF(NOT(ISERROR(VLOOKUP(B421,Deflatores!G$42:H$64,2,FALSE))),VLOOKUP(B421,Deflatores!G$42:H$64,2,FALSE),IF(OR(ISBLANK(C421),ISBLANK(B421)),"",VLOOKUP(C421,Deflatores!G$4:H$38,2,FALSE)*H421+VLOOKUP(C421,Deflatores!G$4:I$38,3,FALSE)))</f>
        <v/>
      </c>
      <c r="M421" s="10"/>
      <c r="N421" s="10"/>
      <c r="O421" s="6"/>
    </row>
    <row r="422" spans="1:15" x14ac:dyDescent="0.25">
      <c r="A422" s="119"/>
      <c r="B422" s="4"/>
      <c r="C422" s="4"/>
      <c r="D422" s="7"/>
      <c r="E422" s="7"/>
      <c r="F422" s="8" t="str">
        <f t="shared" si="114"/>
        <v/>
      </c>
      <c r="G422" s="7" t="str">
        <f t="shared" si="115"/>
        <v/>
      </c>
      <c r="H422" s="5" t="str">
        <f t="shared" si="116"/>
        <v/>
      </c>
      <c r="I422" s="116" t="str">
        <f t="shared" si="117"/>
        <v/>
      </c>
      <c r="J422" s="7" t="str">
        <f t="shared" si="118"/>
        <v/>
      </c>
      <c r="K422" s="9" t="str">
        <f t="shared" si="119"/>
        <v/>
      </c>
      <c r="L422" s="9" t="str">
        <f>IF(NOT(ISERROR(VLOOKUP(B422,Deflatores!G$42:H$64,2,FALSE))),VLOOKUP(B422,Deflatores!G$42:H$64,2,FALSE),IF(OR(ISBLANK(C422),ISBLANK(B422)),"",VLOOKUP(C422,Deflatores!G$4:H$38,2,FALSE)*H422+VLOOKUP(C422,Deflatores!G$4:I$38,3,FALSE)))</f>
        <v/>
      </c>
      <c r="M422" s="10"/>
      <c r="N422" s="10"/>
      <c r="O422" s="6"/>
    </row>
    <row r="423" spans="1:15" x14ac:dyDescent="0.25">
      <c r="A423" s="119"/>
      <c r="B423" s="4"/>
      <c r="C423" s="4"/>
      <c r="D423" s="7"/>
      <c r="E423" s="7"/>
      <c r="F423" s="8" t="str">
        <f t="shared" si="114"/>
        <v/>
      </c>
      <c r="G423" s="7" t="str">
        <f t="shared" si="115"/>
        <v/>
      </c>
      <c r="H423" s="5" t="str">
        <f t="shared" si="116"/>
        <v/>
      </c>
      <c r="I423" s="116" t="str">
        <f t="shared" si="117"/>
        <v/>
      </c>
      <c r="J423" s="7" t="str">
        <f t="shared" si="118"/>
        <v/>
      </c>
      <c r="K423" s="9" t="str">
        <f t="shared" si="119"/>
        <v/>
      </c>
      <c r="L423" s="9" t="str">
        <f>IF(NOT(ISERROR(VLOOKUP(B423,Deflatores!G$42:H$64,2,FALSE))),VLOOKUP(B423,Deflatores!G$42:H$64,2,FALSE),IF(OR(ISBLANK(C423),ISBLANK(B423)),"",VLOOKUP(C423,Deflatores!G$4:H$38,2,FALSE)*H423+VLOOKUP(C423,Deflatores!G$4:I$38,3,FALSE)))</f>
        <v/>
      </c>
      <c r="M423" s="10"/>
      <c r="N423" s="10"/>
      <c r="O423" s="6"/>
    </row>
    <row r="424" spans="1:15" x14ac:dyDescent="0.25">
      <c r="A424" s="119"/>
      <c r="B424" s="4"/>
      <c r="C424" s="4"/>
      <c r="D424" s="7"/>
      <c r="E424" s="7"/>
      <c r="F424" s="8" t="str">
        <f t="shared" si="114"/>
        <v/>
      </c>
      <c r="G424" s="7" t="str">
        <f t="shared" si="115"/>
        <v/>
      </c>
      <c r="H424" s="5" t="str">
        <f t="shared" si="116"/>
        <v/>
      </c>
      <c r="I424" s="116" t="str">
        <f t="shared" si="117"/>
        <v/>
      </c>
      <c r="J424" s="7" t="str">
        <f t="shared" si="118"/>
        <v/>
      </c>
      <c r="K424" s="9" t="str">
        <f t="shared" si="119"/>
        <v/>
      </c>
      <c r="L424" s="9" t="str">
        <f>IF(NOT(ISERROR(VLOOKUP(B424,Deflatores!G$42:H$64,2,FALSE))),VLOOKUP(B424,Deflatores!G$42:H$64,2,FALSE),IF(OR(ISBLANK(C424),ISBLANK(B424)),"",VLOOKUP(C424,Deflatores!G$4:H$38,2,FALSE)*H424+VLOOKUP(C424,Deflatores!G$4:I$38,3,FALSE)))</f>
        <v/>
      </c>
      <c r="M424" s="10"/>
      <c r="N424" s="10"/>
      <c r="O424" s="6"/>
    </row>
    <row r="425" spans="1:15" x14ac:dyDescent="0.25">
      <c r="A425" s="119"/>
      <c r="B425" s="4"/>
      <c r="C425" s="4"/>
      <c r="D425" s="7"/>
      <c r="E425" s="7"/>
      <c r="F425" s="8" t="str">
        <f t="shared" si="114"/>
        <v/>
      </c>
      <c r="G425" s="7" t="str">
        <f t="shared" si="115"/>
        <v/>
      </c>
      <c r="H425" s="5" t="str">
        <f t="shared" si="116"/>
        <v/>
      </c>
      <c r="I425" s="116" t="str">
        <f t="shared" si="117"/>
        <v/>
      </c>
      <c r="J425" s="7" t="str">
        <f t="shared" si="118"/>
        <v/>
      </c>
      <c r="K425" s="9" t="str">
        <f t="shared" si="119"/>
        <v/>
      </c>
      <c r="L425" s="9" t="str">
        <f>IF(NOT(ISERROR(VLOOKUP(B425,Deflatores!G$42:H$64,2,FALSE))),VLOOKUP(B425,Deflatores!G$42:H$64,2,FALSE),IF(OR(ISBLANK(C425),ISBLANK(B425)),"",VLOOKUP(C425,Deflatores!G$4:H$38,2,FALSE)*H425+VLOOKUP(C425,Deflatores!G$4:I$38,3,FALSE)))</f>
        <v/>
      </c>
      <c r="M425" s="10"/>
      <c r="N425" s="10"/>
      <c r="O425" s="6"/>
    </row>
    <row r="426" spans="1:15" x14ac:dyDescent="0.25">
      <c r="A426" s="119"/>
      <c r="B426" s="4"/>
      <c r="C426" s="4"/>
      <c r="D426" s="7"/>
      <c r="E426" s="7"/>
      <c r="F426" s="8" t="str">
        <f t="shared" si="114"/>
        <v/>
      </c>
      <c r="G426" s="7" t="str">
        <f t="shared" si="115"/>
        <v/>
      </c>
      <c r="H426" s="5" t="str">
        <f t="shared" si="116"/>
        <v/>
      </c>
      <c r="I426" s="116" t="str">
        <f t="shared" si="117"/>
        <v/>
      </c>
      <c r="J426" s="7" t="str">
        <f t="shared" si="118"/>
        <v/>
      </c>
      <c r="K426" s="9" t="str">
        <f t="shared" si="119"/>
        <v/>
      </c>
      <c r="L426" s="9" t="str">
        <f>IF(NOT(ISERROR(VLOOKUP(B426,Deflatores!G$42:H$64,2,FALSE))),VLOOKUP(B426,Deflatores!G$42:H$64,2,FALSE),IF(OR(ISBLANK(C426),ISBLANK(B426)),"",VLOOKUP(C426,Deflatores!G$4:H$38,2,FALSE)*H426+VLOOKUP(C426,Deflatores!G$4:I$38,3,FALSE)))</f>
        <v/>
      </c>
      <c r="M426" s="10"/>
      <c r="N426" s="10"/>
      <c r="O426" s="6"/>
    </row>
    <row r="427" spans="1:15" x14ac:dyDescent="0.25">
      <c r="A427" s="119"/>
      <c r="B427" s="4"/>
      <c r="C427" s="4"/>
      <c r="D427" s="7"/>
      <c r="E427" s="7"/>
      <c r="F427" s="8" t="str">
        <f t="shared" si="114"/>
        <v/>
      </c>
      <c r="G427" s="7" t="str">
        <f t="shared" si="115"/>
        <v/>
      </c>
      <c r="H427" s="5" t="str">
        <f t="shared" si="116"/>
        <v/>
      </c>
      <c r="I427" s="116" t="str">
        <f t="shared" si="117"/>
        <v/>
      </c>
      <c r="J427" s="7" t="str">
        <f t="shared" si="118"/>
        <v/>
      </c>
      <c r="K427" s="9" t="str">
        <f t="shared" si="119"/>
        <v/>
      </c>
      <c r="L427" s="9" t="str">
        <f>IF(NOT(ISERROR(VLOOKUP(B427,Deflatores!G$42:H$64,2,FALSE))),VLOOKUP(B427,Deflatores!G$42:H$64,2,FALSE),IF(OR(ISBLANK(C427),ISBLANK(B427)),"",VLOOKUP(C427,Deflatores!G$4:H$38,2,FALSE)*H427+VLOOKUP(C427,Deflatores!G$4:I$38,3,FALSE)))</f>
        <v/>
      </c>
      <c r="M427" s="10"/>
      <c r="N427" s="10"/>
      <c r="O427" s="6"/>
    </row>
    <row r="428" spans="1:15" x14ac:dyDescent="0.25">
      <c r="A428" s="119"/>
      <c r="B428" s="4"/>
      <c r="C428" s="4"/>
      <c r="D428" s="7"/>
      <c r="E428" s="7"/>
      <c r="F428" s="8" t="str">
        <f t="shared" si="114"/>
        <v/>
      </c>
      <c r="G428" s="7" t="str">
        <f t="shared" si="115"/>
        <v/>
      </c>
      <c r="H428" s="5" t="str">
        <f t="shared" si="116"/>
        <v/>
      </c>
      <c r="I428" s="116" t="str">
        <f t="shared" si="117"/>
        <v/>
      </c>
      <c r="J428" s="7" t="str">
        <f t="shared" si="118"/>
        <v/>
      </c>
      <c r="K428" s="9" t="str">
        <f t="shared" si="119"/>
        <v/>
      </c>
      <c r="L428" s="9" t="str">
        <f>IF(NOT(ISERROR(VLOOKUP(B428,Deflatores!G$42:H$64,2,FALSE))),VLOOKUP(B428,Deflatores!G$42:H$64,2,FALSE),IF(OR(ISBLANK(C428),ISBLANK(B428)),"",VLOOKUP(C428,Deflatores!G$4:H$38,2,FALSE)*H428+VLOOKUP(C428,Deflatores!G$4:I$38,3,FALSE)))</f>
        <v/>
      </c>
      <c r="M428" s="10"/>
      <c r="N428" s="10"/>
      <c r="O428" s="6"/>
    </row>
    <row r="429" spans="1:15" x14ac:dyDescent="0.25">
      <c r="A429" s="119"/>
      <c r="B429" s="4"/>
      <c r="C429" s="4"/>
      <c r="D429" s="7"/>
      <c r="E429" s="7"/>
      <c r="F429" s="8" t="str">
        <f t="shared" si="114"/>
        <v/>
      </c>
      <c r="G429" s="7" t="str">
        <f t="shared" si="115"/>
        <v/>
      </c>
      <c r="H429" s="5" t="str">
        <f t="shared" si="116"/>
        <v/>
      </c>
      <c r="I429" s="116" t="str">
        <f t="shared" si="117"/>
        <v/>
      </c>
      <c r="J429" s="7" t="str">
        <f t="shared" si="118"/>
        <v/>
      </c>
      <c r="K429" s="9" t="str">
        <f t="shared" si="119"/>
        <v/>
      </c>
      <c r="L429" s="9" t="str">
        <f>IF(NOT(ISERROR(VLOOKUP(B429,Deflatores!G$42:H$64,2,FALSE))),VLOOKUP(B429,Deflatores!G$42:H$64,2,FALSE),IF(OR(ISBLANK(C429),ISBLANK(B429)),"",VLOOKUP(C429,Deflatores!G$4:H$38,2,FALSE)*H429+VLOOKUP(C429,Deflatores!G$4:I$38,3,FALSE)))</f>
        <v/>
      </c>
      <c r="M429" s="10"/>
      <c r="N429" s="10"/>
      <c r="O429" s="6"/>
    </row>
    <row r="430" spans="1:15" x14ac:dyDescent="0.25">
      <c r="A430" s="119"/>
      <c r="B430" s="4"/>
      <c r="C430" s="4"/>
      <c r="D430" s="7"/>
      <c r="E430" s="7"/>
      <c r="F430" s="8" t="str">
        <f t="shared" si="114"/>
        <v/>
      </c>
      <c r="G430" s="7" t="str">
        <f t="shared" si="115"/>
        <v/>
      </c>
      <c r="H430" s="5" t="str">
        <f t="shared" si="116"/>
        <v/>
      </c>
      <c r="I430" s="116" t="str">
        <f t="shared" si="117"/>
        <v/>
      </c>
      <c r="J430" s="7" t="str">
        <f t="shared" si="118"/>
        <v/>
      </c>
      <c r="K430" s="9" t="str">
        <f t="shared" si="119"/>
        <v/>
      </c>
      <c r="L430" s="9" t="str">
        <f>IF(NOT(ISERROR(VLOOKUP(B430,Deflatores!G$42:H$64,2,FALSE))),VLOOKUP(B430,Deflatores!G$42:H$64,2,FALSE),IF(OR(ISBLANK(C430),ISBLANK(B430)),"",VLOOKUP(C430,Deflatores!G$4:H$38,2,FALSE)*H430+VLOOKUP(C430,Deflatores!G$4:I$38,3,FALSE)))</f>
        <v/>
      </c>
      <c r="M430" s="10"/>
      <c r="N430" s="10"/>
      <c r="O430" s="6"/>
    </row>
    <row r="431" spans="1:15" x14ac:dyDescent="0.25">
      <c r="A431" s="119"/>
      <c r="B431" s="4"/>
      <c r="C431" s="4"/>
      <c r="D431" s="7"/>
      <c r="E431" s="7"/>
      <c r="F431" s="8" t="str">
        <f t="shared" si="114"/>
        <v/>
      </c>
      <c r="G431" s="7" t="str">
        <f t="shared" si="115"/>
        <v/>
      </c>
      <c r="H431" s="5" t="str">
        <f t="shared" si="116"/>
        <v/>
      </c>
      <c r="I431" s="116" t="str">
        <f t="shared" si="117"/>
        <v/>
      </c>
      <c r="J431" s="7" t="str">
        <f t="shared" si="118"/>
        <v/>
      </c>
      <c r="K431" s="9" t="str">
        <f t="shared" si="119"/>
        <v/>
      </c>
      <c r="L431" s="9" t="str">
        <f>IF(NOT(ISERROR(VLOOKUP(B431,Deflatores!G$42:H$64,2,FALSE))),VLOOKUP(B431,Deflatores!G$42:H$64,2,FALSE),IF(OR(ISBLANK(C431),ISBLANK(B431)),"",VLOOKUP(C431,Deflatores!G$4:H$38,2,FALSE)*H431+VLOOKUP(C431,Deflatores!G$4:I$38,3,FALSE)))</f>
        <v/>
      </c>
      <c r="M431" s="10"/>
      <c r="N431" s="10"/>
      <c r="O431" s="6"/>
    </row>
    <row r="432" spans="1:15" x14ac:dyDescent="0.25">
      <c r="A432" s="119"/>
      <c r="B432" s="4"/>
      <c r="C432" s="4"/>
      <c r="D432" s="7"/>
      <c r="E432" s="7"/>
      <c r="F432" s="8" t="str">
        <f t="shared" si="114"/>
        <v/>
      </c>
      <c r="G432" s="7" t="str">
        <f t="shared" si="115"/>
        <v/>
      </c>
      <c r="H432" s="5" t="str">
        <f t="shared" si="116"/>
        <v/>
      </c>
      <c r="I432" s="116" t="str">
        <f t="shared" si="117"/>
        <v/>
      </c>
      <c r="J432" s="7" t="str">
        <f t="shared" si="118"/>
        <v/>
      </c>
      <c r="K432" s="9" t="str">
        <f t="shared" si="119"/>
        <v/>
      </c>
      <c r="L432" s="9" t="str">
        <f>IF(NOT(ISERROR(VLOOKUP(B432,Deflatores!G$42:H$64,2,FALSE))),VLOOKUP(B432,Deflatores!G$42:H$64,2,FALSE),IF(OR(ISBLANK(C432),ISBLANK(B432)),"",VLOOKUP(C432,Deflatores!G$4:H$38,2,FALSE)*H432+VLOOKUP(C432,Deflatores!G$4:I$38,3,FALSE)))</f>
        <v/>
      </c>
      <c r="M432" s="10"/>
      <c r="N432" s="10"/>
      <c r="O432" s="6"/>
    </row>
    <row r="433" spans="1:15" x14ac:dyDescent="0.25">
      <c r="A433" s="119"/>
      <c r="B433" s="4"/>
      <c r="C433" s="4"/>
      <c r="D433" s="7"/>
      <c r="E433" s="7"/>
      <c r="F433" s="8" t="str">
        <f t="shared" si="114"/>
        <v/>
      </c>
      <c r="G433" s="7" t="str">
        <f t="shared" si="115"/>
        <v/>
      </c>
      <c r="H433" s="5" t="str">
        <f t="shared" si="116"/>
        <v/>
      </c>
      <c r="I433" s="116" t="str">
        <f t="shared" si="117"/>
        <v/>
      </c>
      <c r="J433" s="7" t="str">
        <f t="shared" si="118"/>
        <v/>
      </c>
      <c r="K433" s="9" t="str">
        <f t="shared" si="119"/>
        <v/>
      </c>
      <c r="L433" s="9" t="str">
        <f>IF(NOT(ISERROR(VLOOKUP(B433,Deflatores!G$42:H$64,2,FALSE))),VLOOKUP(B433,Deflatores!G$42:H$64,2,FALSE),IF(OR(ISBLANK(C433),ISBLANK(B433)),"",VLOOKUP(C433,Deflatores!G$4:H$38,2,FALSE)*H433+VLOOKUP(C433,Deflatores!G$4:I$38,3,FALSE)))</f>
        <v/>
      </c>
      <c r="M433" s="10"/>
      <c r="N433" s="10"/>
      <c r="O433" s="6"/>
    </row>
    <row r="434" spans="1:15" x14ac:dyDescent="0.25">
      <c r="A434" s="119"/>
      <c r="B434" s="4"/>
      <c r="C434" s="4"/>
      <c r="D434" s="7"/>
      <c r="E434" s="7"/>
      <c r="F434" s="8" t="str">
        <f t="shared" si="114"/>
        <v/>
      </c>
      <c r="G434" s="7" t="str">
        <f t="shared" si="115"/>
        <v/>
      </c>
      <c r="H434" s="5" t="str">
        <f t="shared" si="116"/>
        <v/>
      </c>
      <c r="I434" s="116" t="str">
        <f t="shared" si="117"/>
        <v/>
      </c>
      <c r="J434" s="7" t="str">
        <f t="shared" si="118"/>
        <v/>
      </c>
      <c r="K434" s="9" t="str">
        <f t="shared" si="119"/>
        <v/>
      </c>
      <c r="L434" s="9" t="str">
        <f>IF(NOT(ISERROR(VLOOKUP(B434,Deflatores!G$42:H$64,2,FALSE))),VLOOKUP(B434,Deflatores!G$42:H$64,2,FALSE),IF(OR(ISBLANK(C434),ISBLANK(B434)),"",VLOOKUP(C434,Deflatores!G$4:H$38,2,FALSE)*H434+VLOOKUP(C434,Deflatores!G$4:I$38,3,FALSE)))</f>
        <v/>
      </c>
      <c r="M434" s="10"/>
      <c r="N434" s="10"/>
      <c r="O434" s="6"/>
    </row>
    <row r="435" spans="1:15" x14ac:dyDescent="0.25">
      <c r="A435" s="119"/>
      <c r="B435" s="4"/>
      <c r="C435" s="4"/>
      <c r="D435" s="7"/>
      <c r="E435" s="7"/>
      <c r="F435" s="8" t="str">
        <f t="shared" si="114"/>
        <v/>
      </c>
      <c r="G435" s="7" t="str">
        <f t="shared" si="115"/>
        <v/>
      </c>
      <c r="H435" s="5" t="str">
        <f t="shared" si="116"/>
        <v/>
      </c>
      <c r="I435" s="116" t="str">
        <f t="shared" si="117"/>
        <v/>
      </c>
      <c r="J435" s="7" t="str">
        <f t="shared" si="118"/>
        <v/>
      </c>
      <c r="K435" s="9" t="str">
        <f t="shared" si="119"/>
        <v/>
      </c>
      <c r="L435" s="9" t="str">
        <f>IF(NOT(ISERROR(VLOOKUP(B435,Deflatores!G$42:H$64,2,FALSE))),VLOOKUP(B435,Deflatores!G$42:H$64,2,FALSE),IF(OR(ISBLANK(C435),ISBLANK(B435)),"",VLOOKUP(C435,Deflatores!G$4:H$38,2,FALSE)*H435+VLOOKUP(C435,Deflatores!G$4:I$38,3,FALSE)))</f>
        <v/>
      </c>
      <c r="M435" s="10"/>
      <c r="N435" s="10"/>
      <c r="O435" s="6"/>
    </row>
    <row r="436" spans="1:15" x14ac:dyDescent="0.25">
      <c r="A436" s="119"/>
      <c r="B436" s="4"/>
      <c r="C436" s="4"/>
      <c r="D436" s="7"/>
      <c r="E436" s="7"/>
      <c r="F436" s="8" t="str">
        <f t="shared" si="114"/>
        <v/>
      </c>
      <c r="G436" s="7" t="str">
        <f t="shared" si="115"/>
        <v/>
      </c>
      <c r="H436" s="5" t="str">
        <f t="shared" si="116"/>
        <v/>
      </c>
      <c r="I436" s="116" t="str">
        <f t="shared" si="117"/>
        <v/>
      </c>
      <c r="J436" s="7" t="str">
        <f t="shared" si="118"/>
        <v/>
      </c>
      <c r="K436" s="9" t="str">
        <f t="shared" si="119"/>
        <v/>
      </c>
      <c r="L436" s="9" t="str">
        <f>IF(NOT(ISERROR(VLOOKUP(B436,Deflatores!G$42:H$64,2,FALSE))),VLOOKUP(B436,Deflatores!G$42:H$64,2,FALSE),IF(OR(ISBLANK(C436),ISBLANK(B436)),"",VLOOKUP(C436,Deflatores!G$4:H$38,2,FALSE)*H436+VLOOKUP(C436,Deflatores!G$4:I$38,3,FALSE)))</f>
        <v/>
      </c>
      <c r="M436" s="10"/>
      <c r="N436" s="10"/>
      <c r="O436" s="6"/>
    </row>
    <row r="437" spans="1:15" x14ac:dyDescent="0.25">
      <c r="A437" s="119"/>
      <c r="B437" s="4"/>
      <c r="C437" s="4"/>
      <c r="D437" s="7"/>
      <c r="E437" s="7"/>
      <c r="F437" s="8" t="str">
        <f t="shared" si="114"/>
        <v/>
      </c>
      <c r="G437" s="7" t="str">
        <f t="shared" si="115"/>
        <v/>
      </c>
      <c r="H437" s="5" t="str">
        <f t="shared" si="116"/>
        <v/>
      </c>
      <c r="I437" s="116" t="str">
        <f t="shared" si="117"/>
        <v/>
      </c>
      <c r="J437" s="7" t="str">
        <f t="shared" si="118"/>
        <v/>
      </c>
      <c r="K437" s="9" t="str">
        <f t="shared" si="119"/>
        <v/>
      </c>
      <c r="L437" s="9" t="str">
        <f>IF(NOT(ISERROR(VLOOKUP(B437,Deflatores!G$42:H$64,2,FALSE))),VLOOKUP(B437,Deflatores!G$42:H$64,2,FALSE),IF(OR(ISBLANK(C437),ISBLANK(B437)),"",VLOOKUP(C437,Deflatores!G$4:H$38,2,FALSE)*H437+VLOOKUP(C437,Deflatores!G$4:I$38,3,FALSE)))</f>
        <v/>
      </c>
      <c r="M437" s="10"/>
      <c r="N437" s="10"/>
      <c r="O437" s="6"/>
    </row>
    <row r="438" spans="1:15" x14ac:dyDescent="0.25">
      <c r="A438" s="119"/>
      <c r="B438" s="4"/>
      <c r="C438" s="4"/>
      <c r="D438" s="7"/>
      <c r="E438" s="7"/>
      <c r="F438" s="8" t="str">
        <f t="shared" si="114"/>
        <v/>
      </c>
      <c r="G438" s="7" t="str">
        <f t="shared" si="115"/>
        <v/>
      </c>
      <c r="H438" s="5" t="str">
        <f t="shared" si="116"/>
        <v/>
      </c>
      <c r="I438" s="116" t="str">
        <f t="shared" si="117"/>
        <v/>
      </c>
      <c r="J438" s="7" t="str">
        <f t="shared" si="118"/>
        <v/>
      </c>
      <c r="K438" s="9" t="str">
        <f t="shared" si="119"/>
        <v/>
      </c>
      <c r="L438" s="9" t="str">
        <f>IF(NOT(ISERROR(VLOOKUP(B438,Deflatores!G$42:H$64,2,FALSE))),VLOOKUP(B438,Deflatores!G$42:H$64,2,FALSE),IF(OR(ISBLANK(C438),ISBLANK(B438)),"",VLOOKUP(C438,Deflatores!G$4:H$38,2,FALSE)*H438+VLOOKUP(C438,Deflatores!G$4:I$38,3,FALSE)))</f>
        <v/>
      </c>
      <c r="M438" s="10"/>
      <c r="N438" s="10"/>
      <c r="O438" s="6"/>
    </row>
    <row r="439" spans="1:15" x14ac:dyDescent="0.25">
      <c r="A439" s="119"/>
      <c r="B439" s="4"/>
      <c r="C439" s="4"/>
      <c r="D439" s="7"/>
      <c r="E439" s="7"/>
      <c r="F439" s="8" t="str">
        <f t="shared" si="114"/>
        <v/>
      </c>
      <c r="G439" s="7" t="str">
        <f t="shared" si="115"/>
        <v/>
      </c>
      <c r="H439" s="5" t="str">
        <f t="shared" si="116"/>
        <v/>
      </c>
      <c r="I439" s="116" t="str">
        <f t="shared" si="117"/>
        <v/>
      </c>
      <c r="J439" s="7" t="str">
        <f t="shared" si="118"/>
        <v/>
      </c>
      <c r="K439" s="9" t="str">
        <f t="shared" si="119"/>
        <v/>
      </c>
      <c r="L439" s="9" t="str">
        <f>IF(NOT(ISERROR(VLOOKUP(B439,Deflatores!G$42:H$64,2,FALSE))),VLOOKUP(B439,Deflatores!G$42:H$64,2,FALSE),IF(OR(ISBLANK(C439),ISBLANK(B439)),"",VLOOKUP(C439,Deflatores!G$4:H$38,2,FALSE)*H439+VLOOKUP(C439,Deflatores!G$4:I$38,3,FALSE)))</f>
        <v/>
      </c>
      <c r="M439" s="10"/>
      <c r="N439" s="10"/>
      <c r="O439" s="6"/>
    </row>
    <row r="440" spans="1:15" x14ac:dyDescent="0.25">
      <c r="A440" s="119"/>
      <c r="B440" s="4"/>
      <c r="C440" s="4"/>
      <c r="D440" s="7"/>
      <c r="E440" s="7"/>
      <c r="F440" s="8" t="str">
        <f t="shared" si="114"/>
        <v/>
      </c>
      <c r="G440" s="7" t="str">
        <f t="shared" si="115"/>
        <v/>
      </c>
      <c r="H440" s="5" t="str">
        <f t="shared" si="116"/>
        <v/>
      </c>
      <c r="I440" s="116" t="str">
        <f t="shared" si="117"/>
        <v/>
      </c>
      <c r="J440" s="7" t="str">
        <f t="shared" si="118"/>
        <v/>
      </c>
      <c r="K440" s="9" t="str">
        <f t="shared" si="119"/>
        <v/>
      </c>
      <c r="L440" s="9" t="str">
        <f>IF(NOT(ISERROR(VLOOKUP(B440,Deflatores!G$42:H$64,2,FALSE))),VLOOKUP(B440,Deflatores!G$42:H$64,2,FALSE),IF(OR(ISBLANK(C440),ISBLANK(B440)),"",VLOOKUP(C440,Deflatores!G$4:H$38,2,FALSE)*H440+VLOOKUP(C440,Deflatores!G$4:I$38,3,FALSE)))</f>
        <v/>
      </c>
      <c r="M440" s="10"/>
      <c r="N440" s="10"/>
      <c r="O440" s="6"/>
    </row>
    <row r="441" spans="1:15" x14ac:dyDescent="0.25">
      <c r="A441" s="119"/>
      <c r="B441" s="4"/>
      <c r="C441" s="4"/>
      <c r="D441" s="7"/>
      <c r="E441" s="7"/>
      <c r="F441" s="8" t="str">
        <f t="shared" si="114"/>
        <v/>
      </c>
      <c r="G441" s="7" t="str">
        <f t="shared" si="115"/>
        <v/>
      </c>
      <c r="H441" s="5" t="str">
        <f t="shared" si="116"/>
        <v/>
      </c>
      <c r="I441" s="116" t="str">
        <f t="shared" si="117"/>
        <v/>
      </c>
      <c r="J441" s="7" t="str">
        <f t="shared" si="118"/>
        <v/>
      </c>
      <c r="K441" s="9" t="str">
        <f t="shared" si="119"/>
        <v/>
      </c>
      <c r="L441" s="9" t="str">
        <f>IF(NOT(ISERROR(VLOOKUP(B441,Deflatores!G$42:H$64,2,FALSE))),VLOOKUP(B441,Deflatores!G$42:H$64,2,FALSE),IF(OR(ISBLANK(C441),ISBLANK(B441)),"",VLOOKUP(C441,Deflatores!G$4:H$38,2,FALSE)*H441+VLOOKUP(C441,Deflatores!G$4:I$38,3,FALSE)))</f>
        <v/>
      </c>
      <c r="M441" s="10"/>
      <c r="N441" s="10"/>
      <c r="O441" s="6"/>
    </row>
    <row r="442" spans="1:15" x14ac:dyDescent="0.25">
      <c r="A442" s="119"/>
      <c r="B442" s="4"/>
      <c r="C442" s="4"/>
      <c r="D442" s="7"/>
      <c r="E442" s="7"/>
      <c r="F442" s="8" t="str">
        <f t="shared" si="114"/>
        <v/>
      </c>
      <c r="G442" s="7" t="str">
        <f t="shared" si="115"/>
        <v/>
      </c>
      <c r="H442" s="5" t="str">
        <f t="shared" si="116"/>
        <v/>
      </c>
      <c r="I442" s="116" t="str">
        <f t="shared" si="117"/>
        <v/>
      </c>
      <c r="J442" s="7" t="str">
        <f t="shared" si="118"/>
        <v/>
      </c>
      <c r="K442" s="9" t="str">
        <f t="shared" si="119"/>
        <v/>
      </c>
      <c r="L442" s="9" t="str">
        <f>IF(NOT(ISERROR(VLOOKUP(B442,Deflatores!G$42:H$64,2,FALSE))),VLOOKUP(B442,Deflatores!G$42:H$64,2,FALSE),IF(OR(ISBLANK(C442),ISBLANK(B442)),"",VLOOKUP(C442,Deflatores!G$4:H$38,2,FALSE)*H442+VLOOKUP(C442,Deflatores!G$4:I$38,3,FALSE)))</f>
        <v/>
      </c>
      <c r="M442" s="10"/>
      <c r="N442" s="10"/>
      <c r="O442" s="6"/>
    </row>
    <row r="443" spans="1:15" x14ac:dyDescent="0.25">
      <c r="A443" s="119"/>
      <c r="B443" s="4"/>
      <c r="C443" s="4"/>
      <c r="D443" s="7"/>
      <c r="E443" s="7"/>
      <c r="F443" s="8" t="str">
        <f t="shared" si="114"/>
        <v/>
      </c>
      <c r="G443" s="7" t="str">
        <f t="shared" si="115"/>
        <v/>
      </c>
      <c r="H443" s="5" t="str">
        <f t="shared" si="116"/>
        <v/>
      </c>
      <c r="I443" s="116" t="str">
        <f t="shared" si="117"/>
        <v/>
      </c>
      <c r="J443" s="7" t="str">
        <f t="shared" si="118"/>
        <v/>
      </c>
      <c r="K443" s="9" t="str">
        <f t="shared" si="119"/>
        <v/>
      </c>
      <c r="L443" s="9" t="str">
        <f>IF(NOT(ISERROR(VLOOKUP(B443,Deflatores!G$42:H$64,2,FALSE))),VLOOKUP(B443,Deflatores!G$42:H$64,2,FALSE),IF(OR(ISBLANK(C443),ISBLANK(B443)),"",VLOOKUP(C443,Deflatores!G$4:H$38,2,FALSE)*H443+VLOOKUP(C443,Deflatores!G$4:I$38,3,FALSE)))</f>
        <v/>
      </c>
      <c r="M443" s="10"/>
      <c r="N443" s="10"/>
      <c r="O443" s="6"/>
    </row>
    <row r="444" spans="1:15" x14ac:dyDescent="0.25">
      <c r="A444" s="119"/>
      <c r="B444" s="4"/>
      <c r="C444" s="4"/>
      <c r="D444" s="7"/>
      <c r="E444" s="7"/>
      <c r="F444" s="8" t="str">
        <f t="shared" si="114"/>
        <v/>
      </c>
      <c r="G444" s="7" t="str">
        <f t="shared" si="115"/>
        <v/>
      </c>
      <c r="H444" s="5" t="str">
        <f t="shared" si="116"/>
        <v/>
      </c>
      <c r="I444" s="116" t="str">
        <f t="shared" si="117"/>
        <v/>
      </c>
      <c r="J444" s="7" t="str">
        <f t="shared" si="118"/>
        <v/>
      </c>
      <c r="K444" s="9" t="str">
        <f t="shared" si="119"/>
        <v/>
      </c>
      <c r="L444" s="9" t="str">
        <f>IF(NOT(ISERROR(VLOOKUP(B444,Deflatores!G$42:H$64,2,FALSE))),VLOOKUP(B444,Deflatores!G$42:H$64,2,FALSE),IF(OR(ISBLANK(C444),ISBLANK(B444)),"",VLOOKUP(C444,Deflatores!G$4:H$38,2,FALSE)*H444+VLOOKUP(C444,Deflatores!G$4:I$38,3,FALSE)))</f>
        <v/>
      </c>
      <c r="M444" s="10"/>
      <c r="N444" s="10"/>
      <c r="O444" s="6"/>
    </row>
    <row r="445" spans="1:15" x14ac:dyDescent="0.25">
      <c r="A445" s="119"/>
      <c r="B445" s="4"/>
      <c r="C445" s="4"/>
      <c r="D445" s="7"/>
      <c r="E445" s="7"/>
      <c r="F445" s="8" t="str">
        <f t="shared" si="114"/>
        <v/>
      </c>
      <c r="G445" s="7" t="str">
        <f t="shared" si="115"/>
        <v/>
      </c>
      <c r="H445" s="5" t="str">
        <f t="shared" si="116"/>
        <v/>
      </c>
      <c r="I445" s="116" t="str">
        <f t="shared" si="117"/>
        <v/>
      </c>
      <c r="J445" s="7" t="str">
        <f t="shared" si="118"/>
        <v/>
      </c>
      <c r="K445" s="9" t="str">
        <f t="shared" si="119"/>
        <v/>
      </c>
      <c r="L445" s="9" t="str">
        <f>IF(NOT(ISERROR(VLOOKUP(B445,Deflatores!G$42:H$64,2,FALSE))),VLOOKUP(B445,Deflatores!G$42:H$64,2,FALSE),IF(OR(ISBLANK(C445),ISBLANK(B445)),"",VLOOKUP(C445,Deflatores!G$4:H$38,2,FALSE)*H445+VLOOKUP(C445,Deflatores!G$4:I$38,3,FALSE)))</f>
        <v/>
      </c>
      <c r="M445" s="10"/>
      <c r="N445" s="10"/>
      <c r="O445" s="6"/>
    </row>
    <row r="446" spans="1:15" x14ac:dyDescent="0.25">
      <c r="A446" s="119"/>
      <c r="B446" s="4"/>
      <c r="C446" s="4"/>
      <c r="D446" s="7"/>
      <c r="E446" s="7"/>
      <c r="F446" s="8" t="str">
        <f t="shared" si="114"/>
        <v/>
      </c>
      <c r="G446" s="7" t="str">
        <f t="shared" si="115"/>
        <v/>
      </c>
      <c r="H446" s="5" t="str">
        <f t="shared" si="116"/>
        <v/>
      </c>
      <c r="I446" s="116" t="str">
        <f t="shared" si="117"/>
        <v/>
      </c>
      <c r="J446" s="7" t="str">
        <f t="shared" si="118"/>
        <v/>
      </c>
      <c r="K446" s="9" t="str">
        <f t="shared" si="119"/>
        <v/>
      </c>
      <c r="L446" s="9" t="str">
        <f>IF(NOT(ISERROR(VLOOKUP(B446,Deflatores!G$42:H$64,2,FALSE))),VLOOKUP(B446,Deflatores!G$42:H$64,2,FALSE),IF(OR(ISBLANK(C446),ISBLANK(B446)),"",VLOOKUP(C446,Deflatores!G$4:H$38,2,FALSE)*H446+VLOOKUP(C446,Deflatores!G$4:I$38,3,FALSE)))</f>
        <v/>
      </c>
      <c r="M446" s="10"/>
      <c r="N446" s="10"/>
      <c r="O446" s="6"/>
    </row>
    <row r="447" spans="1:15" x14ac:dyDescent="0.25">
      <c r="A447" s="119"/>
      <c r="B447" s="4"/>
      <c r="C447" s="4"/>
      <c r="D447" s="7"/>
      <c r="E447" s="7"/>
      <c r="F447" s="8" t="str">
        <f t="shared" si="114"/>
        <v/>
      </c>
      <c r="G447" s="7" t="str">
        <f t="shared" si="115"/>
        <v/>
      </c>
      <c r="H447" s="5" t="str">
        <f t="shared" si="116"/>
        <v/>
      </c>
      <c r="I447" s="116" t="str">
        <f t="shared" si="117"/>
        <v/>
      </c>
      <c r="J447" s="7" t="str">
        <f t="shared" si="118"/>
        <v/>
      </c>
      <c r="K447" s="9" t="str">
        <f t="shared" si="119"/>
        <v/>
      </c>
      <c r="L447" s="9" t="str">
        <f>IF(NOT(ISERROR(VLOOKUP(B447,Deflatores!G$42:H$64,2,FALSE))),VLOOKUP(B447,Deflatores!G$42:H$64,2,FALSE),IF(OR(ISBLANK(C447),ISBLANK(B447)),"",VLOOKUP(C447,Deflatores!G$4:H$38,2,FALSE)*H447+VLOOKUP(C447,Deflatores!G$4:I$38,3,FALSE)))</f>
        <v/>
      </c>
      <c r="M447" s="10"/>
      <c r="N447" s="10"/>
      <c r="O447" s="6"/>
    </row>
    <row r="448" spans="1:15" x14ac:dyDescent="0.25">
      <c r="A448" s="119"/>
      <c r="B448" s="4"/>
      <c r="C448" s="4"/>
      <c r="D448" s="7"/>
      <c r="E448" s="7"/>
      <c r="F448" s="8" t="str">
        <f t="shared" si="114"/>
        <v/>
      </c>
      <c r="G448" s="7" t="str">
        <f t="shared" si="115"/>
        <v/>
      </c>
      <c r="H448" s="5" t="str">
        <f t="shared" si="116"/>
        <v/>
      </c>
      <c r="I448" s="116" t="str">
        <f t="shared" si="117"/>
        <v/>
      </c>
      <c r="J448" s="7" t="str">
        <f t="shared" si="118"/>
        <v/>
      </c>
      <c r="K448" s="9" t="str">
        <f t="shared" si="119"/>
        <v/>
      </c>
      <c r="L448" s="9" t="str">
        <f>IF(NOT(ISERROR(VLOOKUP(B448,Deflatores!G$42:H$64,2,FALSE))),VLOOKUP(B448,Deflatores!G$42:H$64,2,FALSE),IF(OR(ISBLANK(C448),ISBLANK(B448)),"",VLOOKUP(C448,Deflatores!G$4:H$38,2,FALSE)*H448+VLOOKUP(C448,Deflatores!G$4:I$38,3,FALSE)))</f>
        <v/>
      </c>
      <c r="M448" s="10"/>
      <c r="N448" s="10"/>
      <c r="O448" s="6"/>
    </row>
    <row r="449" spans="1:15" x14ac:dyDescent="0.25">
      <c r="A449" s="119"/>
      <c r="B449" s="4"/>
      <c r="C449" s="4"/>
      <c r="D449" s="7"/>
      <c r="E449" s="7"/>
      <c r="F449" s="8" t="str">
        <f t="shared" si="114"/>
        <v/>
      </c>
      <c r="G449" s="7" t="str">
        <f t="shared" si="115"/>
        <v/>
      </c>
      <c r="H449" s="5" t="str">
        <f t="shared" si="116"/>
        <v/>
      </c>
      <c r="I449" s="116" t="str">
        <f t="shared" si="117"/>
        <v/>
      </c>
      <c r="J449" s="7" t="str">
        <f t="shared" si="118"/>
        <v/>
      </c>
      <c r="K449" s="9" t="str">
        <f t="shared" si="119"/>
        <v/>
      </c>
      <c r="L449" s="9" t="str">
        <f>IF(NOT(ISERROR(VLOOKUP(B449,Deflatores!G$42:H$64,2,FALSE))),VLOOKUP(B449,Deflatores!G$42:H$64,2,FALSE),IF(OR(ISBLANK(C449),ISBLANK(B449)),"",VLOOKUP(C449,Deflatores!G$4:H$38,2,FALSE)*H449+VLOOKUP(C449,Deflatores!G$4:I$38,3,FALSE)))</f>
        <v/>
      </c>
      <c r="M449" s="10"/>
      <c r="N449" s="10"/>
      <c r="O449" s="6"/>
    </row>
    <row r="450" spans="1:15" x14ac:dyDescent="0.25">
      <c r="A450" s="119"/>
      <c r="B450" s="4"/>
      <c r="C450" s="4"/>
      <c r="D450" s="7"/>
      <c r="E450" s="7"/>
      <c r="F450" s="8" t="str">
        <f t="shared" si="114"/>
        <v/>
      </c>
      <c r="G450" s="7" t="str">
        <f t="shared" si="115"/>
        <v/>
      </c>
      <c r="H450" s="5" t="str">
        <f t="shared" si="116"/>
        <v/>
      </c>
      <c r="I450" s="116" t="str">
        <f t="shared" si="117"/>
        <v/>
      </c>
      <c r="J450" s="7" t="str">
        <f t="shared" si="118"/>
        <v/>
      </c>
      <c r="K450" s="9" t="str">
        <f t="shared" si="119"/>
        <v/>
      </c>
      <c r="L450" s="9" t="str">
        <f>IF(NOT(ISERROR(VLOOKUP(B450,Deflatores!G$42:H$64,2,FALSE))),VLOOKUP(B450,Deflatores!G$42:H$64,2,FALSE),IF(OR(ISBLANK(C450),ISBLANK(B450)),"",VLOOKUP(C450,Deflatores!G$4:H$38,2,FALSE)*H450+VLOOKUP(C450,Deflatores!G$4:I$38,3,FALSE)))</f>
        <v/>
      </c>
      <c r="M450" s="10"/>
      <c r="N450" s="10"/>
      <c r="O450" s="6"/>
    </row>
    <row r="451" spans="1:15" x14ac:dyDescent="0.25">
      <c r="A451" s="119"/>
      <c r="B451" s="4"/>
      <c r="C451" s="4"/>
      <c r="D451" s="7"/>
      <c r="E451" s="7"/>
      <c r="F451" s="8" t="str">
        <f t="shared" si="114"/>
        <v/>
      </c>
      <c r="G451" s="7" t="str">
        <f t="shared" si="115"/>
        <v/>
      </c>
      <c r="H451" s="5" t="str">
        <f t="shared" si="116"/>
        <v/>
      </c>
      <c r="I451" s="116" t="str">
        <f t="shared" si="117"/>
        <v/>
      </c>
      <c r="J451" s="7" t="str">
        <f t="shared" si="118"/>
        <v/>
      </c>
      <c r="K451" s="9" t="str">
        <f t="shared" si="119"/>
        <v/>
      </c>
      <c r="L451" s="9" t="str">
        <f>IF(NOT(ISERROR(VLOOKUP(B451,Deflatores!G$42:H$64,2,FALSE))),VLOOKUP(B451,Deflatores!G$42:H$64,2,FALSE),IF(OR(ISBLANK(C451),ISBLANK(B451)),"",VLOOKUP(C451,Deflatores!G$4:H$38,2,FALSE)*H451+VLOOKUP(C451,Deflatores!G$4:I$38,3,FALSE)))</f>
        <v/>
      </c>
      <c r="M451" s="10"/>
      <c r="N451" s="10"/>
      <c r="O451" s="6"/>
    </row>
    <row r="452" spans="1:15" x14ac:dyDescent="0.25">
      <c r="A452" s="119"/>
      <c r="B452" s="4"/>
      <c r="C452" s="4"/>
      <c r="D452" s="7"/>
      <c r="E452" s="7"/>
      <c r="F452" s="8" t="str">
        <f t="shared" si="114"/>
        <v/>
      </c>
      <c r="G452" s="7" t="str">
        <f t="shared" si="115"/>
        <v/>
      </c>
      <c r="H452" s="5" t="str">
        <f t="shared" si="116"/>
        <v/>
      </c>
      <c r="I452" s="116" t="str">
        <f t="shared" si="117"/>
        <v/>
      </c>
      <c r="J452" s="7" t="str">
        <f t="shared" si="118"/>
        <v/>
      </c>
      <c r="K452" s="9" t="str">
        <f t="shared" si="119"/>
        <v/>
      </c>
      <c r="L452" s="9" t="str">
        <f>IF(NOT(ISERROR(VLOOKUP(B452,Deflatores!G$42:H$64,2,FALSE))),VLOOKUP(B452,Deflatores!G$42:H$64,2,FALSE),IF(OR(ISBLANK(C452),ISBLANK(B452)),"",VLOOKUP(C452,Deflatores!G$4:H$38,2,FALSE)*H452+VLOOKUP(C452,Deflatores!G$4:I$38,3,FALSE)))</f>
        <v/>
      </c>
      <c r="M452" s="10"/>
      <c r="N452" s="10"/>
      <c r="O452" s="6"/>
    </row>
    <row r="453" spans="1:15" x14ac:dyDescent="0.25">
      <c r="A453" s="119"/>
      <c r="B453" s="4"/>
      <c r="C453" s="4"/>
      <c r="D453" s="7"/>
      <c r="E453" s="7"/>
      <c r="F453" s="8" t="str">
        <f t="shared" si="114"/>
        <v/>
      </c>
      <c r="G453" s="7" t="str">
        <f t="shared" si="115"/>
        <v/>
      </c>
      <c r="H453" s="5" t="str">
        <f t="shared" si="116"/>
        <v/>
      </c>
      <c r="I453" s="116" t="str">
        <f t="shared" si="117"/>
        <v/>
      </c>
      <c r="J453" s="7" t="str">
        <f t="shared" si="118"/>
        <v/>
      </c>
      <c r="K453" s="9" t="str">
        <f t="shared" si="119"/>
        <v/>
      </c>
      <c r="L453" s="9" t="str">
        <f>IF(NOT(ISERROR(VLOOKUP(B453,Deflatores!G$42:H$64,2,FALSE))),VLOOKUP(B453,Deflatores!G$42:H$64,2,FALSE),IF(OR(ISBLANK(C453),ISBLANK(B453)),"",VLOOKUP(C453,Deflatores!G$4:H$38,2,FALSE)*H453+VLOOKUP(C453,Deflatores!G$4:I$38,3,FALSE)))</f>
        <v/>
      </c>
      <c r="M453" s="10"/>
      <c r="N453" s="10"/>
      <c r="O453" s="6"/>
    </row>
    <row r="454" spans="1:15" x14ac:dyDescent="0.25">
      <c r="A454" s="119"/>
      <c r="B454" s="4"/>
      <c r="C454" s="4"/>
      <c r="D454" s="7"/>
      <c r="E454" s="7"/>
      <c r="F454" s="8" t="str">
        <f t="shared" si="114"/>
        <v/>
      </c>
      <c r="G454" s="7" t="str">
        <f t="shared" si="115"/>
        <v/>
      </c>
      <c r="H454" s="5" t="str">
        <f t="shared" si="116"/>
        <v/>
      </c>
      <c r="I454" s="116" t="str">
        <f t="shared" si="117"/>
        <v/>
      </c>
      <c r="J454" s="7" t="str">
        <f t="shared" si="118"/>
        <v/>
      </c>
      <c r="K454" s="9" t="str">
        <f t="shared" si="119"/>
        <v/>
      </c>
      <c r="L454" s="9" t="str">
        <f>IF(NOT(ISERROR(VLOOKUP(B454,Deflatores!G$42:H$64,2,FALSE))),VLOOKUP(B454,Deflatores!G$42:H$64,2,FALSE),IF(OR(ISBLANK(C454),ISBLANK(B454)),"",VLOOKUP(C454,Deflatores!G$4:H$38,2,FALSE)*H454+VLOOKUP(C454,Deflatores!G$4:I$38,3,FALSE)))</f>
        <v/>
      </c>
      <c r="M454" s="10"/>
      <c r="N454" s="10"/>
      <c r="O454" s="6"/>
    </row>
    <row r="455" spans="1:15" x14ac:dyDescent="0.25">
      <c r="A455" s="119"/>
      <c r="B455" s="4"/>
      <c r="C455" s="4"/>
      <c r="D455" s="7"/>
      <c r="E455" s="7"/>
      <c r="F455" s="8" t="str">
        <f t="shared" si="114"/>
        <v/>
      </c>
      <c r="G455" s="7" t="str">
        <f t="shared" si="115"/>
        <v/>
      </c>
      <c r="H455" s="5" t="str">
        <f t="shared" si="116"/>
        <v/>
      </c>
      <c r="I455" s="116" t="str">
        <f t="shared" si="117"/>
        <v/>
      </c>
      <c r="J455" s="7" t="str">
        <f t="shared" si="118"/>
        <v/>
      </c>
      <c r="K455" s="9" t="str">
        <f t="shared" si="119"/>
        <v/>
      </c>
      <c r="L455" s="9" t="str">
        <f>IF(NOT(ISERROR(VLOOKUP(B455,Deflatores!G$42:H$64,2,FALSE))),VLOOKUP(B455,Deflatores!G$42:H$64,2,FALSE),IF(OR(ISBLANK(C455),ISBLANK(B455)),"",VLOOKUP(C455,Deflatores!G$4:H$38,2,FALSE)*H455+VLOOKUP(C455,Deflatores!G$4:I$38,3,FALSE)))</f>
        <v/>
      </c>
      <c r="M455" s="10"/>
      <c r="N455" s="10"/>
      <c r="O455" s="6"/>
    </row>
    <row r="456" spans="1:15" x14ac:dyDescent="0.25">
      <c r="A456" s="119"/>
      <c r="B456" s="4"/>
      <c r="C456" s="4"/>
      <c r="D456" s="7"/>
      <c r="E456" s="7"/>
      <c r="F456" s="8" t="str">
        <f t="shared" si="114"/>
        <v/>
      </c>
      <c r="G456" s="7" t="str">
        <f t="shared" si="115"/>
        <v/>
      </c>
      <c r="H456" s="5" t="str">
        <f t="shared" si="116"/>
        <v/>
      </c>
      <c r="I456" s="116" t="str">
        <f t="shared" si="117"/>
        <v/>
      </c>
      <c r="J456" s="7" t="str">
        <f t="shared" si="118"/>
        <v/>
      </c>
      <c r="K456" s="9" t="str">
        <f t="shared" si="119"/>
        <v/>
      </c>
      <c r="L456" s="9" t="str">
        <f>IF(NOT(ISERROR(VLOOKUP(B456,Deflatores!G$42:H$64,2,FALSE))),VLOOKUP(B456,Deflatores!G$42:H$64,2,FALSE),IF(OR(ISBLANK(C456),ISBLANK(B456)),"",VLOOKUP(C456,Deflatores!G$4:H$38,2,FALSE)*H456+VLOOKUP(C456,Deflatores!G$4:I$38,3,FALSE)))</f>
        <v/>
      </c>
      <c r="M456" s="10"/>
      <c r="N456" s="10"/>
      <c r="O456" s="6"/>
    </row>
    <row r="457" spans="1:15" x14ac:dyDescent="0.25">
      <c r="A457" s="119"/>
      <c r="B457" s="4"/>
      <c r="C457" s="4"/>
      <c r="D457" s="7"/>
      <c r="E457" s="7"/>
      <c r="F457" s="8" t="str">
        <f t="shared" si="114"/>
        <v/>
      </c>
      <c r="G457" s="7" t="str">
        <f t="shared" si="115"/>
        <v/>
      </c>
      <c r="H457" s="5" t="str">
        <f t="shared" si="116"/>
        <v/>
      </c>
      <c r="I457" s="116" t="str">
        <f t="shared" si="117"/>
        <v/>
      </c>
      <c r="J457" s="7" t="str">
        <f t="shared" si="118"/>
        <v/>
      </c>
      <c r="K457" s="9" t="str">
        <f t="shared" si="119"/>
        <v/>
      </c>
      <c r="L457" s="9" t="str">
        <f>IF(NOT(ISERROR(VLOOKUP(B457,Deflatores!G$42:H$64,2,FALSE))),VLOOKUP(B457,Deflatores!G$42:H$64,2,FALSE),IF(OR(ISBLANK(C457),ISBLANK(B457)),"",VLOOKUP(C457,Deflatores!G$4:H$38,2,FALSE)*H457+VLOOKUP(C457,Deflatores!G$4:I$38,3,FALSE)))</f>
        <v/>
      </c>
      <c r="M457" s="10"/>
      <c r="N457" s="10"/>
      <c r="O457" s="6"/>
    </row>
    <row r="458" spans="1:15" x14ac:dyDescent="0.25">
      <c r="A458" s="119"/>
      <c r="B458" s="4"/>
      <c r="C458" s="4"/>
      <c r="D458" s="7"/>
      <c r="E458" s="7"/>
      <c r="F458" s="8" t="str">
        <f t="shared" si="114"/>
        <v/>
      </c>
      <c r="G458" s="7" t="str">
        <f t="shared" si="115"/>
        <v/>
      </c>
      <c r="H458" s="5" t="str">
        <f t="shared" si="116"/>
        <v/>
      </c>
      <c r="I458" s="116" t="str">
        <f t="shared" si="117"/>
        <v/>
      </c>
      <c r="J458" s="7" t="str">
        <f t="shared" si="118"/>
        <v/>
      </c>
      <c r="K458" s="9" t="str">
        <f t="shared" si="119"/>
        <v/>
      </c>
      <c r="L458" s="9" t="str">
        <f>IF(NOT(ISERROR(VLOOKUP(B458,Deflatores!G$42:H$64,2,FALSE))),VLOOKUP(B458,Deflatores!G$42:H$64,2,FALSE),IF(OR(ISBLANK(C458),ISBLANK(B458)),"",VLOOKUP(C458,Deflatores!G$4:H$38,2,FALSE)*H458+VLOOKUP(C458,Deflatores!G$4:I$38,3,FALSE)))</f>
        <v/>
      </c>
      <c r="M458" s="10"/>
      <c r="N458" s="10"/>
      <c r="O458" s="6"/>
    </row>
    <row r="459" spans="1:15" x14ac:dyDescent="0.25">
      <c r="A459" s="119"/>
      <c r="B459" s="4"/>
      <c r="C459" s="4"/>
      <c r="D459" s="7"/>
      <c r="E459" s="7"/>
      <c r="F459" s="8" t="str">
        <f t="shared" si="114"/>
        <v/>
      </c>
      <c r="G459" s="7" t="str">
        <f t="shared" si="115"/>
        <v/>
      </c>
      <c r="H459" s="5" t="str">
        <f t="shared" si="116"/>
        <v/>
      </c>
      <c r="I459" s="116" t="str">
        <f t="shared" si="117"/>
        <v/>
      </c>
      <c r="J459" s="7" t="str">
        <f t="shared" si="118"/>
        <v/>
      </c>
      <c r="K459" s="9" t="str">
        <f t="shared" si="119"/>
        <v/>
      </c>
      <c r="L459" s="9" t="str">
        <f>IF(NOT(ISERROR(VLOOKUP(B459,Deflatores!G$42:H$64,2,FALSE))),VLOOKUP(B459,Deflatores!G$42:H$64,2,FALSE),IF(OR(ISBLANK(C459),ISBLANK(B459)),"",VLOOKUP(C459,Deflatores!G$4:H$38,2,FALSE)*H459+VLOOKUP(C459,Deflatores!G$4:I$38,3,FALSE)))</f>
        <v/>
      </c>
      <c r="M459" s="10"/>
      <c r="N459" s="10"/>
      <c r="O459" s="6"/>
    </row>
    <row r="460" spans="1:15" x14ac:dyDescent="0.25">
      <c r="A460" s="119"/>
      <c r="B460" s="4"/>
      <c r="C460" s="4"/>
      <c r="D460" s="7"/>
      <c r="E460" s="7"/>
      <c r="F460" s="8" t="str">
        <f t="shared" si="114"/>
        <v/>
      </c>
      <c r="G460" s="7" t="str">
        <f t="shared" si="115"/>
        <v/>
      </c>
      <c r="H460" s="5" t="str">
        <f t="shared" si="116"/>
        <v/>
      </c>
      <c r="I460" s="116" t="str">
        <f t="shared" si="117"/>
        <v/>
      </c>
      <c r="J460" s="7" t="str">
        <f t="shared" si="118"/>
        <v/>
      </c>
      <c r="K460" s="9" t="str">
        <f t="shared" si="119"/>
        <v/>
      </c>
      <c r="L460" s="9" t="str">
        <f>IF(NOT(ISERROR(VLOOKUP(B460,Deflatores!G$42:H$64,2,FALSE))),VLOOKUP(B460,Deflatores!G$42:H$64,2,FALSE),IF(OR(ISBLANK(C460),ISBLANK(B460)),"",VLOOKUP(C460,Deflatores!G$4:H$38,2,FALSE)*H460+VLOOKUP(C460,Deflatores!G$4:I$38,3,FALSE)))</f>
        <v/>
      </c>
      <c r="M460" s="10"/>
      <c r="N460" s="10"/>
      <c r="O460" s="6"/>
    </row>
    <row r="461" spans="1:15" x14ac:dyDescent="0.25">
      <c r="A461" s="119"/>
      <c r="B461" s="4"/>
      <c r="C461" s="4"/>
      <c r="D461" s="7"/>
      <c r="E461" s="7"/>
      <c r="F461" s="8" t="str">
        <f t="shared" si="114"/>
        <v/>
      </c>
      <c r="G461" s="7" t="str">
        <f t="shared" si="115"/>
        <v/>
      </c>
      <c r="H461" s="5" t="str">
        <f t="shared" si="116"/>
        <v/>
      </c>
      <c r="I461" s="116" t="str">
        <f t="shared" si="117"/>
        <v/>
      </c>
      <c r="J461" s="7" t="str">
        <f t="shared" si="118"/>
        <v/>
      </c>
      <c r="K461" s="9" t="str">
        <f t="shared" si="119"/>
        <v/>
      </c>
      <c r="L461" s="9" t="str">
        <f>IF(NOT(ISERROR(VLOOKUP(B461,Deflatores!G$42:H$64,2,FALSE))),VLOOKUP(B461,Deflatores!G$42:H$64,2,FALSE),IF(OR(ISBLANK(C461),ISBLANK(B461)),"",VLOOKUP(C461,Deflatores!G$4:H$38,2,FALSE)*H461+VLOOKUP(C461,Deflatores!G$4:I$38,3,FALSE)))</f>
        <v/>
      </c>
      <c r="M461" s="10"/>
      <c r="N461" s="10"/>
      <c r="O461" s="6"/>
    </row>
    <row r="462" spans="1:15" x14ac:dyDescent="0.25">
      <c r="A462" s="119"/>
      <c r="B462" s="4"/>
      <c r="C462" s="4"/>
      <c r="D462" s="7"/>
      <c r="E462" s="7"/>
      <c r="F462" s="8" t="str">
        <f t="shared" si="114"/>
        <v/>
      </c>
      <c r="G462" s="7" t="str">
        <f t="shared" si="115"/>
        <v/>
      </c>
      <c r="H462" s="5" t="str">
        <f t="shared" si="116"/>
        <v/>
      </c>
      <c r="I462" s="116" t="str">
        <f t="shared" si="117"/>
        <v/>
      </c>
      <c r="J462" s="7" t="str">
        <f t="shared" si="118"/>
        <v/>
      </c>
      <c r="K462" s="9" t="str">
        <f t="shared" si="119"/>
        <v/>
      </c>
      <c r="L462" s="9" t="str">
        <f>IF(NOT(ISERROR(VLOOKUP(B462,Deflatores!G$42:H$64,2,FALSE))),VLOOKUP(B462,Deflatores!G$42:H$64,2,FALSE),IF(OR(ISBLANK(C462),ISBLANK(B462)),"",VLOOKUP(C462,Deflatores!G$4:H$38,2,FALSE)*H462+VLOOKUP(C462,Deflatores!G$4:I$38,3,FALSE)))</f>
        <v/>
      </c>
      <c r="M462" s="10"/>
      <c r="N462" s="10"/>
      <c r="O462" s="6"/>
    </row>
    <row r="463" spans="1:15" x14ac:dyDescent="0.25">
      <c r="A463" s="119"/>
      <c r="B463" s="4"/>
      <c r="C463" s="4"/>
      <c r="D463" s="7"/>
      <c r="E463" s="7"/>
      <c r="F463" s="8" t="str">
        <f t="shared" si="114"/>
        <v/>
      </c>
      <c r="G463" s="7" t="str">
        <f t="shared" si="115"/>
        <v/>
      </c>
      <c r="H463" s="5" t="str">
        <f t="shared" si="116"/>
        <v/>
      </c>
      <c r="I463" s="116" t="str">
        <f t="shared" si="117"/>
        <v/>
      </c>
      <c r="J463" s="7" t="str">
        <f t="shared" si="118"/>
        <v/>
      </c>
      <c r="K463" s="9" t="str">
        <f t="shared" si="119"/>
        <v/>
      </c>
      <c r="L463" s="9" t="str">
        <f>IF(NOT(ISERROR(VLOOKUP(B463,Deflatores!G$42:H$64,2,FALSE))),VLOOKUP(B463,Deflatores!G$42:H$64,2,FALSE),IF(OR(ISBLANK(C463),ISBLANK(B463)),"",VLOOKUP(C463,Deflatores!G$4:H$38,2,FALSE)*H463+VLOOKUP(C463,Deflatores!G$4:I$38,3,FALSE)))</f>
        <v/>
      </c>
      <c r="M463" s="10"/>
      <c r="N463" s="10"/>
      <c r="O463" s="6"/>
    </row>
    <row r="464" spans="1:15" x14ac:dyDescent="0.25">
      <c r="A464" s="119"/>
      <c r="B464" s="4"/>
      <c r="C464" s="4"/>
      <c r="D464" s="7"/>
      <c r="E464" s="7"/>
      <c r="F464" s="8" t="str">
        <f t="shared" si="114"/>
        <v/>
      </c>
      <c r="G464" s="7" t="str">
        <f t="shared" si="115"/>
        <v/>
      </c>
      <c r="H464" s="5" t="str">
        <f t="shared" si="116"/>
        <v/>
      </c>
      <c r="I464" s="116" t="str">
        <f t="shared" si="117"/>
        <v/>
      </c>
      <c r="J464" s="7" t="str">
        <f t="shared" si="118"/>
        <v/>
      </c>
      <c r="K464" s="9" t="str">
        <f t="shared" si="119"/>
        <v/>
      </c>
      <c r="L464" s="9" t="str">
        <f>IF(NOT(ISERROR(VLOOKUP(B464,Deflatores!G$42:H$64,2,FALSE))),VLOOKUP(B464,Deflatores!G$42:H$64,2,FALSE),IF(OR(ISBLANK(C464),ISBLANK(B464)),"",VLOOKUP(C464,Deflatores!G$4:H$38,2,FALSE)*H464+VLOOKUP(C464,Deflatores!G$4:I$38,3,FALSE)))</f>
        <v/>
      </c>
      <c r="M464" s="10"/>
      <c r="N464" s="10"/>
      <c r="O464" s="6"/>
    </row>
    <row r="465" spans="1:15" x14ac:dyDescent="0.25">
      <c r="A465" s="119"/>
      <c r="B465" s="4"/>
      <c r="C465" s="4"/>
      <c r="D465" s="7"/>
      <c r="E465" s="7"/>
      <c r="F465" s="8" t="str">
        <f t="shared" ref="F465:F528" si="120">IF(ISBLANK(B465),"",IF(I465="L","Baixa",IF(I465="A","Média",IF(I465="","","Alta"))))</f>
        <v/>
      </c>
      <c r="G465" s="7" t="str">
        <f t="shared" ref="G465:G528" si="121">CONCATENATE(B465,I465)</f>
        <v/>
      </c>
      <c r="H465" s="5" t="str">
        <f t="shared" ref="H465:H528" si="122">IF(ISBLANK(B465),"",IF(B465="ALI",IF(I465="L",7,IF(I465="A",10,15)),IF(B465="AIE",IF(I465="L",5,IF(I465="A",7,10)),IF(B465="SE",IF(I465="L",4,IF(I465="A",5,7)),IF(OR(B465="EE",B465="CE"),IF(I465="L",3,IF(I465="A",4,6)),0)))))</f>
        <v/>
      </c>
      <c r="I465" s="116" t="str">
        <f t="shared" ref="I465:I528" si="123">IF(OR(ISBLANK(D465),ISBLANK(E465)),IF(OR(B465="ALI",B465="AIE"),"L",IF(OR(B465="EE",B465="SE",B465="CE"),"A","")),IF(B465="EE",IF(E465&gt;=3,IF(D465&gt;=5,"H","A"),IF(E465&gt;=2,IF(D465&gt;=16,"H",IF(D465&lt;=4,"L","A")),IF(D465&lt;=15,"L","A"))),IF(OR(B465="SE",B465="CE"),IF(E465&gt;=4,IF(D465&gt;=6,"H","A"),IF(E465&gt;=2,IF(D465&gt;=20,"H",IF(D465&lt;=5,"L","A")),IF(D465&lt;=19,"L","A"))),IF(OR(B465="ALI",B465="AIE"),IF(E465&gt;=6,IF(D465&gt;=20,"H","A"),IF(E465&gt;=2,IF(D465&gt;=51,"H",IF(D465&lt;=19,"L","A")),IF(D465&lt;=50,"L","A"))),""))))</f>
        <v/>
      </c>
      <c r="J465" s="7" t="str">
        <f t="shared" ref="J465:J528" si="124">CONCATENATE(B465,C465)</f>
        <v/>
      </c>
      <c r="K465" s="9" t="str">
        <f t="shared" si="119"/>
        <v/>
      </c>
      <c r="L465" s="9" t="str">
        <f>IF(NOT(ISERROR(VLOOKUP(B465,Deflatores!G$42:H$64,2,FALSE))),VLOOKUP(B465,Deflatores!G$42:H$64,2,FALSE),IF(OR(ISBLANK(C465),ISBLANK(B465)),"",VLOOKUP(C465,Deflatores!G$4:H$38,2,FALSE)*H465+VLOOKUP(C465,Deflatores!G$4:I$38,3,FALSE)))</f>
        <v/>
      </c>
      <c r="M465" s="10"/>
      <c r="N465" s="10"/>
      <c r="O465" s="6"/>
    </row>
    <row r="466" spans="1:15" x14ac:dyDescent="0.25">
      <c r="A466" s="119"/>
      <c r="B466" s="4"/>
      <c r="C466" s="4"/>
      <c r="D466" s="7"/>
      <c r="E466" s="7"/>
      <c r="F466" s="8" t="str">
        <f t="shared" si="120"/>
        <v/>
      </c>
      <c r="G466" s="7" t="str">
        <f t="shared" si="121"/>
        <v/>
      </c>
      <c r="H466" s="5" t="str">
        <f t="shared" si="122"/>
        <v/>
      </c>
      <c r="I466" s="116" t="str">
        <f t="shared" si="123"/>
        <v/>
      </c>
      <c r="J466" s="7" t="str">
        <f t="shared" si="124"/>
        <v/>
      </c>
      <c r="K466" s="9" t="str">
        <f t="shared" si="119"/>
        <v/>
      </c>
      <c r="L466" s="9" t="str">
        <f>IF(NOT(ISERROR(VLOOKUP(B466,Deflatores!G$42:H$64,2,FALSE))),VLOOKUP(B466,Deflatores!G$42:H$64,2,FALSE),IF(OR(ISBLANK(C466),ISBLANK(B466)),"",VLOOKUP(C466,Deflatores!G$4:H$38,2,FALSE)*H466+VLOOKUP(C466,Deflatores!G$4:I$38,3,FALSE)))</f>
        <v/>
      </c>
      <c r="M466" s="10"/>
      <c r="N466" s="10"/>
      <c r="O466" s="6"/>
    </row>
    <row r="467" spans="1:15" x14ac:dyDescent="0.25">
      <c r="A467" s="119"/>
      <c r="B467" s="4"/>
      <c r="C467" s="4"/>
      <c r="D467" s="7"/>
      <c r="E467" s="7"/>
      <c r="F467" s="8" t="str">
        <f t="shared" si="120"/>
        <v/>
      </c>
      <c r="G467" s="7" t="str">
        <f t="shared" si="121"/>
        <v/>
      </c>
      <c r="H467" s="5" t="str">
        <f t="shared" si="122"/>
        <v/>
      </c>
      <c r="I467" s="116" t="str">
        <f t="shared" si="123"/>
        <v/>
      </c>
      <c r="J467" s="7" t="str">
        <f t="shared" si="124"/>
        <v/>
      </c>
      <c r="K467" s="9" t="str">
        <f t="shared" ref="K467:K530" si="125">IF(OR(H467="",H467=0),L467,H467)</f>
        <v/>
      </c>
      <c r="L467" s="9" t="str">
        <f>IF(NOT(ISERROR(VLOOKUP(B467,Deflatores!G$42:H$64,2,FALSE))),VLOOKUP(B467,Deflatores!G$42:H$64,2,FALSE),IF(OR(ISBLANK(C467),ISBLANK(B467)),"",VLOOKUP(C467,Deflatores!G$4:H$38,2,FALSE)*H467+VLOOKUP(C467,Deflatores!G$4:I$38,3,FALSE)))</f>
        <v/>
      </c>
      <c r="M467" s="10"/>
      <c r="N467" s="10"/>
      <c r="O467" s="6"/>
    </row>
    <row r="468" spans="1:15" x14ac:dyDescent="0.25">
      <c r="A468" s="119"/>
      <c r="B468" s="4"/>
      <c r="C468" s="4"/>
      <c r="D468" s="7"/>
      <c r="E468" s="7"/>
      <c r="F468" s="8" t="str">
        <f t="shared" si="120"/>
        <v/>
      </c>
      <c r="G468" s="7" t="str">
        <f t="shared" si="121"/>
        <v/>
      </c>
      <c r="H468" s="5" t="str">
        <f t="shared" si="122"/>
        <v/>
      </c>
      <c r="I468" s="116" t="str">
        <f t="shared" si="123"/>
        <v/>
      </c>
      <c r="J468" s="7" t="str">
        <f t="shared" si="124"/>
        <v/>
      </c>
      <c r="K468" s="9" t="str">
        <f t="shared" si="125"/>
        <v/>
      </c>
      <c r="L468" s="9" t="str">
        <f>IF(NOT(ISERROR(VLOOKUP(B468,Deflatores!G$42:H$64,2,FALSE))),VLOOKUP(B468,Deflatores!G$42:H$64,2,FALSE),IF(OR(ISBLANK(C468),ISBLANK(B468)),"",VLOOKUP(C468,Deflatores!G$4:H$38,2,FALSE)*H468+VLOOKUP(C468,Deflatores!G$4:I$38,3,FALSE)))</f>
        <v/>
      </c>
      <c r="M468" s="10"/>
      <c r="N468" s="10"/>
      <c r="O468" s="6"/>
    </row>
    <row r="469" spans="1:15" x14ac:dyDescent="0.25">
      <c r="A469" s="119"/>
      <c r="B469" s="4"/>
      <c r="C469" s="4"/>
      <c r="D469" s="7"/>
      <c r="E469" s="7"/>
      <c r="F469" s="8" t="str">
        <f t="shared" si="120"/>
        <v/>
      </c>
      <c r="G469" s="7" t="str">
        <f t="shared" si="121"/>
        <v/>
      </c>
      <c r="H469" s="5" t="str">
        <f t="shared" si="122"/>
        <v/>
      </c>
      <c r="I469" s="116" t="str">
        <f t="shared" si="123"/>
        <v/>
      </c>
      <c r="J469" s="7" t="str">
        <f t="shared" si="124"/>
        <v/>
      </c>
      <c r="K469" s="9" t="str">
        <f t="shared" si="125"/>
        <v/>
      </c>
      <c r="L469" s="9" t="str">
        <f>IF(NOT(ISERROR(VLOOKUP(B469,Deflatores!G$42:H$64,2,FALSE))),VLOOKUP(B469,Deflatores!G$42:H$64,2,FALSE),IF(OR(ISBLANK(C469),ISBLANK(B469)),"",VLOOKUP(C469,Deflatores!G$4:H$38,2,FALSE)*H469+VLOOKUP(C469,Deflatores!G$4:I$38,3,FALSE)))</f>
        <v/>
      </c>
      <c r="M469" s="10"/>
      <c r="N469" s="10"/>
      <c r="O469" s="6"/>
    </row>
    <row r="470" spans="1:15" x14ac:dyDescent="0.25">
      <c r="A470" s="119"/>
      <c r="B470" s="4"/>
      <c r="C470" s="4"/>
      <c r="D470" s="7"/>
      <c r="E470" s="7"/>
      <c r="F470" s="8" t="str">
        <f t="shared" si="120"/>
        <v/>
      </c>
      <c r="G470" s="7" t="str">
        <f t="shared" si="121"/>
        <v/>
      </c>
      <c r="H470" s="5" t="str">
        <f t="shared" si="122"/>
        <v/>
      </c>
      <c r="I470" s="116" t="str">
        <f t="shared" si="123"/>
        <v/>
      </c>
      <c r="J470" s="7" t="str">
        <f t="shared" si="124"/>
        <v/>
      </c>
      <c r="K470" s="9" t="str">
        <f t="shared" si="125"/>
        <v/>
      </c>
      <c r="L470" s="9" t="str">
        <f>IF(NOT(ISERROR(VLOOKUP(B470,Deflatores!G$42:H$64,2,FALSE))),VLOOKUP(B470,Deflatores!G$42:H$64,2,FALSE),IF(OR(ISBLANK(C470),ISBLANK(B470)),"",VLOOKUP(C470,Deflatores!G$4:H$38,2,FALSE)*H470+VLOOKUP(C470,Deflatores!G$4:I$38,3,FALSE)))</f>
        <v/>
      </c>
      <c r="M470" s="10"/>
      <c r="N470" s="10"/>
      <c r="O470" s="6"/>
    </row>
    <row r="471" spans="1:15" x14ac:dyDescent="0.25">
      <c r="A471" s="119"/>
      <c r="B471" s="4"/>
      <c r="C471" s="4"/>
      <c r="D471" s="7"/>
      <c r="E471" s="7"/>
      <c r="F471" s="8" t="str">
        <f t="shared" si="120"/>
        <v/>
      </c>
      <c r="G471" s="7" t="str">
        <f t="shared" si="121"/>
        <v/>
      </c>
      <c r="H471" s="5" t="str">
        <f t="shared" si="122"/>
        <v/>
      </c>
      <c r="I471" s="116" t="str">
        <f t="shared" si="123"/>
        <v/>
      </c>
      <c r="J471" s="7" t="str">
        <f t="shared" si="124"/>
        <v/>
      </c>
      <c r="K471" s="9" t="str">
        <f t="shared" si="125"/>
        <v/>
      </c>
      <c r="L471" s="9" t="str">
        <f>IF(NOT(ISERROR(VLOOKUP(B471,Deflatores!G$42:H$64,2,FALSE))),VLOOKUP(B471,Deflatores!G$42:H$64,2,FALSE),IF(OR(ISBLANK(C471),ISBLANK(B471)),"",VLOOKUP(C471,Deflatores!G$4:H$38,2,FALSE)*H471+VLOOKUP(C471,Deflatores!G$4:I$38,3,FALSE)))</f>
        <v/>
      </c>
      <c r="M471" s="10"/>
      <c r="N471" s="10"/>
      <c r="O471" s="6"/>
    </row>
    <row r="472" spans="1:15" x14ac:dyDescent="0.25">
      <c r="A472" s="119"/>
      <c r="B472" s="4"/>
      <c r="C472" s="4"/>
      <c r="D472" s="7"/>
      <c r="E472" s="7"/>
      <c r="F472" s="8" t="str">
        <f t="shared" si="120"/>
        <v/>
      </c>
      <c r="G472" s="7" t="str">
        <f t="shared" si="121"/>
        <v/>
      </c>
      <c r="H472" s="5" t="str">
        <f t="shared" si="122"/>
        <v/>
      </c>
      <c r="I472" s="116" t="str">
        <f t="shared" si="123"/>
        <v/>
      </c>
      <c r="J472" s="7" t="str">
        <f t="shared" si="124"/>
        <v/>
      </c>
      <c r="K472" s="9" t="str">
        <f t="shared" si="125"/>
        <v/>
      </c>
      <c r="L472" s="9" t="str">
        <f>IF(NOT(ISERROR(VLOOKUP(B472,Deflatores!G$42:H$64,2,FALSE))),VLOOKUP(B472,Deflatores!G$42:H$64,2,FALSE),IF(OR(ISBLANK(C472),ISBLANK(B472)),"",VLOOKUP(C472,Deflatores!G$4:H$38,2,FALSE)*H472+VLOOKUP(C472,Deflatores!G$4:I$38,3,FALSE)))</f>
        <v/>
      </c>
      <c r="M472" s="10"/>
      <c r="N472" s="10"/>
      <c r="O472" s="6"/>
    </row>
    <row r="473" spans="1:15" x14ac:dyDescent="0.25">
      <c r="A473" s="119"/>
      <c r="B473" s="4"/>
      <c r="C473" s="4"/>
      <c r="D473" s="7"/>
      <c r="E473" s="7"/>
      <c r="F473" s="8" t="str">
        <f t="shared" si="120"/>
        <v/>
      </c>
      <c r="G473" s="7" t="str">
        <f t="shared" si="121"/>
        <v/>
      </c>
      <c r="H473" s="5" t="str">
        <f t="shared" si="122"/>
        <v/>
      </c>
      <c r="I473" s="116" t="str">
        <f t="shared" si="123"/>
        <v/>
      </c>
      <c r="J473" s="7" t="str">
        <f t="shared" si="124"/>
        <v/>
      </c>
      <c r="K473" s="9" t="str">
        <f t="shared" si="125"/>
        <v/>
      </c>
      <c r="L473" s="9" t="str">
        <f>IF(NOT(ISERROR(VLOOKUP(B473,Deflatores!G$42:H$64,2,FALSE))),VLOOKUP(B473,Deflatores!G$42:H$64,2,FALSE),IF(OR(ISBLANK(C473),ISBLANK(B473)),"",VLOOKUP(C473,Deflatores!G$4:H$38,2,FALSE)*H473+VLOOKUP(C473,Deflatores!G$4:I$38,3,FALSE)))</f>
        <v/>
      </c>
      <c r="M473" s="10"/>
      <c r="N473" s="10"/>
      <c r="O473" s="6"/>
    </row>
    <row r="474" spans="1:15" x14ac:dyDescent="0.25">
      <c r="A474" s="119"/>
      <c r="B474" s="4"/>
      <c r="C474" s="4"/>
      <c r="D474" s="7"/>
      <c r="E474" s="7"/>
      <c r="F474" s="8" t="str">
        <f t="shared" si="120"/>
        <v/>
      </c>
      <c r="G474" s="7" t="str">
        <f t="shared" si="121"/>
        <v/>
      </c>
      <c r="H474" s="5" t="str">
        <f t="shared" si="122"/>
        <v/>
      </c>
      <c r="I474" s="116" t="str">
        <f t="shared" si="123"/>
        <v/>
      </c>
      <c r="J474" s="7" t="str">
        <f t="shared" si="124"/>
        <v/>
      </c>
      <c r="K474" s="9" t="str">
        <f t="shared" si="125"/>
        <v/>
      </c>
      <c r="L474" s="9" t="str">
        <f>IF(NOT(ISERROR(VLOOKUP(B474,Deflatores!G$42:H$64,2,FALSE))),VLOOKUP(B474,Deflatores!G$42:H$64,2,FALSE),IF(OR(ISBLANK(C474),ISBLANK(B474)),"",VLOOKUP(C474,Deflatores!G$4:H$38,2,FALSE)*H474+VLOOKUP(C474,Deflatores!G$4:I$38,3,FALSE)))</f>
        <v/>
      </c>
      <c r="M474" s="10"/>
      <c r="N474" s="10"/>
      <c r="O474" s="6"/>
    </row>
    <row r="475" spans="1:15" x14ac:dyDescent="0.25">
      <c r="A475" s="119"/>
      <c r="B475" s="4"/>
      <c r="C475" s="4"/>
      <c r="D475" s="7"/>
      <c r="E475" s="7"/>
      <c r="F475" s="8" t="str">
        <f t="shared" si="120"/>
        <v/>
      </c>
      <c r="G475" s="7" t="str">
        <f t="shared" si="121"/>
        <v/>
      </c>
      <c r="H475" s="5" t="str">
        <f t="shared" si="122"/>
        <v/>
      </c>
      <c r="I475" s="116" t="str">
        <f t="shared" si="123"/>
        <v/>
      </c>
      <c r="J475" s="7" t="str">
        <f t="shared" si="124"/>
        <v/>
      </c>
      <c r="K475" s="9" t="str">
        <f t="shared" si="125"/>
        <v/>
      </c>
      <c r="L475" s="9" t="str">
        <f>IF(NOT(ISERROR(VLOOKUP(B475,Deflatores!G$42:H$64,2,FALSE))),VLOOKUP(B475,Deflatores!G$42:H$64,2,FALSE),IF(OR(ISBLANK(C475),ISBLANK(B475)),"",VLOOKUP(C475,Deflatores!G$4:H$38,2,FALSE)*H475+VLOOKUP(C475,Deflatores!G$4:I$38,3,FALSE)))</f>
        <v/>
      </c>
      <c r="M475" s="10"/>
      <c r="N475" s="10"/>
      <c r="O475" s="6"/>
    </row>
    <row r="476" spans="1:15" x14ac:dyDescent="0.25">
      <c r="A476" s="119"/>
      <c r="B476" s="4"/>
      <c r="C476" s="4"/>
      <c r="D476" s="7"/>
      <c r="E476" s="7"/>
      <c r="F476" s="8" t="str">
        <f t="shared" si="120"/>
        <v/>
      </c>
      <c r="G476" s="7" t="str">
        <f t="shared" si="121"/>
        <v/>
      </c>
      <c r="H476" s="5" t="str">
        <f t="shared" si="122"/>
        <v/>
      </c>
      <c r="I476" s="116" t="str">
        <f t="shared" si="123"/>
        <v/>
      </c>
      <c r="J476" s="7" t="str">
        <f t="shared" si="124"/>
        <v/>
      </c>
      <c r="K476" s="9" t="str">
        <f t="shared" si="125"/>
        <v/>
      </c>
      <c r="L476" s="9" t="str">
        <f>IF(NOT(ISERROR(VLOOKUP(B476,Deflatores!G$42:H$64,2,FALSE))),VLOOKUP(B476,Deflatores!G$42:H$64,2,FALSE),IF(OR(ISBLANK(C476),ISBLANK(B476)),"",VLOOKUP(C476,Deflatores!G$4:H$38,2,FALSE)*H476+VLOOKUP(C476,Deflatores!G$4:I$38,3,FALSE)))</f>
        <v/>
      </c>
      <c r="M476" s="10"/>
      <c r="N476" s="10"/>
      <c r="O476" s="6"/>
    </row>
    <row r="477" spans="1:15" x14ac:dyDescent="0.25">
      <c r="A477" s="119"/>
      <c r="B477" s="4"/>
      <c r="C477" s="4"/>
      <c r="D477" s="7"/>
      <c r="E477" s="7"/>
      <c r="F477" s="8" t="str">
        <f t="shared" si="120"/>
        <v/>
      </c>
      <c r="G477" s="7" t="str">
        <f t="shared" si="121"/>
        <v/>
      </c>
      <c r="H477" s="5" t="str">
        <f t="shared" si="122"/>
        <v/>
      </c>
      <c r="I477" s="116" t="str">
        <f t="shared" si="123"/>
        <v/>
      </c>
      <c r="J477" s="7" t="str">
        <f t="shared" si="124"/>
        <v/>
      </c>
      <c r="K477" s="9" t="str">
        <f t="shared" si="125"/>
        <v/>
      </c>
      <c r="L477" s="9" t="str">
        <f>IF(NOT(ISERROR(VLOOKUP(B477,Deflatores!G$42:H$64,2,FALSE))),VLOOKUP(B477,Deflatores!G$42:H$64,2,FALSE),IF(OR(ISBLANK(C477),ISBLANK(B477)),"",VLOOKUP(C477,Deflatores!G$4:H$38,2,FALSE)*H477+VLOOKUP(C477,Deflatores!G$4:I$38,3,FALSE)))</f>
        <v/>
      </c>
      <c r="M477" s="10"/>
      <c r="N477" s="10"/>
      <c r="O477" s="6"/>
    </row>
    <row r="478" spans="1:15" x14ac:dyDescent="0.25">
      <c r="A478" s="119"/>
      <c r="B478" s="4"/>
      <c r="C478" s="4"/>
      <c r="D478" s="7"/>
      <c r="E478" s="7"/>
      <c r="F478" s="8" t="str">
        <f t="shared" si="120"/>
        <v/>
      </c>
      <c r="G478" s="7" t="str">
        <f t="shared" si="121"/>
        <v/>
      </c>
      <c r="H478" s="5" t="str">
        <f t="shared" si="122"/>
        <v/>
      </c>
      <c r="I478" s="116" t="str">
        <f t="shared" si="123"/>
        <v/>
      </c>
      <c r="J478" s="7" t="str">
        <f t="shared" si="124"/>
        <v/>
      </c>
      <c r="K478" s="9" t="str">
        <f t="shared" si="125"/>
        <v/>
      </c>
      <c r="L478" s="9" t="str">
        <f>IF(NOT(ISERROR(VLOOKUP(B478,Deflatores!G$42:H$64,2,FALSE))),VLOOKUP(B478,Deflatores!G$42:H$64,2,FALSE),IF(OR(ISBLANK(C478),ISBLANK(B478)),"",VLOOKUP(C478,Deflatores!G$4:H$38,2,FALSE)*H478+VLOOKUP(C478,Deflatores!G$4:I$38,3,FALSE)))</f>
        <v/>
      </c>
      <c r="M478" s="10"/>
      <c r="N478" s="10"/>
      <c r="O478" s="6"/>
    </row>
    <row r="479" spans="1:15" x14ac:dyDescent="0.25">
      <c r="A479" s="119"/>
      <c r="B479" s="4"/>
      <c r="C479" s="4"/>
      <c r="D479" s="7"/>
      <c r="E479" s="7"/>
      <c r="F479" s="8" t="str">
        <f t="shared" si="120"/>
        <v/>
      </c>
      <c r="G479" s="7" t="str">
        <f t="shared" si="121"/>
        <v/>
      </c>
      <c r="H479" s="5" t="str">
        <f t="shared" si="122"/>
        <v/>
      </c>
      <c r="I479" s="116" t="str">
        <f t="shared" si="123"/>
        <v/>
      </c>
      <c r="J479" s="7" t="str">
        <f t="shared" si="124"/>
        <v/>
      </c>
      <c r="K479" s="9" t="str">
        <f t="shared" si="125"/>
        <v/>
      </c>
      <c r="L479" s="9" t="str">
        <f>IF(NOT(ISERROR(VLOOKUP(B479,Deflatores!G$42:H$64,2,FALSE))),VLOOKUP(B479,Deflatores!G$42:H$64,2,FALSE),IF(OR(ISBLANK(C479),ISBLANK(B479)),"",VLOOKUP(C479,Deflatores!G$4:H$38,2,FALSE)*H479+VLOOKUP(C479,Deflatores!G$4:I$38,3,FALSE)))</f>
        <v/>
      </c>
      <c r="M479" s="10"/>
      <c r="N479" s="10"/>
      <c r="O479" s="6"/>
    </row>
    <row r="480" spans="1:15" x14ac:dyDescent="0.25">
      <c r="A480" s="119"/>
      <c r="B480" s="4"/>
      <c r="C480" s="4"/>
      <c r="D480" s="7"/>
      <c r="E480" s="7"/>
      <c r="F480" s="8" t="str">
        <f t="shared" si="120"/>
        <v/>
      </c>
      <c r="G480" s="7" t="str">
        <f t="shared" si="121"/>
        <v/>
      </c>
      <c r="H480" s="5" t="str">
        <f t="shared" si="122"/>
        <v/>
      </c>
      <c r="I480" s="116" t="str">
        <f t="shared" si="123"/>
        <v/>
      </c>
      <c r="J480" s="7" t="str">
        <f t="shared" si="124"/>
        <v/>
      </c>
      <c r="K480" s="9" t="str">
        <f t="shared" si="125"/>
        <v/>
      </c>
      <c r="L480" s="9" t="str">
        <f>IF(NOT(ISERROR(VLOOKUP(B480,Deflatores!G$42:H$64,2,FALSE))),VLOOKUP(B480,Deflatores!G$42:H$64,2,FALSE),IF(OR(ISBLANK(C480),ISBLANK(B480)),"",VLOOKUP(C480,Deflatores!G$4:H$38,2,FALSE)*H480+VLOOKUP(C480,Deflatores!G$4:I$38,3,FALSE)))</f>
        <v/>
      </c>
      <c r="M480" s="10"/>
      <c r="N480" s="10"/>
      <c r="O480" s="6"/>
    </row>
    <row r="481" spans="1:15" x14ac:dyDescent="0.25">
      <c r="A481" s="119"/>
      <c r="B481" s="4"/>
      <c r="C481" s="4"/>
      <c r="D481" s="7"/>
      <c r="E481" s="7"/>
      <c r="F481" s="8" t="str">
        <f t="shared" si="120"/>
        <v/>
      </c>
      <c r="G481" s="7" t="str">
        <f t="shared" si="121"/>
        <v/>
      </c>
      <c r="H481" s="5" t="str">
        <f t="shared" si="122"/>
        <v/>
      </c>
      <c r="I481" s="116" t="str">
        <f t="shared" si="123"/>
        <v/>
      </c>
      <c r="J481" s="7" t="str">
        <f t="shared" si="124"/>
        <v/>
      </c>
      <c r="K481" s="9" t="str">
        <f t="shared" si="125"/>
        <v/>
      </c>
      <c r="L481" s="9" t="str">
        <f>IF(NOT(ISERROR(VLOOKUP(B481,Deflatores!G$42:H$64,2,FALSE))),VLOOKUP(B481,Deflatores!G$42:H$64,2,FALSE),IF(OR(ISBLANK(C481),ISBLANK(B481)),"",VLOOKUP(C481,Deflatores!G$4:H$38,2,FALSE)*H481+VLOOKUP(C481,Deflatores!G$4:I$38,3,FALSE)))</f>
        <v/>
      </c>
      <c r="M481" s="10"/>
      <c r="N481" s="10"/>
      <c r="O481" s="6"/>
    </row>
    <row r="482" spans="1:15" x14ac:dyDescent="0.25">
      <c r="A482" s="119"/>
      <c r="B482" s="4"/>
      <c r="C482" s="4"/>
      <c r="D482" s="7"/>
      <c r="E482" s="7"/>
      <c r="F482" s="8" t="str">
        <f t="shared" si="120"/>
        <v/>
      </c>
      <c r="G482" s="7" t="str">
        <f t="shared" si="121"/>
        <v/>
      </c>
      <c r="H482" s="5" t="str">
        <f t="shared" si="122"/>
        <v/>
      </c>
      <c r="I482" s="116" t="str">
        <f t="shared" si="123"/>
        <v/>
      </c>
      <c r="J482" s="7" t="str">
        <f t="shared" si="124"/>
        <v/>
      </c>
      <c r="K482" s="9" t="str">
        <f t="shared" si="125"/>
        <v/>
      </c>
      <c r="L482" s="9" t="str">
        <f>IF(NOT(ISERROR(VLOOKUP(B482,Deflatores!G$42:H$64,2,FALSE))),VLOOKUP(B482,Deflatores!G$42:H$64,2,FALSE),IF(OR(ISBLANK(C482),ISBLANK(B482)),"",VLOOKUP(C482,Deflatores!G$4:H$38,2,FALSE)*H482+VLOOKUP(C482,Deflatores!G$4:I$38,3,FALSE)))</f>
        <v/>
      </c>
      <c r="M482" s="10"/>
      <c r="N482" s="10"/>
      <c r="O482" s="6"/>
    </row>
    <row r="483" spans="1:15" x14ac:dyDescent="0.25">
      <c r="A483" s="119"/>
      <c r="B483" s="4"/>
      <c r="C483" s="4"/>
      <c r="D483" s="7"/>
      <c r="E483" s="7"/>
      <c r="F483" s="8" t="str">
        <f t="shared" si="120"/>
        <v/>
      </c>
      <c r="G483" s="7" t="str">
        <f t="shared" si="121"/>
        <v/>
      </c>
      <c r="H483" s="5" t="str">
        <f t="shared" si="122"/>
        <v/>
      </c>
      <c r="I483" s="116" t="str">
        <f t="shared" si="123"/>
        <v/>
      </c>
      <c r="J483" s="7" t="str">
        <f t="shared" si="124"/>
        <v/>
      </c>
      <c r="K483" s="9" t="str">
        <f t="shared" si="125"/>
        <v/>
      </c>
      <c r="L483" s="9" t="str">
        <f>IF(NOT(ISERROR(VLOOKUP(B483,Deflatores!G$42:H$64,2,FALSE))),VLOOKUP(B483,Deflatores!G$42:H$64,2,FALSE),IF(OR(ISBLANK(C483),ISBLANK(B483)),"",VLOOKUP(C483,Deflatores!G$4:H$38,2,FALSE)*H483+VLOOKUP(C483,Deflatores!G$4:I$38,3,FALSE)))</f>
        <v/>
      </c>
      <c r="M483" s="10"/>
      <c r="N483" s="10"/>
      <c r="O483" s="6"/>
    </row>
    <row r="484" spans="1:15" x14ac:dyDescent="0.25">
      <c r="A484" s="119"/>
      <c r="B484" s="4"/>
      <c r="C484" s="4"/>
      <c r="D484" s="7"/>
      <c r="E484" s="7"/>
      <c r="F484" s="8" t="str">
        <f t="shared" si="120"/>
        <v/>
      </c>
      <c r="G484" s="7" t="str">
        <f t="shared" si="121"/>
        <v/>
      </c>
      <c r="H484" s="5" t="str">
        <f t="shared" si="122"/>
        <v/>
      </c>
      <c r="I484" s="116" t="str">
        <f t="shared" si="123"/>
        <v/>
      </c>
      <c r="J484" s="7" t="str">
        <f t="shared" si="124"/>
        <v/>
      </c>
      <c r="K484" s="9" t="str">
        <f t="shared" si="125"/>
        <v/>
      </c>
      <c r="L484" s="9" t="str">
        <f>IF(NOT(ISERROR(VLOOKUP(B484,Deflatores!G$42:H$64,2,FALSE))),VLOOKUP(B484,Deflatores!G$42:H$64,2,FALSE),IF(OR(ISBLANK(C484),ISBLANK(B484)),"",VLOOKUP(C484,Deflatores!G$4:H$38,2,FALSE)*H484+VLOOKUP(C484,Deflatores!G$4:I$38,3,FALSE)))</f>
        <v/>
      </c>
      <c r="M484" s="10"/>
      <c r="N484" s="10"/>
      <c r="O484" s="6"/>
    </row>
    <row r="485" spans="1:15" x14ac:dyDescent="0.25">
      <c r="A485" s="119"/>
      <c r="B485" s="4"/>
      <c r="C485" s="4"/>
      <c r="D485" s="7"/>
      <c r="E485" s="7"/>
      <c r="F485" s="8" t="str">
        <f t="shared" si="120"/>
        <v/>
      </c>
      <c r="G485" s="7" t="str">
        <f t="shared" si="121"/>
        <v/>
      </c>
      <c r="H485" s="5" t="str">
        <f t="shared" si="122"/>
        <v/>
      </c>
      <c r="I485" s="116" t="str">
        <f t="shared" si="123"/>
        <v/>
      </c>
      <c r="J485" s="7" t="str">
        <f t="shared" si="124"/>
        <v/>
      </c>
      <c r="K485" s="9" t="str">
        <f t="shared" si="125"/>
        <v/>
      </c>
      <c r="L485" s="9" t="str">
        <f>IF(NOT(ISERROR(VLOOKUP(B485,Deflatores!G$42:H$64,2,FALSE))),VLOOKUP(B485,Deflatores!G$42:H$64,2,FALSE),IF(OR(ISBLANK(C485),ISBLANK(B485)),"",VLOOKUP(C485,Deflatores!G$4:H$38,2,FALSE)*H485+VLOOKUP(C485,Deflatores!G$4:I$38,3,FALSE)))</f>
        <v/>
      </c>
      <c r="M485" s="10"/>
      <c r="N485" s="10"/>
      <c r="O485" s="6"/>
    </row>
    <row r="486" spans="1:15" x14ac:dyDescent="0.25">
      <c r="A486" s="119"/>
      <c r="B486" s="4"/>
      <c r="C486" s="4"/>
      <c r="D486" s="7"/>
      <c r="E486" s="7"/>
      <c r="F486" s="8" t="str">
        <f t="shared" si="120"/>
        <v/>
      </c>
      <c r="G486" s="7" t="str">
        <f t="shared" si="121"/>
        <v/>
      </c>
      <c r="H486" s="5" t="str">
        <f t="shared" si="122"/>
        <v/>
      </c>
      <c r="I486" s="116" t="str">
        <f t="shared" si="123"/>
        <v/>
      </c>
      <c r="J486" s="7" t="str">
        <f t="shared" si="124"/>
        <v/>
      </c>
      <c r="K486" s="9" t="str">
        <f t="shared" si="125"/>
        <v/>
      </c>
      <c r="L486" s="9" t="str">
        <f>IF(NOT(ISERROR(VLOOKUP(B486,Deflatores!G$42:H$64,2,FALSE))),VLOOKUP(B486,Deflatores!G$42:H$64,2,FALSE),IF(OR(ISBLANK(C486),ISBLANK(B486)),"",VLOOKUP(C486,Deflatores!G$4:H$38,2,FALSE)*H486+VLOOKUP(C486,Deflatores!G$4:I$38,3,FALSE)))</f>
        <v/>
      </c>
      <c r="M486" s="10"/>
      <c r="N486" s="10"/>
      <c r="O486" s="6"/>
    </row>
    <row r="487" spans="1:15" x14ac:dyDescent="0.25">
      <c r="A487" s="119"/>
      <c r="B487" s="4"/>
      <c r="C487" s="4"/>
      <c r="D487" s="7"/>
      <c r="E487" s="7"/>
      <c r="F487" s="8" t="str">
        <f t="shared" si="120"/>
        <v/>
      </c>
      <c r="G487" s="7" t="str">
        <f t="shared" si="121"/>
        <v/>
      </c>
      <c r="H487" s="5" t="str">
        <f t="shared" si="122"/>
        <v/>
      </c>
      <c r="I487" s="116" t="str">
        <f t="shared" si="123"/>
        <v/>
      </c>
      <c r="J487" s="7" t="str">
        <f t="shared" si="124"/>
        <v/>
      </c>
      <c r="K487" s="9" t="str">
        <f t="shared" si="125"/>
        <v/>
      </c>
      <c r="L487" s="9" t="str">
        <f>IF(NOT(ISERROR(VLOOKUP(B487,Deflatores!G$42:H$64,2,FALSE))),VLOOKUP(B487,Deflatores!G$42:H$64,2,FALSE),IF(OR(ISBLANK(C487),ISBLANK(B487)),"",VLOOKUP(C487,Deflatores!G$4:H$38,2,FALSE)*H487+VLOOKUP(C487,Deflatores!G$4:I$38,3,FALSE)))</f>
        <v/>
      </c>
      <c r="M487" s="10"/>
      <c r="N487" s="10"/>
      <c r="O487" s="6"/>
    </row>
    <row r="488" spans="1:15" x14ac:dyDescent="0.25">
      <c r="A488" s="119"/>
      <c r="B488" s="4"/>
      <c r="C488" s="4"/>
      <c r="D488" s="7"/>
      <c r="E488" s="7"/>
      <c r="F488" s="8" t="str">
        <f t="shared" si="120"/>
        <v/>
      </c>
      <c r="G488" s="7" t="str">
        <f t="shared" si="121"/>
        <v/>
      </c>
      <c r="H488" s="5" t="str">
        <f t="shared" si="122"/>
        <v/>
      </c>
      <c r="I488" s="116" t="str">
        <f t="shared" si="123"/>
        <v/>
      </c>
      <c r="J488" s="7" t="str">
        <f t="shared" si="124"/>
        <v/>
      </c>
      <c r="K488" s="9" t="str">
        <f t="shared" si="125"/>
        <v/>
      </c>
      <c r="L488" s="9" t="str">
        <f>IF(NOT(ISERROR(VLOOKUP(B488,Deflatores!G$42:H$64,2,FALSE))),VLOOKUP(B488,Deflatores!G$42:H$64,2,FALSE),IF(OR(ISBLANK(C488),ISBLANK(B488)),"",VLOOKUP(C488,Deflatores!G$4:H$38,2,FALSE)*H488+VLOOKUP(C488,Deflatores!G$4:I$38,3,FALSE)))</f>
        <v/>
      </c>
      <c r="M488" s="10"/>
      <c r="N488" s="10"/>
      <c r="O488" s="6"/>
    </row>
    <row r="489" spans="1:15" x14ac:dyDescent="0.25">
      <c r="A489" s="119"/>
      <c r="B489" s="4"/>
      <c r="C489" s="4"/>
      <c r="D489" s="7"/>
      <c r="E489" s="7"/>
      <c r="F489" s="8" t="str">
        <f t="shared" si="120"/>
        <v/>
      </c>
      <c r="G489" s="7" t="str">
        <f t="shared" si="121"/>
        <v/>
      </c>
      <c r="H489" s="5" t="str">
        <f t="shared" si="122"/>
        <v/>
      </c>
      <c r="I489" s="116" t="str">
        <f t="shared" si="123"/>
        <v/>
      </c>
      <c r="J489" s="7" t="str">
        <f t="shared" si="124"/>
        <v/>
      </c>
      <c r="K489" s="9" t="str">
        <f t="shared" si="125"/>
        <v/>
      </c>
      <c r="L489" s="9" t="str">
        <f>IF(NOT(ISERROR(VLOOKUP(B489,Deflatores!G$42:H$64,2,FALSE))),VLOOKUP(B489,Deflatores!G$42:H$64,2,FALSE),IF(OR(ISBLANK(C489),ISBLANK(B489)),"",VLOOKUP(C489,Deflatores!G$4:H$38,2,FALSE)*H489+VLOOKUP(C489,Deflatores!G$4:I$38,3,FALSE)))</f>
        <v/>
      </c>
      <c r="M489" s="10"/>
      <c r="N489" s="10"/>
      <c r="O489" s="6"/>
    </row>
    <row r="490" spans="1:15" x14ac:dyDescent="0.25">
      <c r="A490" s="119"/>
      <c r="B490" s="4"/>
      <c r="C490" s="4"/>
      <c r="D490" s="7"/>
      <c r="E490" s="7"/>
      <c r="F490" s="8" t="str">
        <f t="shared" si="120"/>
        <v/>
      </c>
      <c r="G490" s="7" t="str">
        <f t="shared" si="121"/>
        <v/>
      </c>
      <c r="H490" s="5" t="str">
        <f t="shared" si="122"/>
        <v/>
      </c>
      <c r="I490" s="116" t="str">
        <f t="shared" si="123"/>
        <v/>
      </c>
      <c r="J490" s="7" t="str">
        <f t="shared" si="124"/>
        <v/>
      </c>
      <c r="K490" s="9" t="str">
        <f t="shared" si="125"/>
        <v/>
      </c>
      <c r="L490" s="9" t="str">
        <f>IF(NOT(ISERROR(VLOOKUP(B490,Deflatores!G$42:H$64,2,FALSE))),VLOOKUP(B490,Deflatores!G$42:H$64,2,FALSE),IF(OR(ISBLANK(C490),ISBLANK(B490)),"",VLOOKUP(C490,Deflatores!G$4:H$38,2,FALSE)*H490+VLOOKUP(C490,Deflatores!G$4:I$38,3,FALSE)))</f>
        <v/>
      </c>
      <c r="M490" s="10"/>
      <c r="N490" s="10"/>
      <c r="O490" s="6"/>
    </row>
    <row r="491" spans="1:15" x14ac:dyDescent="0.25">
      <c r="A491" s="119"/>
      <c r="B491" s="4"/>
      <c r="C491" s="4"/>
      <c r="D491" s="7"/>
      <c r="E491" s="7"/>
      <c r="F491" s="8" t="str">
        <f t="shared" si="120"/>
        <v/>
      </c>
      <c r="G491" s="7" t="str">
        <f t="shared" si="121"/>
        <v/>
      </c>
      <c r="H491" s="5" t="str">
        <f t="shared" si="122"/>
        <v/>
      </c>
      <c r="I491" s="116" t="str">
        <f t="shared" si="123"/>
        <v/>
      </c>
      <c r="J491" s="7" t="str">
        <f t="shared" si="124"/>
        <v/>
      </c>
      <c r="K491" s="9" t="str">
        <f t="shared" si="125"/>
        <v/>
      </c>
      <c r="L491" s="9" t="str">
        <f>IF(NOT(ISERROR(VLOOKUP(B491,Deflatores!G$42:H$64,2,FALSE))),VLOOKUP(B491,Deflatores!G$42:H$64,2,FALSE),IF(OR(ISBLANK(C491),ISBLANK(B491)),"",VLOOKUP(C491,Deflatores!G$4:H$38,2,FALSE)*H491+VLOOKUP(C491,Deflatores!G$4:I$38,3,FALSE)))</f>
        <v/>
      </c>
      <c r="M491" s="10"/>
      <c r="N491" s="10"/>
      <c r="O491" s="6"/>
    </row>
    <row r="492" spans="1:15" x14ac:dyDescent="0.25">
      <c r="A492" s="119"/>
      <c r="B492" s="4"/>
      <c r="C492" s="4"/>
      <c r="D492" s="7"/>
      <c r="E492" s="7"/>
      <c r="F492" s="8" t="str">
        <f t="shared" si="120"/>
        <v/>
      </c>
      <c r="G492" s="7" t="str">
        <f t="shared" si="121"/>
        <v/>
      </c>
      <c r="H492" s="5" t="str">
        <f t="shared" si="122"/>
        <v/>
      </c>
      <c r="I492" s="116" t="str">
        <f t="shared" si="123"/>
        <v/>
      </c>
      <c r="J492" s="7" t="str">
        <f t="shared" si="124"/>
        <v/>
      </c>
      <c r="K492" s="9" t="str">
        <f t="shared" si="125"/>
        <v/>
      </c>
      <c r="L492" s="9" t="str">
        <f>IF(NOT(ISERROR(VLOOKUP(B492,Deflatores!G$42:H$64,2,FALSE))),VLOOKUP(B492,Deflatores!G$42:H$64,2,FALSE),IF(OR(ISBLANK(C492),ISBLANK(B492)),"",VLOOKUP(C492,Deflatores!G$4:H$38,2,FALSE)*H492+VLOOKUP(C492,Deflatores!G$4:I$38,3,FALSE)))</f>
        <v/>
      </c>
      <c r="M492" s="10"/>
      <c r="N492" s="10"/>
      <c r="O492" s="6"/>
    </row>
    <row r="493" spans="1:15" x14ac:dyDescent="0.25">
      <c r="A493" s="119"/>
      <c r="B493" s="4"/>
      <c r="C493" s="4"/>
      <c r="D493" s="7"/>
      <c r="E493" s="7"/>
      <c r="F493" s="8" t="str">
        <f t="shared" si="120"/>
        <v/>
      </c>
      <c r="G493" s="7" t="str">
        <f t="shared" si="121"/>
        <v/>
      </c>
      <c r="H493" s="5" t="str">
        <f t="shared" si="122"/>
        <v/>
      </c>
      <c r="I493" s="116" t="str">
        <f t="shared" si="123"/>
        <v/>
      </c>
      <c r="J493" s="7" t="str">
        <f t="shared" si="124"/>
        <v/>
      </c>
      <c r="K493" s="9" t="str">
        <f t="shared" si="125"/>
        <v/>
      </c>
      <c r="L493" s="9" t="str">
        <f>IF(NOT(ISERROR(VLOOKUP(B493,Deflatores!G$42:H$64,2,FALSE))),VLOOKUP(B493,Deflatores!G$42:H$64,2,FALSE),IF(OR(ISBLANK(C493),ISBLANK(B493)),"",VLOOKUP(C493,Deflatores!G$4:H$38,2,FALSE)*H493+VLOOKUP(C493,Deflatores!G$4:I$38,3,FALSE)))</f>
        <v/>
      </c>
      <c r="M493" s="10"/>
      <c r="N493" s="10"/>
      <c r="O493" s="6"/>
    </row>
    <row r="494" spans="1:15" x14ac:dyDescent="0.25">
      <c r="A494" s="119"/>
      <c r="B494" s="4"/>
      <c r="C494" s="4"/>
      <c r="D494" s="7"/>
      <c r="E494" s="7"/>
      <c r="F494" s="8" t="str">
        <f t="shared" si="120"/>
        <v/>
      </c>
      <c r="G494" s="7" t="str">
        <f t="shared" si="121"/>
        <v/>
      </c>
      <c r="H494" s="5" t="str">
        <f t="shared" si="122"/>
        <v/>
      </c>
      <c r="I494" s="116" t="str">
        <f t="shared" si="123"/>
        <v/>
      </c>
      <c r="J494" s="7" t="str">
        <f t="shared" si="124"/>
        <v/>
      </c>
      <c r="K494" s="9" t="str">
        <f t="shared" si="125"/>
        <v/>
      </c>
      <c r="L494" s="9" t="str">
        <f>IF(NOT(ISERROR(VLOOKUP(B494,Deflatores!G$42:H$64,2,FALSE))),VLOOKUP(B494,Deflatores!G$42:H$64,2,FALSE),IF(OR(ISBLANK(C494),ISBLANK(B494)),"",VLOOKUP(C494,Deflatores!G$4:H$38,2,FALSE)*H494+VLOOKUP(C494,Deflatores!G$4:I$38,3,FALSE)))</f>
        <v/>
      </c>
      <c r="M494" s="10"/>
      <c r="N494" s="10"/>
      <c r="O494" s="6"/>
    </row>
    <row r="495" spans="1:15" x14ac:dyDescent="0.25">
      <c r="A495" s="119"/>
      <c r="B495" s="4"/>
      <c r="C495" s="4"/>
      <c r="D495" s="7"/>
      <c r="E495" s="7"/>
      <c r="F495" s="8" t="str">
        <f t="shared" si="120"/>
        <v/>
      </c>
      <c r="G495" s="7" t="str">
        <f t="shared" si="121"/>
        <v/>
      </c>
      <c r="H495" s="5" t="str">
        <f t="shared" si="122"/>
        <v/>
      </c>
      <c r="I495" s="116" t="str">
        <f t="shared" si="123"/>
        <v/>
      </c>
      <c r="J495" s="7" t="str">
        <f t="shared" si="124"/>
        <v/>
      </c>
      <c r="K495" s="9" t="str">
        <f t="shared" si="125"/>
        <v/>
      </c>
      <c r="L495" s="9" t="str">
        <f>IF(NOT(ISERROR(VLOOKUP(B495,Deflatores!G$42:H$64,2,FALSE))),VLOOKUP(B495,Deflatores!G$42:H$64,2,FALSE),IF(OR(ISBLANK(C495),ISBLANK(B495)),"",VLOOKUP(C495,Deflatores!G$4:H$38,2,FALSE)*H495+VLOOKUP(C495,Deflatores!G$4:I$38,3,FALSE)))</f>
        <v/>
      </c>
      <c r="M495" s="10"/>
      <c r="N495" s="10"/>
      <c r="O495" s="6"/>
    </row>
    <row r="496" spans="1:15" x14ac:dyDescent="0.25">
      <c r="A496" s="119"/>
      <c r="B496" s="4"/>
      <c r="C496" s="4"/>
      <c r="D496" s="7"/>
      <c r="E496" s="7"/>
      <c r="F496" s="8" t="str">
        <f t="shared" si="120"/>
        <v/>
      </c>
      <c r="G496" s="7" t="str">
        <f t="shared" si="121"/>
        <v/>
      </c>
      <c r="H496" s="5" t="str">
        <f t="shared" si="122"/>
        <v/>
      </c>
      <c r="I496" s="116" t="str">
        <f t="shared" si="123"/>
        <v/>
      </c>
      <c r="J496" s="7" t="str">
        <f t="shared" si="124"/>
        <v/>
      </c>
      <c r="K496" s="9" t="str">
        <f t="shared" si="125"/>
        <v/>
      </c>
      <c r="L496" s="9" t="str">
        <f>IF(NOT(ISERROR(VLOOKUP(B496,Deflatores!G$42:H$64,2,FALSE))),VLOOKUP(B496,Deflatores!G$42:H$64,2,FALSE),IF(OR(ISBLANK(C496),ISBLANK(B496)),"",VLOOKUP(C496,Deflatores!G$4:H$38,2,FALSE)*H496+VLOOKUP(C496,Deflatores!G$4:I$38,3,FALSE)))</f>
        <v/>
      </c>
      <c r="M496" s="10"/>
      <c r="N496" s="10"/>
      <c r="O496" s="6"/>
    </row>
    <row r="497" spans="1:15" x14ac:dyDescent="0.25">
      <c r="A497" s="119"/>
      <c r="B497" s="4"/>
      <c r="C497" s="4"/>
      <c r="D497" s="7"/>
      <c r="E497" s="7"/>
      <c r="F497" s="8" t="str">
        <f t="shared" si="120"/>
        <v/>
      </c>
      <c r="G497" s="7" t="str">
        <f t="shared" si="121"/>
        <v/>
      </c>
      <c r="H497" s="5" t="str">
        <f t="shared" si="122"/>
        <v/>
      </c>
      <c r="I497" s="116" t="str">
        <f t="shared" si="123"/>
        <v/>
      </c>
      <c r="J497" s="7" t="str">
        <f t="shared" si="124"/>
        <v/>
      </c>
      <c r="K497" s="9" t="str">
        <f t="shared" si="125"/>
        <v/>
      </c>
      <c r="L497" s="9" t="str">
        <f>IF(NOT(ISERROR(VLOOKUP(B497,Deflatores!G$42:H$64,2,FALSE))),VLOOKUP(B497,Deflatores!G$42:H$64,2,FALSE),IF(OR(ISBLANK(C497),ISBLANK(B497)),"",VLOOKUP(C497,Deflatores!G$4:H$38,2,FALSE)*H497+VLOOKUP(C497,Deflatores!G$4:I$38,3,FALSE)))</f>
        <v/>
      </c>
      <c r="M497" s="10"/>
      <c r="N497" s="10"/>
      <c r="O497" s="6"/>
    </row>
    <row r="498" spans="1:15" x14ac:dyDescent="0.25">
      <c r="A498" s="119"/>
      <c r="B498" s="4"/>
      <c r="C498" s="4"/>
      <c r="D498" s="7"/>
      <c r="E498" s="7"/>
      <c r="F498" s="8" t="str">
        <f t="shared" si="120"/>
        <v/>
      </c>
      <c r="G498" s="7" t="str">
        <f t="shared" si="121"/>
        <v/>
      </c>
      <c r="H498" s="5" t="str">
        <f t="shared" si="122"/>
        <v/>
      </c>
      <c r="I498" s="116" t="str">
        <f t="shared" si="123"/>
        <v/>
      </c>
      <c r="J498" s="7" t="str">
        <f t="shared" si="124"/>
        <v/>
      </c>
      <c r="K498" s="9" t="str">
        <f t="shared" si="125"/>
        <v/>
      </c>
      <c r="L498" s="9" t="str">
        <f>IF(NOT(ISERROR(VLOOKUP(B498,Deflatores!G$42:H$64,2,FALSE))),VLOOKUP(B498,Deflatores!G$42:H$64,2,FALSE),IF(OR(ISBLANK(C498),ISBLANK(B498)),"",VLOOKUP(C498,Deflatores!G$4:H$38,2,FALSE)*H498+VLOOKUP(C498,Deflatores!G$4:I$38,3,FALSE)))</f>
        <v/>
      </c>
      <c r="M498" s="10"/>
      <c r="N498" s="10"/>
      <c r="O498" s="6"/>
    </row>
    <row r="499" spans="1:15" x14ac:dyDescent="0.25">
      <c r="A499" s="119"/>
      <c r="B499" s="4"/>
      <c r="C499" s="4"/>
      <c r="D499" s="7"/>
      <c r="E499" s="7"/>
      <c r="F499" s="8" t="str">
        <f t="shared" si="120"/>
        <v/>
      </c>
      <c r="G499" s="7" t="str">
        <f t="shared" si="121"/>
        <v/>
      </c>
      <c r="H499" s="5" t="str">
        <f t="shared" si="122"/>
        <v/>
      </c>
      <c r="I499" s="116" t="str">
        <f t="shared" si="123"/>
        <v/>
      </c>
      <c r="J499" s="7" t="str">
        <f t="shared" si="124"/>
        <v/>
      </c>
      <c r="K499" s="9" t="str">
        <f t="shared" si="125"/>
        <v/>
      </c>
      <c r="L499" s="9" t="str">
        <f>IF(NOT(ISERROR(VLOOKUP(B499,Deflatores!G$42:H$64,2,FALSE))),VLOOKUP(B499,Deflatores!G$42:H$64,2,FALSE),IF(OR(ISBLANK(C499),ISBLANK(B499)),"",VLOOKUP(C499,Deflatores!G$4:H$38,2,FALSE)*H499+VLOOKUP(C499,Deflatores!G$4:I$38,3,FALSE)))</f>
        <v/>
      </c>
      <c r="M499" s="10"/>
      <c r="N499" s="10"/>
      <c r="O499" s="6"/>
    </row>
    <row r="500" spans="1:15" x14ac:dyDescent="0.25">
      <c r="A500" s="119"/>
      <c r="B500" s="4"/>
      <c r="C500" s="4"/>
      <c r="D500" s="7"/>
      <c r="E500" s="7"/>
      <c r="F500" s="8" t="str">
        <f t="shared" si="120"/>
        <v/>
      </c>
      <c r="G500" s="7" t="str">
        <f t="shared" si="121"/>
        <v/>
      </c>
      <c r="H500" s="5" t="str">
        <f t="shared" si="122"/>
        <v/>
      </c>
      <c r="I500" s="116" t="str">
        <f t="shared" si="123"/>
        <v/>
      </c>
      <c r="J500" s="7" t="str">
        <f t="shared" si="124"/>
        <v/>
      </c>
      <c r="K500" s="9" t="str">
        <f t="shared" si="125"/>
        <v/>
      </c>
      <c r="L500" s="9" t="str">
        <f>IF(NOT(ISERROR(VLOOKUP(B500,Deflatores!G$42:H$64,2,FALSE))),VLOOKUP(B500,Deflatores!G$42:H$64,2,FALSE),IF(OR(ISBLANK(C500),ISBLANK(B500)),"",VLOOKUP(C500,Deflatores!G$4:H$38,2,FALSE)*H500+VLOOKUP(C500,Deflatores!G$4:I$38,3,FALSE)))</f>
        <v/>
      </c>
      <c r="M500" s="10"/>
      <c r="N500" s="10"/>
      <c r="O500" s="6"/>
    </row>
    <row r="501" spans="1:15" x14ac:dyDescent="0.25">
      <c r="A501" s="119"/>
      <c r="B501" s="4"/>
      <c r="C501" s="4"/>
      <c r="D501" s="7"/>
      <c r="E501" s="7"/>
      <c r="F501" s="8" t="str">
        <f t="shared" si="120"/>
        <v/>
      </c>
      <c r="G501" s="7" t="str">
        <f t="shared" si="121"/>
        <v/>
      </c>
      <c r="H501" s="5" t="str">
        <f t="shared" si="122"/>
        <v/>
      </c>
      <c r="I501" s="116" t="str">
        <f t="shared" si="123"/>
        <v/>
      </c>
      <c r="J501" s="7" t="str">
        <f t="shared" si="124"/>
        <v/>
      </c>
      <c r="K501" s="9" t="str">
        <f t="shared" si="125"/>
        <v/>
      </c>
      <c r="L501" s="9" t="str">
        <f>IF(NOT(ISERROR(VLOOKUP(B501,Deflatores!G$42:H$64,2,FALSE))),VLOOKUP(B501,Deflatores!G$42:H$64,2,FALSE),IF(OR(ISBLANK(C501),ISBLANK(B501)),"",VLOOKUP(C501,Deflatores!G$4:H$38,2,FALSE)*H501+VLOOKUP(C501,Deflatores!G$4:I$38,3,FALSE)))</f>
        <v/>
      </c>
      <c r="M501" s="10"/>
      <c r="N501" s="10"/>
      <c r="O501" s="6"/>
    </row>
    <row r="502" spans="1:15" x14ac:dyDescent="0.25">
      <c r="A502" s="119"/>
      <c r="B502" s="4"/>
      <c r="C502" s="4"/>
      <c r="D502" s="7"/>
      <c r="E502" s="7"/>
      <c r="F502" s="8" t="str">
        <f t="shared" si="120"/>
        <v/>
      </c>
      <c r="G502" s="7" t="str">
        <f t="shared" si="121"/>
        <v/>
      </c>
      <c r="H502" s="5" t="str">
        <f t="shared" si="122"/>
        <v/>
      </c>
      <c r="I502" s="116" t="str">
        <f t="shared" si="123"/>
        <v/>
      </c>
      <c r="J502" s="7" t="str">
        <f t="shared" si="124"/>
        <v/>
      </c>
      <c r="K502" s="9" t="str">
        <f t="shared" si="125"/>
        <v/>
      </c>
      <c r="L502" s="9" t="str">
        <f>IF(NOT(ISERROR(VLOOKUP(B502,Deflatores!G$42:H$64,2,FALSE))),VLOOKUP(B502,Deflatores!G$42:H$64,2,FALSE),IF(OR(ISBLANK(C502),ISBLANK(B502)),"",VLOOKUP(C502,Deflatores!G$4:H$38,2,FALSE)*H502+VLOOKUP(C502,Deflatores!G$4:I$38,3,FALSE)))</f>
        <v/>
      </c>
      <c r="M502" s="10"/>
      <c r="N502" s="10"/>
      <c r="O502" s="6"/>
    </row>
    <row r="503" spans="1:15" x14ac:dyDescent="0.25">
      <c r="A503" s="119"/>
      <c r="B503" s="4"/>
      <c r="C503" s="4"/>
      <c r="D503" s="7"/>
      <c r="E503" s="7"/>
      <c r="F503" s="8" t="str">
        <f t="shared" si="120"/>
        <v/>
      </c>
      <c r="G503" s="7" t="str">
        <f t="shared" si="121"/>
        <v/>
      </c>
      <c r="H503" s="5" t="str">
        <f t="shared" si="122"/>
        <v/>
      </c>
      <c r="I503" s="116" t="str">
        <f t="shared" si="123"/>
        <v/>
      </c>
      <c r="J503" s="7" t="str">
        <f t="shared" si="124"/>
        <v/>
      </c>
      <c r="K503" s="9" t="str">
        <f t="shared" si="125"/>
        <v/>
      </c>
      <c r="L503" s="9" t="str">
        <f>IF(NOT(ISERROR(VLOOKUP(B503,Deflatores!G$42:H$64,2,FALSE))),VLOOKUP(B503,Deflatores!G$42:H$64,2,FALSE),IF(OR(ISBLANK(C503),ISBLANK(B503)),"",VLOOKUP(C503,Deflatores!G$4:H$38,2,FALSE)*H503+VLOOKUP(C503,Deflatores!G$4:I$38,3,FALSE)))</f>
        <v/>
      </c>
      <c r="M503" s="10"/>
      <c r="N503" s="10"/>
      <c r="O503" s="6"/>
    </row>
    <row r="504" spans="1:15" x14ac:dyDescent="0.25">
      <c r="A504" s="119"/>
      <c r="B504" s="4"/>
      <c r="C504" s="4"/>
      <c r="D504" s="7"/>
      <c r="E504" s="7"/>
      <c r="F504" s="8" t="str">
        <f t="shared" si="120"/>
        <v/>
      </c>
      <c r="G504" s="7" t="str">
        <f t="shared" si="121"/>
        <v/>
      </c>
      <c r="H504" s="5" t="str">
        <f t="shared" si="122"/>
        <v/>
      </c>
      <c r="I504" s="116" t="str">
        <f t="shared" si="123"/>
        <v/>
      </c>
      <c r="J504" s="7" t="str">
        <f t="shared" si="124"/>
        <v/>
      </c>
      <c r="K504" s="9" t="str">
        <f t="shared" si="125"/>
        <v/>
      </c>
      <c r="L504" s="9" t="str">
        <f>IF(NOT(ISERROR(VLOOKUP(B504,Deflatores!G$42:H$64,2,FALSE))),VLOOKUP(B504,Deflatores!G$42:H$64,2,FALSE),IF(OR(ISBLANK(C504),ISBLANK(B504)),"",VLOOKUP(C504,Deflatores!G$4:H$38,2,FALSE)*H504+VLOOKUP(C504,Deflatores!G$4:I$38,3,FALSE)))</f>
        <v/>
      </c>
      <c r="M504" s="10"/>
      <c r="N504" s="10"/>
      <c r="O504" s="6"/>
    </row>
    <row r="505" spans="1:15" x14ac:dyDescent="0.25">
      <c r="A505" s="119"/>
      <c r="B505" s="4"/>
      <c r="C505" s="4"/>
      <c r="D505" s="7"/>
      <c r="E505" s="7"/>
      <c r="F505" s="8" t="str">
        <f t="shared" si="120"/>
        <v/>
      </c>
      <c r="G505" s="7" t="str">
        <f t="shared" si="121"/>
        <v/>
      </c>
      <c r="H505" s="5" t="str">
        <f t="shared" si="122"/>
        <v/>
      </c>
      <c r="I505" s="116" t="str">
        <f t="shared" si="123"/>
        <v/>
      </c>
      <c r="J505" s="7" t="str">
        <f t="shared" si="124"/>
        <v/>
      </c>
      <c r="K505" s="9" t="str">
        <f t="shared" si="125"/>
        <v/>
      </c>
      <c r="L505" s="9" t="str">
        <f>IF(NOT(ISERROR(VLOOKUP(B505,Deflatores!G$42:H$64,2,FALSE))),VLOOKUP(B505,Deflatores!G$42:H$64,2,FALSE),IF(OR(ISBLANK(C505),ISBLANK(B505)),"",VLOOKUP(C505,Deflatores!G$4:H$38,2,FALSE)*H505+VLOOKUP(C505,Deflatores!G$4:I$38,3,FALSE)))</f>
        <v/>
      </c>
      <c r="M505" s="10"/>
      <c r="N505" s="10"/>
      <c r="O505" s="6"/>
    </row>
    <row r="506" spans="1:15" x14ac:dyDescent="0.25">
      <c r="A506" s="119"/>
      <c r="B506" s="4"/>
      <c r="C506" s="4"/>
      <c r="D506" s="7"/>
      <c r="E506" s="7"/>
      <c r="F506" s="8" t="str">
        <f t="shared" si="120"/>
        <v/>
      </c>
      <c r="G506" s="7" t="str">
        <f t="shared" si="121"/>
        <v/>
      </c>
      <c r="H506" s="5" t="str">
        <f t="shared" si="122"/>
        <v/>
      </c>
      <c r="I506" s="116" t="str">
        <f t="shared" si="123"/>
        <v/>
      </c>
      <c r="J506" s="7" t="str">
        <f t="shared" si="124"/>
        <v/>
      </c>
      <c r="K506" s="9" t="str">
        <f t="shared" si="125"/>
        <v/>
      </c>
      <c r="L506" s="9" t="str">
        <f>IF(NOT(ISERROR(VLOOKUP(B506,Deflatores!G$42:H$64,2,FALSE))),VLOOKUP(B506,Deflatores!G$42:H$64,2,FALSE),IF(OR(ISBLANK(C506),ISBLANK(B506)),"",VLOOKUP(C506,Deflatores!G$4:H$38,2,FALSE)*H506+VLOOKUP(C506,Deflatores!G$4:I$38,3,FALSE)))</f>
        <v/>
      </c>
      <c r="M506" s="10"/>
      <c r="N506" s="10"/>
      <c r="O506" s="6"/>
    </row>
    <row r="507" spans="1:15" x14ac:dyDescent="0.25">
      <c r="A507" s="119"/>
      <c r="B507" s="4"/>
      <c r="C507" s="4"/>
      <c r="D507" s="7"/>
      <c r="E507" s="7"/>
      <c r="F507" s="8" t="str">
        <f t="shared" si="120"/>
        <v/>
      </c>
      <c r="G507" s="7" t="str">
        <f t="shared" si="121"/>
        <v/>
      </c>
      <c r="H507" s="5" t="str">
        <f t="shared" si="122"/>
        <v/>
      </c>
      <c r="I507" s="116" t="str">
        <f t="shared" si="123"/>
        <v/>
      </c>
      <c r="J507" s="7" t="str">
        <f t="shared" si="124"/>
        <v/>
      </c>
      <c r="K507" s="9" t="str">
        <f t="shared" si="125"/>
        <v/>
      </c>
      <c r="L507" s="9" t="str">
        <f>IF(NOT(ISERROR(VLOOKUP(B507,Deflatores!G$42:H$64,2,FALSE))),VLOOKUP(B507,Deflatores!G$42:H$64,2,FALSE),IF(OR(ISBLANK(C507),ISBLANK(B507)),"",VLOOKUP(C507,Deflatores!G$4:H$38,2,FALSE)*H507+VLOOKUP(C507,Deflatores!G$4:I$38,3,FALSE)))</f>
        <v/>
      </c>
      <c r="M507" s="10"/>
      <c r="N507" s="10"/>
      <c r="O507" s="6"/>
    </row>
    <row r="508" spans="1:15" x14ac:dyDescent="0.25">
      <c r="A508" s="119"/>
      <c r="B508" s="4"/>
      <c r="C508" s="4"/>
      <c r="D508" s="7"/>
      <c r="E508" s="7"/>
      <c r="F508" s="8" t="str">
        <f t="shared" si="120"/>
        <v/>
      </c>
      <c r="G508" s="7" t="str">
        <f t="shared" si="121"/>
        <v/>
      </c>
      <c r="H508" s="5" t="str">
        <f t="shared" si="122"/>
        <v/>
      </c>
      <c r="I508" s="116" t="str">
        <f t="shared" si="123"/>
        <v/>
      </c>
      <c r="J508" s="7" t="str">
        <f t="shared" si="124"/>
        <v/>
      </c>
      <c r="K508" s="9" t="str">
        <f t="shared" si="125"/>
        <v/>
      </c>
      <c r="L508" s="9" t="str">
        <f>IF(NOT(ISERROR(VLOOKUP(B508,Deflatores!G$42:H$64,2,FALSE))),VLOOKUP(B508,Deflatores!G$42:H$64,2,FALSE),IF(OR(ISBLANK(C508),ISBLANK(B508)),"",VLOOKUP(C508,Deflatores!G$4:H$38,2,FALSE)*H508+VLOOKUP(C508,Deflatores!G$4:I$38,3,FALSE)))</f>
        <v/>
      </c>
      <c r="M508" s="10"/>
      <c r="N508" s="10"/>
      <c r="O508" s="6"/>
    </row>
    <row r="509" spans="1:15" x14ac:dyDescent="0.25">
      <c r="A509" s="119"/>
      <c r="B509" s="4"/>
      <c r="C509" s="4"/>
      <c r="D509" s="7"/>
      <c r="E509" s="7"/>
      <c r="F509" s="8" t="str">
        <f t="shared" si="120"/>
        <v/>
      </c>
      <c r="G509" s="7" t="str">
        <f t="shared" si="121"/>
        <v/>
      </c>
      <c r="H509" s="5" t="str">
        <f t="shared" si="122"/>
        <v/>
      </c>
      <c r="I509" s="116" t="str">
        <f t="shared" si="123"/>
        <v/>
      </c>
      <c r="J509" s="7" t="str">
        <f t="shared" si="124"/>
        <v/>
      </c>
      <c r="K509" s="9" t="str">
        <f t="shared" si="125"/>
        <v/>
      </c>
      <c r="L509" s="9" t="str">
        <f>IF(NOT(ISERROR(VLOOKUP(B509,Deflatores!G$42:H$64,2,FALSE))),VLOOKUP(B509,Deflatores!G$42:H$64,2,FALSE),IF(OR(ISBLANK(C509),ISBLANK(B509)),"",VLOOKUP(C509,Deflatores!G$4:H$38,2,FALSE)*H509+VLOOKUP(C509,Deflatores!G$4:I$38,3,FALSE)))</f>
        <v/>
      </c>
      <c r="M509" s="10"/>
      <c r="N509" s="10"/>
      <c r="O509" s="6"/>
    </row>
    <row r="510" spans="1:15" x14ac:dyDescent="0.25">
      <c r="A510" s="119"/>
      <c r="B510" s="4"/>
      <c r="C510" s="4"/>
      <c r="D510" s="7"/>
      <c r="E510" s="7"/>
      <c r="F510" s="8" t="str">
        <f t="shared" si="120"/>
        <v/>
      </c>
      <c r="G510" s="7" t="str">
        <f t="shared" si="121"/>
        <v/>
      </c>
      <c r="H510" s="5" t="str">
        <f t="shared" si="122"/>
        <v/>
      </c>
      <c r="I510" s="116" t="str">
        <f t="shared" si="123"/>
        <v/>
      </c>
      <c r="J510" s="7" t="str">
        <f t="shared" si="124"/>
        <v/>
      </c>
      <c r="K510" s="9" t="str">
        <f t="shared" si="125"/>
        <v/>
      </c>
      <c r="L510" s="9" t="str">
        <f>IF(NOT(ISERROR(VLOOKUP(B510,Deflatores!G$42:H$64,2,FALSE))),VLOOKUP(B510,Deflatores!G$42:H$64,2,FALSE),IF(OR(ISBLANK(C510),ISBLANK(B510)),"",VLOOKUP(C510,Deflatores!G$4:H$38,2,FALSE)*H510+VLOOKUP(C510,Deflatores!G$4:I$38,3,FALSE)))</f>
        <v/>
      </c>
      <c r="M510" s="10"/>
      <c r="N510" s="10"/>
      <c r="O510" s="6"/>
    </row>
    <row r="511" spans="1:15" x14ac:dyDescent="0.25">
      <c r="A511" s="119"/>
      <c r="B511" s="4"/>
      <c r="C511" s="4"/>
      <c r="D511" s="7"/>
      <c r="E511" s="7"/>
      <c r="F511" s="8" t="str">
        <f t="shared" si="120"/>
        <v/>
      </c>
      <c r="G511" s="7" t="str">
        <f t="shared" si="121"/>
        <v/>
      </c>
      <c r="H511" s="5" t="str">
        <f t="shared" si="122"/>
        <v/>
      </c>
      <c r="I511" s="116" t="str">
        <f t="shared" si="123"/>
        <v/>
      </c>
      <c r="J511" s="7" t="str">
        <f t="shared" si="124"/>
        <v/>
      </c>
      <c r="K511" s="9" t="str">
        <f t="shared" si="125"/>
        <v/>
      </c>
      <c r="L511" s="9" t="str">
        <f>IF(NOT(ISERROR(VLOOKUP(B511,Deflatores!G$42:H$64,2,FALSE))),VLOOKUP(B511,Deflatores!G$42:H$64,2,FALSE),IF(OR(ISBLANK(C511),ISBLANK(B511)),"",VLOOKUP(C511,Deflatores!G$4:H$38,2,FALSE)*H511+VLOOKUP(C511,Deflatores!G$4:I$38,3,FALSE)))</f>
        <v/>
      </c>
      <c r="M511" s="10"/>
      <c r="N511" s="10"/>
      <c r="O511" s="6"/>
    </row>
    <row r="512" spans="1:15" x14ac:dyDescent="0.25">
      <c r="A512" s="119"/>
      <c r="B512" s="4"/>
      <c r="C512" s="4"/>
      <c r="D512" s="7"/>
      <c r="E512" s="7"/>
      <c r="F512" s="8" t="str">
        <f t="shared" si="120"/>
        <v/>
      </c>
      <c r="G512" s="7" t="str">
        <f t="shared" si="121"/>
        <v/>
      </c>
      <c r="H512" s="5" t="str">
        <f t="shared" si="122"/>
        <v/>
      </c>
      <c r="I512" s="116" t="str">
        <f t="shared" si="123"/>
        <v/>
      </c>
      <c r="J512" s="7" t="str">
        <f t="shared" si="124"/>
        <v/>
      </c>
      <c r="K512" s="9" t="str">
        <f t="shared" si="125"/>
        <v/>
      </c>
      <c r="L512" s="9" t="str">
        <f>IF(NOT(ISERROR(VLOOKUP(B512,Deflatores!G$42:H$64,2,FALSE))),VLOOKUP(B512,Deflatores!G$42:H$64,2,FALSE),IF(OR(ISBLANK(C512),ISBLANK(B512)),"",VLOOKUP(C512,Deflatores!G$4:H$38,2,FALSE)*H512+VLOOKUP(C512,Deflatores!G$4:I$38,3,FALSE)))</f>
        <v/>
      </c>
      <c r="M512" s="10"/>
      <c r="N512" s="10"/>
      <c r="O512" s="6"/>
    </row>
    <row r="513" spans="1:15" x14ac:dyDescent="0.25">
      <c r="A513" s="119"/>
      <c r="B513" s="4"/>
      <c r="C513" s="4"/>
      <c r="D513" s="7"/>
      <c r="E513" s="7"/>
      <c r="F513" s="8" t="str">
        <f t="shared" si="120"/>
        <v/>
      </c>
      <c r="G513" s="7" t="str">
        <f t="shared" si="121"/>
        <v/>
      </c>
      <c r="H513" s="5" t="str">
        <f t="shared" si="122"/>
        <v/>
      </c>
      <c r="I513" s="116" t="str">
        <f t="shared" si="123"/>
        <v/>
      </c>
      <c r="J513" s="7" t="str">
        <f t="shared" si="124"/>
        <v/>
      </c>
      <c r="K513" s="9" t="str">
        <f t="shared" si="125"/>
        <v/>
      </c>
      <c r="L513" s="9" t="str">
        <f>IF(NOT(ISERROR(VLOOKUP(B513,Deflatores!G$42:H$64,2,FALSE))),VLOOKUP(B513,Deflatores!G$42:H$64,2,FALSE),IF(OR(ISBLANK(C513),ISBLANK(B513)),"",VLOOKUP(C513,Deflatores!G$4:H$38,2,FALSE)*H513+VLOOKUP(C513,Deflatores!G$4:I$38,3,FALSE)))</f>
        <v/>
      </c>
      <c r="M513" s="10"/>
      <c r="N513" s="10"/>
      <c r="O513" s="6"/>
    </row>
    <row r="514" spans="1:15" x14ac:dyDescent="0.25">
      <c r="A514" s="119"/>
      <c r="B514" s="4"/>
      <c r="C514" s="4"/>
      <c r="D514" s="7"/>
      <c r="E514" s="7"/>
      <c r="F514" s="8" t="str">
        <f t="shared" si="120"/>
        <v/>
      </c>
      <c r="G514" s="7" t="str">
        <f t="shared" si="121"/>
        <v/>
      </c>
      <c r="H514" s="5" t="str">
        <f t="shared" si="122"/>
        <v/>
      </c>
      <c r="I514" s="116" t="str">
        <f t="shared" si="123"/>
        <v/>
      </c>
      <c r="J514" s="7" t="str">
        <f t="shared" si="124"/>
        <v/>
      </c>
      <c r="K514" s="9" t="str">
        <f t="shared" si="125"/>
        <v/>
      </c>
      <c r="L514" s="9" t="str">
        <f>IF(NOT(ISERROR(VLOOKUP(B514,Deflatores!G$42:H$64,2,FALSE))),VLOOKUP(B514,Deflatores!G$42:H$64,2,FALSE),IF(OR(ISBLANK(C514),ISBLANK(B514)),"",VLOOKUP(C514,Deflatores!G$4:H$38,2,FALSE)*H514+VLOOKUP(C514,Deflatores!G$4:I$38,3,FALSE)))</f>
        <v/>
      </c>
      <c r="M514" s="10"/>
      <c r="N514" s="10"/>
      <c r="O514" s="6"/>
    </row>
    <row r="515" spans="1:15" x14ac:dyDescent="0.25">
      <c r="A515" s="119"/>
      <c r="B515" s="4"/>
      <c r="C515" s="4"/>
      <c r="D515" s="7"/>
      <c r="E515" s="7"/>
      <c r="F515" s="8" t="str">
        <f t="shared" si="120"/>
        <v/>
      </c>
      <c r="G515" s="7" t="str">
        <f t="shared" si="121"/>
        <v/>
      </c>
      <c r="H515" s="5" t="str">
        <f t="shared" si="122"/>
        <v/>
      </c>
      <c r="I515" s="116" t="str">
        <f t="shared" si="123"/>
        <v/>
      </c>
      <c r="J515" s="7" t="str">
        <f t="shared" si="124"/>
        <v/>
      </c>
      <c r="K515" s="9" t="str">
        <f t="shared" si="125"/>
        <v/>
      </c>
      <c r="L515" s="9" t="str">
        <f>IF(NOT(ISERROR(VLOOKUP(B515,Deflatores!G$42:H$64,2,FALSE))),VLOOKUP(B515,Deflatores!G$42:H$64,2,FALSE),IF(OR(ISBLANK(C515),ISBLANK(B515)),"",VLOOKUP(C515,Deflatores!G$4:H$38,2,FALSE)*H515+VLOOKUP(C515,Deflatores!G$4:I$38,3,FALSE)))</f>
        <v/>
      </c>
      <c r="M515" s="10"/>
      <c r="N515" s="10"/>
      <c r="O515" s="6"/>
    </row>
    <row r="516" spans="1:15" x14ac:dyDescent="0.25">
      <c r="A516" s="119"/>
      <c r="B516" s="4"/>
      <c r="C516" s="4"/>
      <c r="D516" s="7"/>
      <c r="E516" s="7"/>
      <c r="F516" s="8" t="str">
        <f t="shared" si="120"/>
        <v/>
      </c>
      <c r="G516" s="7" t="str">
        <f t="shared" si="121"/>
        <v/>
      </c>
      <c r="H516" s="5" t="str">
        <f t="shared" si="122"/>
        <v/>
      </c>
      <c r="I516" s="116" t="str">
        <f t="shared" si="123"/>
        <v/>
      </c>
      <c r="J516" s="7" t="str">
        <f t="shared" si="124"/>
        <v/>
      </c>
      <c r="K516" s="9" t="str">
        <f t="shared" si="125"/>
        <v/>
      </c>
      <c r="L516" s="9" t="str">
        <f>IF(NOT(ISERROR(VLOOKUP(B516,Deflatores!G$42:H$64,2,FALSE))),VLOOKUP(B516,Deflatores!G$42:H$64,2,FALSE),IF(OR(ISBLANK(C516),ISBLANK(B516)),"",VLOOKUP(C516,Deflatores!G$4:H$38,2,FALSE)*H516+VLOOKUP(C516,Deflatores!G$4:I$38,3,FALSE)))</f>
        <v/>
      </c>
      <c r="M516" s="10"/>
      <c r="N516" s="10"/>
      <c r="O516" s="6"/>
    </row>
    <row r="517" spans="1:15" x14ac:dyDescent="0.25">
      <c r="A517" s="119"/>
      <c r="B517" s="4"/>
      <c r="C517" s="4"/>
      <c r="D517" s="7"/>
      <c r="E517" s="7"/>
      <c r="F517" s="8" t="str">
        <f t="shared" si="120"/>
        <v/>
      </c>
      <c r="G517" s="7" t="str">
        <f t="shared" si="121"/>
        <v/>
      </c>
      <c r="H517" s="5" t="str">
        <f t="shared" si="122"/>
        <v/>
      </c>
      <c r="I517" s="116" t="str">
        <f t="shared" si="123"/>
        <v/>
      </c>
      <c r="J517" s="7" t="str">
        <f t="shared" si="124"/>
        <v/>
      </c>
      <c r="K517" s="9" t="str">
        <f t="shared" si="125"/>
        <v/>
      </c>
      <c r="L517" s="9" t="str">
        <f>IF(NOT(ISERROR(VLOOKUP(B517,Deflatores!G$42:H$64,2,FALSE))),VLOOKUP(B517,Deflatores!G$42:H$64,2,FALSE),IF(OR(ISBLANK(C517),ISBLANK(B517)),"",VLOOKUP(C517,Deflatores!G$4:H$38,2,FALSE)*H517+VLOOKUP(C517,Deflatores!G$4:I$38,3,FALSE)))</f>
        <v/>
      </c>
      <c r="M517" s="10"/>
      <c r="N517" s="10"/>
      <c r="O517" s="6"/>
    </row>
    <row r="518" spans="1:15" x14ac:dyDescent="0.25">
      <c r="A518" s="119"/>
      <c r="B518" s="4"/>
      <c r="C518" s="4"/>
      <c r="D518" s="7"/>
      <c r="E518" s="7"/>
      <c r="F518" s="8" t="str">
        <f t="shared" si="120"/>
        <v/>
      </c>
      <c r="G518" s="7" t="str">
        <f t="shared" si="121"/>
        <v/>
      </c>
      <c r="H518" s="5" t="str">
        <f t="shared" si="122"/>
        <v/>
      </c>
      <c r="I518" s="116" t="str">
        <f t="shared" si="123"/>
        <v/>
      </c>
      <c r="J518" s="7" t="str">
        <f t="shared" si="124"/>
        <v/>
      </c>
      <c r="K518" s="9" t="str">
        <f t="shared" si="125"/>
        <v/>
      </c>
      <c r="L518" s="9" t="str">
        <f>IF(NOT(ISERROR(VLOOKUP(B518,Deflatores!G$42:H$64,2,FALSE))),VLOOKUP(B518,Deflatores!G$42:H$64,2,FALSE),IF(OR(ISBLANK(C518),ISBLANK(B518)),"",VLOOKUP(C518,Deflatores!G$4:H$38,2,FALSE)*H518+VLOOKUP(C518,Deflatores!G$4:I$38,3,FALSE)))</f>
        <v/>
      </c>
      <c r="M518" s="10"/>
      <c r="N518" s="10"/>
      <c r="O518" s="6"/>
    </row>
    <row r="519" spans="1:15" x14ac:dyDescent="0.25">
      <c r="A519" s="119"/>
      <c r="B519" s="4"/>
      <c r="C519" s="4"/>
      <c r="D519" s="7"/>
      <c r="E519" s="7"/>
      <c r="F519" s="8" t="str">
        <f t="shared" si="120"/>
        <v/>
      </c>
      <c r="G519" s="7" t="str">
        <f t="shared" si="121"/>
        <v/>
      </c>
      <c r="H519" s="5" t="str">
        <f t="shared" si="122"/>
        <v/>
      </c>
      <c r="I519" s="116" t="str">
        <f t="shared" si="123"/>
        <v/>
      </c>
      <c r="J519" s="7" t="str">
        <f t="shared" si="124"/>
        <v/>
      </c>
      <c r="K519" s="9" t="str">
        <f t="shared" si="125"/>
        <v/>
      </c>
      <c r="L519" s="9" t="str">
        <f>IF(NOT(ISERROR(VLOOKUP(B519,Deflatores!G$42:H$64,2,FALSE))),VLOOKUP(B519,Deflatores!G$42:H$64,2,FALSE),IF(OR(ISBLANK(C519),ISBLANK(B519)),"",VLOOKUP(C519,Deflatores!G$4:H$38,2,FALSE)*H519+VLOOKUP(C519,Deflatores!G$4:I$38,3,FALSE)))</f>
        <v/>
      </c>
      <c r="M519" s="10"/>
      <c r="N519" s="10"/>
      <c r="O519" s="6"/>
    </row>
    <row r="520" spans="1:15" x14ac:dyDescent="0.25">
      <c r="A520" s="119"/>
      <c r="B520" s="4"/>
      <c r="C520" s="4"/>
      <c r="D520" s="7"/>
      <c r="E520" s="7"/>
      <c r="F520" s="8" t="str">
        <f t="shared" si="120"/>
        <v/>
      </c>
      <c r="G520" s="7" t="str">
        <f t="shared" si="121"/>
        <v/>
      </c>
      <c r="H520" s="5" t="str">
        <f t="shared" si="122"/>
        <v/>
      </c>
      <c r="I520" s="116" t="str">
        <f t="shared" si="123"/>
        <v/>
      </c>
      <c r="J520" s="7" t="str">
        <f t="shared" si="124"/>
        <v/>
      </c>
      <c r="K520" s="9" t="str">
        <f t="shared" si="125"/>
        <v/>
      </c>
      <c r="L520" s="9" t="str">
        <f>IF(NOT(ISERROR(VLOOKUP(B520,Deflatores!G$42:H$64,2,FALSE))),VLOOKUP(B520,Deflatores!G$42:H$64,2,FALSE),IF(OR(ISBLANK(C520),ISBLANK(B520)),"",VLOOKUP(C520,Deflatores!G$4:H$38,2,FALSE)*H520+VLOOKUP(C520,Deflatores!G$4:I$38,3,FALSE)))</f>
        <v/>
      </c>
      <c r="M520" s="10"/>
      <c r="N520" s="10"/>
      <c r="O520" s="6"/>
    </row>
    <row r="521" spans="1:15" x14ac:dyDescent="0.25">
      <c r="A521" s="119"/>
      <c r="B521" s="4"/>
      <c r="C521" s="4"/>
      <c r="D521" s="7"/>
      <c r="E521" s="7"/>
      <c r="F521" s="8" t="str">
        <f t="shared" si="120"/>
        <v/>
      </c>
      <c r="G521" s="7" t="str">
        <f t="shared" si="121"/>
        <v/>
      </c>
      <c r="H521" s="5" t="str">
        <f t="shared" si="122"/>
        <v/>
      </c>
      <c r="I521" s="116" t="str">
        <f t="shared" si="123"/>
        <v/>
      </c>
      <c r="J521" s="7" t="str">
        <f t="shared" si="124"/>
        <v/>
      </c>
      <c r="K521" s="9" t="str">
        <f t="shared" si="125"/>
        <v/>
      </c>
      <c r="L521" s="9" t="str">
        <f>IF(NOT(ISERROR(VLOOKUP(B521,Deflatores!G$42:H$64,2,FALSE))),VLOOKUP(B521,Deflatores!G$42:H$64,2,FALSE),IF(OR(ISBLANK(C521),ISBLANK(B521)),"",VLOOKUP(C521,Deflatores!G$4:H$38,2,FALSE)*H521+VLOOKUP(C521,Deflatores!G$4:I$38,3,FALSE)))</f>
        <v/>
      </c>
      <c r="M521" s="10"/>
      <c r="N521" s="10"/>
      <c r="O521" s="6"/>
    </row>
    <row r="522" spans="1:15" x14ac:dyDescent="0.25">
      <c r="A522" s="119"/>
      <c r="B522" s="4"/>
      <c r="C522" s="4"/>
      <c r="D522" s="7"/>
      <c r="E522" s="7"/>
      <c r="F522" s="8" t="str">
        <f t="shared" si="120"/>
        <v/>
      </c>
      <c r="G522" s="7" t="str">
        <f t="shared" si="121"/>
        <v/>
      </c>
      <c r="H522" s="5" t="str">
        <f t="shared" si="122"/>
        <v/>
      </c>
      <c r="I522" s="116" t="str">
        <f t="shared" si="123"/>
        <v/>
      </c>
      <c r="J522" s="7" t="str">
        <f t="shared" si="124"/>
        <v/>
      </c>
      <c r="K522" s="9" t="str">
        <f t="shared" si="125"/>
        <v/>
      </c>
      <c r="L522" s="9" t="str">
        <f>IF(NOT(ISERROR(VLOOKUP(B522,Deflatores!G$42:H$64,2,FALSE))),VLOOKUP(B522,Deflatores!G$42:H$64,2,FALSE),IF(OR(ISBLANK(C522),ISBLANK(B522)),"",VLOOKUP(C522,Deflatores!G$4:H$38,2,FALSE)*H522+VLOOKUP(C522,Deflatores!G$4:I$38,3,FALSE)))</f>
        <v/>
      </c>
      <c r="M522" s="10"/>
      <c r="N522" s="10"/>
      <c r="O522" s="6"/>
    </row>
    <row r="523" spans="1:15" x14ac:dyDescent="0.25">
      <c r="A523" s="119"/>
      <c r="B523" s="4"/>
      <c r="C523" s="4"/>
      <c r="D523" s="7"/>
      <c r="E523" s="7"/>
      <c r="F523" s="8" t="str">
        <f t="shared" si="120"/>
        <v/>
      </c>
      <c r="G523" s="7" t="str">
        <f t="shared" si="121"/>
        <v/>
      </c>
      <c r="H523" s="5" t="str">
        <f t="shared" si="122"/>
        <v/>
      </c>
      <c r="I523" s="116" t="str">
        <f t="shared" si="123"/>
        <v/>
      </c>
      <c r="J523" s="7" t="str">
        <f t="shared" si="124"/>
        <v/>
      </c>
      <c r="K523" s="9" t="str">
        <f t="shared" si="125"/>
        <v/>
      </c>
      <c r="L523" s="9" t="str">
        <f>IF(NOT(ISERROR(VLOOKUP(B523,Deflatores!G$42:H$64,2,FALSE))),VLOOKUP(B523,Deflatores!G$42:H$64,2,FALSE),IF(OR(ISBLANK(C523),ISBLANK(B523)),"",VLOOKUP(C523,Deflatores!G$4:H$38,2,FALSE)*H523+VLOOKUP(C523,Deflatores!G$4:I$38,3,FALSE)))</f>
        <v/>
      </c>
      <c r="M523" s="10"/>
      <c r="N523" s="10"/>
      <c r="O523" s="6"/>
    </row>
    <row r="524" spans="1:15" x14ac:dyDescent="0.25">
      <c r="A524" s="119"/>
      <c r="B524" s="4"/>
      <c r="C524" s="4"/>
      <c r="D524" s="7"/>
      <c r="E524" s="7"/>
      <c r="F524" s="8" t="str">
        <f t="shared" si="120"/>
        <v/>
      </c>
      <c r="G524" s="7" t="str">
        <f t="shared" si="121"/>
        <v/>
      </c>
      <c r="H524" s="5" t="str">
        <f t="shared" si="122"/>
        <v/>
      </c>
      <c r="I524" s="116" t="str">
        <f t="shared" si="123"/>
        <v/>
      </c>
      <c r="J524" s="7" t="str">
        <f t="shared" si="124"/>
        <v/>
      </c>
      <c r="K524" s="9" t="str">
        <f t="shared" si="125"/>
        <v/>
      </c>
      <c r="L524" s="9" t="str">
        <f>IF(NOT(ISERROR(VLOOKUP(B524,Deflatores!G$42:H$64,2,FALSE))),VLOOKUP(B524,Deflatores!G$42:H$64,2,FALSE),IF(OR(ISBLANK(C524),ISBLANK(B524)),"",VLOOKUP(C524,Deflatores!G$4:H$38,2,FALSE)*H524+VLOOKUP(C524,Deflatores!G$4:I$38,3,FALSE)))</f>
        <v/>
      </c>
      <c r="M524" s="10"/>
      <c r="N524" s="10"/>
      <c r="O524" s="6"/>
    </row>
    <row r="525" spans="1:15" x14ac:dyDescent="0.25">
      <c r="A525" s="119"/>
      <c r="B525" s="4"/>
      <c r="C525" s="4"/>
      <c r="D525" s="7"/>
      <c r="E525" s="7"/>
      <c r="F525" s="8" t="str">
        <f t="shared" si="120"/>
        <v/>
      </c>
      <c r="G525" s="7" t="str">
        <f t="shared" si="121"/>
        <v/>
      </c>
      <c r="H525" s="5" t="str">
        <f t="shared" si="122"/>
        <v/>
      </c>
      <c r="I525" s="116" t="str">
        <f t="shared" si="123"/>
        <v/>
      </c>
      <c r="J525" s="7" t="str">
        <f t="shared" si="124"/>
        <v/>
      </c>
      <c r="K525" s="9" t="str">
        <f t="shared" si="125"/>
        <v/>
      </c>
      <c r="L525" s="9" t="str">
        <f>IF(NOT(ISERROR(VLOOKUP(B525,Deflatores!G$42:H$64,2,FALSE))),VLOOKUP(B525,Deflatores!G$42:H$64,2,FALSE),IF(OR(ISBLANK(C525),ISBLANK(B525)),"",VLOOKUP(C525,Deflatores!G$4:H$38,2,FALSE)*H525+VLOOKUP(C525,Deflatores!G$4:I$38,3,FALSE)))</f>
        <v/>
      </c>
      <c r="M525" s="10"/>
      <c r="N525" s="10"/>
      <c r="O525" s="6"/>
    </row>
    <row r="526" spans="1:15" x14ac:dyDescent="0.25">
      <c r="A526" s="119"/>
      <c r="B526" s="4"/>
      <c r="C526" s="4"/>
      <c r="D526" s="7"/>
      <c r="E526" s="7"/>
      <c r="F526" s="8" t="str">
        <f t="shared" si="120"/>
        <v/>
      </c>
      <c r="G526" s="7" t="str">
        <f t="shared" si="121"/>
        <v/>
      </c>
      <c r="H526" s="5" t="str">
        <f t="shared" si="122"/>
        <v/>
      </c>
      <c r="I526" s="116" t="str">
        <f t="shared" si="123"/>
        <v/>
      </c>
      <c r="J526" s="7" t="str">
        <f t="shared" si="124"/>
        <v/>
      </c>
      <c r="K526" s="9" t="str">
        <f t="shared" si="125"/>
        <v/>
      </c>
      <c r="L526" s="9" t="str">
        <f>IF(NOT(ISERROR(VLOOKUP(B526,Deflatores!G$42:H$64,2,FALSE))),VLOOKUP(B526,Deflatores!G$42:H$64,2,FALSE),IF(OR(ISBLANK(C526),ISBLANK(B526)),"",VLOOKUP(C526,Deflatores!G$4:H$38,2,FALSE)*H526+VLOOKUP(C526,Deflatores!G$4:I$38,3,FALSE)))</f>
        <v/>
      </c>
      <c r="M526" s="10"/>
      <c r="N526" s="10"/>
      <c r="O526" s="6"/>
    </row>
    <row r="527" spans="1:15" x14ac:dyDescent="0.25">
      <c r="A527" s="119"/>
      <c r="B527" s="4"/>
      <c r="C527" s="4"/>
      <c r="D527" s="7"/>
      <c r="E527" s="7"/>
      <c r="F527" s="8" t="str">
        <f t="shared" si="120"/>
        <v/>
      </c>
      <c r="G527" s="7" t="str">
        <f t="shared" si="121"/>
        <v/>
      </c>
      <c r="H527" s="5" t="str">
        <f t="shared" si="122"/>
        <v/>
      </c>
      <c r="I527" s="116" t="str">
        <f t="shared" si="123"/>
        <v/>
      </c>
      <c r="J527" s="7" t="str">
        <f t="shared" si="124"/>
        <v/>
      </c>
      <c r="K527" s="9" t="str">
        <f t="shared" si="125"/>
        <v/>
      </c>
      <c r="L527" s="9" t="str">
        <f>IF(NOT(ISERROR(VLOOKUP(B527,Deflatores!G$42:H$64,2,FALSE))),VLOOKUP(B527,Deflatores!G$42:H$64,2,FALSE),IF(OR(ISBLANK(C527),ISBLANK(B527)),"",VLOOKUP(C527,Deflatores!G$4:H$38,2,FALSE)*H527+VLOOKUP(C527,Deflatores!G$4:I$38,3,FALSE)))</f>
        <v/>
      </c>
      <c r="M527" s="10"/>
      <c r="N527" s="10"/>
      <c r="O527" s="6"/>
    </row>
    <row r="528" spans="1:15" x14ac:dyDescent="0.25">
      <c r="A528" s="119"/>
      <c r="B528" s="4"/>
      <c r="C528" s="4"/>
      <c r="D528" s="7"/>
      <c r="E528" s="7"/>
      <c r="F528" s="8" t="str">
        <f t="shared" si="120"/>
        <v/>
      </c>
      <c r="G528" s="7" t="str">
        <f t="shared" si="121"/>
        <v/>
      </c>
      <c r="H528" s="5" t="str">
        <f t="shared" si="122"/>
        <v/>
      </c>
      <c r="I528" s="116" t="str">
        <f t="shared" si="123"/>
        <v/>
      </c>
      <c r="J528" s="7" t="str">
        <f t="shared" si="124"/>
        <v/>
      </c>
      <c r="K528" s="9" t="str">
        <f t="shared" si="125"/>
        <v/>
      </c>
      <c r="L528" s="9" t="str">
        <f>IF(NOT(ISERROR(VLOOKUP(B528,Deflatores!G$42:H$64,2,FALSE))),VLOOKUP(B528,Deflatores!G$42:H$64,2,FALSE),IF(OR(ISBLANK(C528),ISBLANK(B528)),"",VLOOKUP(C528,Deflatores!G$4:H$38,2,FALSE)*H528+VLOOKUP(C528,Deflatores!G$4:I$38,3,FALSE)))</f>
        <v/>
      </c>
      <c r="M528" s="10"/>
      <c r="N528" s="10"/>
      <c r="O528" s="6"/>
    </row>
    <row r="529" spans="1:15" x14ac:dyDescent="0.25">
      <c r="A529" s="119"/>
      <c r="B529" s="4"/>
      <c r="C529" s="4"/>
      <c r="D529" s="7"/>
      <c r="E529" s="7"/>
      <c r="F529" s="8" t="str">
        <f t="shared" ref="F529:F592" si="126">IF(ISBLANK(B529),"",IF(I529="L","Baixa",IF(I529="A","Média",IF(I529="","","Alta"))))</f>
        <v/>
      </c>
      <c r="G529" s="7" t="str">
        <f t="shared" ref="G529:G592" si="127">CONCATENATE(B529,I529)</f>
        <v/>
      </c>
      <c r="H529" s="5" t="str">
        <f t="shared" ref="H529:H592" si="128">IF(ISBLANK(B529),"",IF(B529="ALI",IF(I529="L",7,IF(I529="A",10,15)),IF(B529="AIE",IF(I529="L",5,IF(I529="A",7,10)),IF(B529="SE",IF(I529="L",4,IF(I529="A",5,7)),IF(OR(B529="EE",B529="CE"),IF(I529="L",3,IF(I529="A",4,6)),0)))))</f>
        <v/>
      </c>
      <c r="I529" s="116" t="str">
        <f t="shared" ref="I529:I592" si="129">IF(OR(ISBLANK(D529),ISBLANK(E529)),IF(OR(B529="ALI",B529="AIE"),"L",IF(OR(B529="EE",B529="SE",B529="CE"),"A","")),IF(B529="EE",IF(E529&gt;=3,IF(D529&gt;=5,"H","A"),IF(E529&gt;=2,IF(D529&gt;=16,"H",IF(D529&lt;=4,"L","A")),IF(D529&lt;=15,"L","A"))),IF(OR(B529="SE",B529="CE"),IF(E529&gt;=4,IF(D529&gt;=6,"H","A"),IF(E529&gt;=2,IF(D529&gt;=20,"H",IF(D529&lt;=5,"L","A")),IF(D529&lt;=19,"L","A"))),IF(OR(B529="ALI",B529="AIE"),IF(E529&gt;=6,IF(D529&gt;=20,"H","A"),IF(E529&gt;=2,IF(D529&gt;=51,"H",IF(D529&lt;=19,"L","A")),IF(D529&lt;=50,"L","A"))),""))))</f>
        <v/>
      </c>
      <c r="J529" s="7" t="str">
        <f t="shared" ref="J529:J592" si="130">CONCATENATE(B529,C529)</f>
        <v/>
      </c>
      <c r="K529" s="9" t="str">
        <f t="shared" si="125"/>
        <v/>
      </c>
      <c r="L529" s="9" t="str">
        <f>IF(NOT(ISERROR(VLOOKUP(B529,Deflatores!G$42:H$64,2,FALSE))),VLOOKUP(B529,Deflatores!G$42:H$64,2,FALSE),IF(OR(ISBLANK(C529),ISBLANK(B529)),"",VLOOKUP(C529,Deflatores!G$4:H$38,2,FALSE)*H529+VLOOKUP(C529,Deflatores!G$4:I$38,3,FALSE)))</f>
        <v/>
      </c>
      <c r="M529" s="10"/>
      <c r="N529" s="10"/>
      <c r="O529" s="6"/>
    </row>
    <row r="530" spans="1:15" x14ac:dyDescent="0.25">
      <c r="A530" s="119"/>
      <c r="B530" s="4"/>
      <c r="C530" s="4"/>
      <c r="D530" s="7"/>
      <c r="E530" s="7"/>
      <c r="F530" s="8" t="str">
        <f t="shared" si="126"/>
        <v/>
      </c>
      <c r="G530" s="7" t="str">
        <f t="shared" si="127"/>
        <v/>
      </c>
      <c r="H530" s="5" t="str">
        <f t="shared" si="128"/>
        <v/>
      </c>
      <c r="I530" s="116" t="str">
        <f t="shared" si="129"/>
        <v/>
      </c>
      <c r="J530" s="7" t="str">
        <f t="shared" si="130"/>
        <v/>
      </c>
      <c r="K530" s="9" t="str">
        <f t="shared" si="125"/>
        <v/>
      </c>
      <c r="L530" s="9" t="str">
        <f>IF(NOT(ISERROR(VLOOKUP(B530,Deflatores!G$42:H$64,2,FALSE))),VLOOKUP(B530,Deflatores!G$42:H$64,2,FALSE),IF(OR(ISBLANK(C530),ISBLANK(B530)),"",VLOOKUP(C530,Deflatores!G$4:H$38,2,FALSE)*H530+VLOOKUP(C530,Deflatores!G$4:I$38,3,FALSE)))</f>
        <v/>
      </c>
      <c r="M530" s="10"/>
      <c r="N530" s="10"/>
      <c r="O530" s="6"/>
    </row>
    <row r="531" spans="1:15" x14ac:dyDescent="0.25">
      <c r="A531" s="119"/>
      <c r="B531" s="4"/>
      <c r="C531" s="4"/>
      <c r="D531" s="7"/>
      <c r="E531" s="7"/>
      <c r="F531" s="8" t="str">
        <f t="shared" si="126"/>
        <v/>
      </c>
      <c r="G531" s="7" t="str">
        <f t="shared" si="127"/>
        <v/>
      </c>
      <c r="H531" s="5" t="str">
        <f t="shared" si="128"/>
        <v/>
      </c>
      <c r="I531" s="116" t="str">
        <f t="shared" si="129"/>
        <v/>
      </c>
      <c r="J531" s="7" t="str">
        <f t="shared" si="130"/>
        <v/>
      </c>
      <c r="K531" s="9" t="str">
        <f t="shared" ref="K531:K594" si="131">IF(OR(H531="",H531=0),L531,H531)</f>
        <v/>
      </c>
      <c r="L531" s="9" t="str">
        <f>IF(NOT(ISERROR(VLOOKUP(B531,Deflatores!G$42:H$64,2,FALSE))),VLOOKUP(B531,Deflatores!G$42:H$64,2,FALSE),IF(OR(ISBLANK(C531),ISBLANK(B531)),"",VLOOKUP(C531,Deflatores!G$4:H$38,2,FALSE)*H531+VLOOKUP(C531,Deflatores!G$4:I$38,3,FALSE)))</f>
        <v/>
      </c>
      <c r="M531" s="10"/>
      <c r="N531" s="10"/>
      <c r="O531" s="6"/>
    </row>
    <row r="532" spans="1:15" x14ac:dyDescent="0.25">
      <c r="A532" s="119"/>
      <c r="B532" s="4"/>
      <c r="C532" s="4"/>
      <c r="D532" s="7"/>
      <c r="E532" s="7"/>
      <c r="F532" s="8" t="str">
        <f t="shared" si="126"/>
        <v/>
      </c>
      <c r="G532" s="7" t="str">
        <f t="shared" si="127"/>
        <v/>
      </c>
      <c r="H532" s="5" t="str">
        <f t="shared" si="128"/>
        <v/>
      </c>
      <c r="I532" s="116" t="str">
        <f t="shared" si="129"/>
        <v/>
      </c>
      <c r="J532" s="7" t="str">
        <f t="shared" si="130"/>
        <v/>
      </c>
      <c r="K532" s="9" t="str">
        <f t="shared" si="131"/>
        <v/>
      </c>
      <c r="L532" s="9" t="str">
        <f>IF(NOT(ISERROR(VLOOKUP(B532,Deflatores!G$42:H$64,2,FALSE))),VLOOKUP(B532,Deflatores!G$42:H$64,2,FALSE),IF(OR(ISBLANK(C532),ISBLANK(B532)),"",VLOOKUP(C532,Deflatores!G$4:H$38,2,FALSE)*H532+VLOOKUP(C532,Deflatores!G$4:I$38,3,FALSE)))</f>
        <v/>
      </c>
      <c r="M532" s="10"/>
      <c r="N532" s="10"/>
      <c r="O532" s="6"/>
    </row>
    <row r="533" spans="1:15" x14ac:dyDescent="0.25">
      <c r="A533" s="119"/>
      <c r="B533" s="4"/>
      <c r="C533" s="4"/>
      <c r="D533" s="7"/>
      <c r="E533" s="7"/>
      <c r="F533" s="8" t="str">
        <f t="shared" si="126"/>
        <v/>
      </c>
      <c r="G533" s="7" t="str">
        <f t="shared" si="127"/>
        <v/>
      </c>
      <c r="H533" s="5" t="str">
        <f t="shared" si="128"/>
        <v/>
      </c>
      <c r="I533" s="116" t="str">
        <f t="shared" si="129"/>
        <v/>
      </c>
      <c r="J533" s="7" t="str">
        <f t="shared" si="130"/>
        <v/>
      </c>
      <c r="K533" s="9" t="str">
        <f t="shared" si="131"/>
        <v/>
      </c>
      <c r="L533" s="9" t="str">
        <f>IF(NOT(ISERROR(VLOOKUP(B533,Deflatores!G$42:H$64,2,FALSE))),VLOOKUP(B533,Deflatores!G$42:H$64,2,FALSE),IF(OR(ISBLANK(C533),ISBLANK(B533)),"",VLOOKUP(C533,Deflatores!G$4:H$38,2,FALSE)*H533+VLOOKUP(C533,Deflatores!G$4:I$38,3,FALSE)))</f>
        <v/>
      </c>
      <c r="M533" s="10"/>
      <c r="N533" s="10"/>
      <c r="O533" s="6"/>
    </row>
    <row r="534" spans="1:15" x14ac:dyDescent="0.25">
      <c r="A534" s="119"/>
      <c r="B534" s="4"/>
      <c r="C534" s="4"/>
      <c r="D534" s="7"/>
      <c r="E534" s="7"/>
      <c r="F534" s="8" t="str">
        <f t="shared" si="126"/>
        <v/>
      </c>
      <c r="G534" s="7" t="str">
        <f t="shared" si="127"/>
        <v/>
      </c>
      <c r="H534" s="5" t="str">
        <f t="shared" si="128"/>
        <v/>
      </c>
      <c r="I534" s="116" t="str">
        <f t="shared" si="129"/>
        <v/>
      </c>
      <c r="J534" s="7" t="str">
        <f t="shared" si="130"/>
        <v/>
      </c>
      <c r="K534" s="9" t="str">
        <f t="shared" si="131"/>
        <v/>
      </c>
      <c r="L534" s="9" t="str">
        <f>IF(NOT(ISERROR(VLOOKUP(B534,Deflatores!G$42:H$64,2,FALSE))),VLOOKUP(B534,Deflatores!G$42:H$64,2,FALSE),IF(OR(ISBLANK(C534),ISBLANK(B534)),"",VLOOKUP(C534,Deflatores!G$4:H$38,2,FALSE)*H534+VLOOKUP(C534,Deflatores!G$4:I$38,3,FALSE)))</f>
        <v/>
      </c>
      <c r="M534" s="10"/>
      <c r="N534" s="10"/>
      <c r="O534" s="6"/>
    </row>
    <row r="535" spans="1:15" x14ac:dyDescent="0.25">
      <c r="A535" s="119"/>
      <c r="B535" s="4"/>
      <c r="C535" s="4"/>
      <c r="D535" s="7"/>
      <c r="E535" s="7"/>
      <c r="F535" s="8" t="str">
        <f t="shared" si="126"/>
        <v/>
      </c>
      <c r="G535" s="7" t="str">
        <f t="shared" si="127"/>
        <v/>
      </c>
      <c r="H535" s="5" t="str">
        <f t="shared" si="128"/>
        <v/>
      </c>
      <c r="I535" s="116" t="str">
        <f t="shared" si="129"/>
        <v/>
      </c>
      <c r="J535" s="7" t="str">
        <f t="shared" si="130"/>
        <v/>
      </c>
      <c r="K535" s="9" t="str">
        <f t="shared" si="131"/>
        <v/>
      </c>
      <c r="L535" s="9" t="str">
        <f>IF(NOT(ISERROR(VLOOKUP(B535,Deflatores!G$42:H$64,2,FALSE))),VLOOKUP(B535,Deflatores!G$42:H$64,2,FALSE),IF(OR(ISBLANK(C535),ISBLANK(B535)),"",VLOOKUP(C535,Deflatores!G$4:H$38,2,FALSE)*H535+VLOOKUP(C535,Deflatores!G$4:I$38,3,FALSE)))</f>
        <v/>
      </c>
      <c r="M535" s="10"/>
      <c r="N535" s="10"/>
      <c r="O535" s="6"/>
    </row>
    <row r="536" spans="1:15" x14ac:dyDescent="0.25">
      <c r="A536" s="119"/>
      <c r="B536" s="4"/>
      <c r="C536" s="4"/>
      <c r="D536" s="7"/>
      <c r="E536" s="7"/>
      <c r="F536" s="8" t="str">
        <f t="shared" si="126"/>
        <v/>
      </c>
      <c r="G536" s="7" t="str">
        <f t="shared" si="127"/>
        <v/>
      </c>
      <c r="H536" s="5" t="str">
        <f t="shared" si="128"/>
        <v/>
      </c>
      <c r="I536" s="116" t="str">
        <f t="shared" si="129"/>
        <v/>
      </c>
      <c r="J536" s="7" t="str">
        <f t="shared" si="130"/>
        <v/>
      </c>
      <c r="K536" s="9" t="str">
        <f t="shared" si="131"/>
        <v/>
      </c>
      <c r="L536" s="9" t="str">
        <f>IF(NOT(ISERROR(VLOOKUP(B536,Deflatores!G$42:H$64,2,FALSE))),VLOOKUP(B536,Deflatores!G$42:H$64,2,FALSE),IF(OR(ISBLANK(C536),ISBLANK(B536)),"",VLOOKUP(C536,Deflatores!G$4:H$38,2,FALSE)*H536+VLOOKUP(C536,Deflatores!G$4:I$38,3,FALSE)))</f>
        <v/>
      </c>
      <c r="M536" s="10"/>
      <c r="N536" s="10"/>
      <c r="O536" s="6"/>
    </row>
    <row r="537" spans="1:15" x14ac:dyDescent="0.25">
      <c r="A537" s="119"/>
      <c r="B537" s="4"/>
      <c r="C537" s="4"/>
      <c r="D537" s="7"/>
      <c r="E537" s="7"/>
      <c r="F537" s="8" t="str">
        <f t="shared" si="126"/>
        <v/>
      </c>
      <c r="G537" s="7" t="str">
        <f t="shared" si="127"/>
        <v/>
      </c>
      <c r="H537" s="5" t="str">
        <f t="shared" si="128"/>
        <v/>
      </c>
      <c r="I537" s="116" t="str">
        <f t="shared" si="129"/>
        <v/>
      </c>
      <c r="J537" s="7" t="str">
        <f t="shared" si="130"/>
        <v/>
      </c>
      <c r="K537" s="9" t="str">
        <f t="shared" si="131"/>
        <v/>
      </c>
      <c r="L537" s="9" t="str">
        <f>IF(NOT(ISERROR(VLOOKUP(B537,Deflatores!G$42:H$64,2,FALSE))),VLOOKUP(B537,Deflatores!G$42:H$64,2,FALSE),IF(OR(ISBLANK(C537),ISBLANK(B537)),"",VLOOKUP(C537,Deflatores!G$4:H$38,2,FALSE)*H537+VLOOKUP(C537,Deflatores!G$4:I$38,3,FALSE)))</f>
        <v/>
      </c>
      <c r="M537" s="10"/>
      <c r="N537" s="10"/>
      <c r="O537" s="6"/>
    </row>
    <row r="538" spans="1:15" x14ac:dyDescent="0.25">
      <c r="A538" s="119"/>
      <c r="B538" s="4"/>
      <c r="C538" s="4"/>
      <c r="D538" s="7"/>
      <c r="E538" s="7"/>
      <c r="F538" s="8" t="str">
        <f t="shared" si="126"/>
        <v/>
      </c>
      <c r="G538" s="7" t="str">
        <f t="shared" si="127"/>
        <v/>
      </c>
      <c r="H538" s="5" t="str">
        <f t="shared" si="128"/>
        <v/>
      </c>
      <c r="I538" s="116" t="str">
        <f t="shared" si="129"/>
        <v/>
      </c>
      <c r="J538" s="7" t="str">
        <f t="shared" si="130"/>
        <v/>
      </c>
      <c r="K538" s="9" t="str">
        <f t="shared" si="131"/>
        <v/>
      </c>
      <c r="L538" s="9" t="str">
        <f>IF(NOT(ISERROR(VLOOKUP(B538,Deflatores!G$42:H$64,2,FALSE))),VLOOKUP(B538,Deflatores!G$42:H$64,2,FALSE),IF(OR(ISBLANK(C538),ISBLANK(B538)),"",VLOOKUP(C538,Deflatores!G$4:H$38,2,FALSE)*H538+VLOOKUP(C538,Deflatores!G$4:I$38,3,FALSE)))</f>
        <v/>
      </c>
      <c r="M538" s="10"/>
      <c r="N538" s="10"/>
      <c r="O538" s="6"/>
    </row>
    <row r="539" spans="1:15" x14ac:dyDescent="0.25">
      <c r="A539" s="119"/>
      <c r="B539" s="4"/>
      <c r="C539" s="4"/>
      <c r="D539" s="7"/>
      <c r="E539" s="7"/>
      <c r="F539" s="8" t="str">
        <f t="shared" si="126"/>
        <v/>
      </c>
      <c r="G539" s="7" t="str">
        <f t="shared" si="127"/>
        <v/>
      </c>
      <c r="H539" s="5" t="str">
        <f t="shared" si="128"/>
        <v/>
      </c>
      <c r="I539" s="116" t="str">
        <f t="shared" si="129"/>
        <v/>
      </c>
      <c r="J539" s="7" t="str">
        <f t="shared" si="130"/>
        <v/>
      </c>
      <c r="K539" s="9" t="str">
        <f t="shared" si="131"/>
        <v/>
      </c>
      <c r="L539" s="9" t="str">
        <f>IF(NOT(ISERROR(VLOOKUP(B539,Deflatores!G$42:H$64,2,FALSE))),VLOOKUP(B539,Deflatores!G$42:H$64,2,FALSE),IF(OR(ISBLANK(C539),ISBLANK(B539)),"",VLOOKUP(C539,Deflatores!G$4:H$38,2,FALSE)*H539+VLOOKUP(C539,Deflatores!G$4:I$38,3,FALSE)))</f>
        <v/>
      </c>
      <c r="M539" s="10"/>
      <c r="N539" s="10"/>
      <c r="O539" s="6"/>
    </row>
    <row r="540" spans="1:15" x14ac:dyDescent="0.25">
      <c r="A540" s="119"/>
      <c r="B540" s="4"/>
      <c r="C540" s="4"/>
      <c r="D540" s="7"/>
      <c r="E540" s="7"/>
      <c r="F540" s="8" t="str">
        <f t="shared" si="126"/>
        <v/>
      </c>
      <c r="G540" s="7" t="str">
        <f t="shared" si="127"/>
        <v/>
      </c>
      <c r="H540" s="5" t="str">
        <f t="shared" si="128"/>
        <v/>
      </c>
      <c r="I540" s="116" t="str">
        <f t="shared" si="129"/>
        <v/>
      </c>
      <c r="J540" s="7" t="str">
        <f t="shared" si="130"/>
        <v/>
      </c>
      <c r="K540" s="9" t="str">
        <f t="shared" si="131"/>
        <v/>
      </c>
      <c r="L540" s="9" t="str">
        <f>IF(NOT(ISERROR(VLOOKUP(B540,Deflatores!G$42:H$64,2,FALSE))),VLOOKUP(B540,Deflatores!G$42:H$64,2,FALSE),IF(OR(ISBLANK(C540),ISBLANK(B540)),"",VLOOKUP(C540,Deflatores!G$4:H$38,2,FALSE)*H540+VLOOKUP(C540,Deflatores!G$4:I$38,3,FALSE)))</f>
        <v/>
      </c>
      <c r="M540" s="10"/>
      <c r="N540" s="10"/>
      <c r="O540" s="6"/>
    </row>
    <row r="541" spans="1:15" x14ac:dyDescent="0.25">
      <c r="A541" s="119"/>
      <c r="B541" s="4"/>
      <c r="C541" s="4"/>
      <c r="D541" s="7"/>
      <c r="E541" s="7"/>
      <c r="F541" s="8" t="str">
        <f t="shared" si="126"/>
        <v/>
      </c>
      <c r="G541" s="7" t="str">
        <f t="shared" si="127"/>
        <v/>
      </c>
      <c r="H541" s="5" t="str">
        <f t="shared" si="128"/>
        <v/>
      </c>
      <c r="I541" s="116" t="str">
        <f t="shared" si="129"/>
        <v/>
      </c>
      <c r="J541" s="7" t="str">
        <f t="shared" si="130"/>
        <v/>
      </c>
      <c r="K541" s="9" t="str">
        <f t="shared" si="131"/>
        <v/>
      </c>
      <c r="L541" s="9" t="str">
        <f>IF(NOT(ISERROR(VLOOKUP(B541,Deflatores!G$42:H$64,2,FALSE))),VLOOKUP(B541,Deflatores!G$42:H$64,2,FALSE),IF(OR(ISBLANK(C541),ISBLANK(B541)),"",VLOOKUP(C541,Deflatores!G$4:H$38,2,FALSE)*H541+VLOOKUP(C541,Deflatores!G$4:I$38,3,FALSE)))</f>
        <v/>
      </c>
      <c r="M541" s="10"/>
      <c r="N541" s="10"/>
      <c r="O541" s="6"/>
    </row>
    <row r="542" spans="1:15" x14ac:dyDescent="0.25">
      <c r="A542" s="119"/>
      <c r="B542" s="4"/>
      <c r="C542" s="4"/>
      <c r="D542" s="7"/>
      <c r="E542" s="7"/>
      <c r="F542" s="8" t="str">
        <f t="shared" si="126"/>
        <v/>
      </c>
      <c r="G542" s="7" t="str">
        <f t="shared" si="127"/>
        <v/>
      </c>
      <c r="H542" s="5" t="str">
        <f t="shared" si="128"/>
        <v/>
      </c>
      <c r="I542" s="116" t="str">
        <f t="shared" si="129"/>
        <v/>
      </c>
      <c r="J542" s="7" t="str">
        <f t="shared" si="130"/>
        <v/>
      </c>
      <c r="K542" s="9" t="str">
        <f t="shared" si="131"/>
        <v/>
      </c>
      <c r="L542" s="9" t="str">
        <f>IF(NOT(ISERROR(VLOOKUP(B542,Deflatores!G$42:H$64,2,FALSE))),VLOOKUP(B542,Deflatores!G$42:H$64,2,FALSE),IF(OR(ISBLANK(C542),ISBLANK(B542)),"",VLOOKUP(C542,Deflatores!G$4:H$38,2,FALSE)*H542+VLOOKUP(C542,Deflatores!G$4:I$38,3,FALSE)))</f>
        <v/>
      </c>
      <c r="M542" s="10"/>
      <c r="N542" s="10"/>
      <c r="O542" s="6"/>
    </row>
    <row r="543" spans="1:15" x14ac:dyDescent="0.25">
      <c r="A543" s="119"/>
      <c r="B543" s="4"/>
      <c r="C543" s="4"/>
      <c r="D543" s="7"/>
      <c r="E543" s="7"/>
      <c r="F543" s="8" t="str">
        <f t="shared" si="126"/>
        <v/>
      </c>
      <c r="G543" s="7" t="str">
        <f t="shared" si="127"/>
        <v/>
      </c>
      <c r="H543" s="5" t="str">
        <f t="shared" si="128"/>
        <v/>
      </c>
      <c r="I543" s="116" t="str">
        <f t="shared" si="129"/>
        <v/>
      </c>
      <c r="J543" s="7" t="str">
        <f t="shared" si="130"/>
        <v/>
      </c>
      <c r="K543" s="9" t="str">
        <f t="shared" si="131"/>
        <v/>
      </c>
      <c r="L543" s="9" t="str">
        <f>IF(NOT(ISERROR(VLOOKUP(B543,Deflatores!G$42:H$64,2,FALSE))),VLOOKUP(B543,Deflatores!G$42:H$64,2,FALSE),IF(OR(ISBLANK(C543),ISBLANK(B543)),"",VLOOKUP(C543,Deflatores!G$4:H$38,2,FALSE)*H543+VLOOKUP(C543,Deflatores!G$4:I$38,3,FALSE)))</f>
        <v/>
      </c>
      <c r="M543" s="10"/>
      <c r="N543" s="10"/>
      <c r="O543" s="6"/>
    </row>
    <row r="544" spans="1:15" x14ac:dyDescent="0.25">
      <c r="A544" s="119"/>
      <c r="B544" s="4"/>
      <c r="C544" s="4"/>
      <c r="D544" s="7"/>
      <c r="E544" s="7"/>
      <c r="F544" s="8" t="str">
        <f t="shared" si="126"/>
        <v/>
      </c>
      <c r="G544" s="7" t="str">
        <f t="shared" si="127"/>
        <v/>
      </c>
      <c r="H544" s="5" t="str">
        <f t="shared" si="128"/>
        <v/>
      </c>
      <c r="I544" s="116" t="str">
        <f t="shared" si="129"/>
        <v/>
      </c>
      <c r="J544" s="7" t="str">
        <f t="shared" si="130"/>
        <v/>
      </c>
      <c r="K544" s="9" t="str">
        <f t="shared" si="131"/>
        <v/>
      </c>
      <c r="L544" s="9" t="str">
        <f>IF(NOT(ISERROR(VLOOKUP(B544,Deflatores!G$42:H$64,2,FALSE))),VLOOKUP(B544,Deflatores!G$42:H$64,2,FALSE),IF(OR(ISBLANK(C544),ISBLANK(B544)),"",VLOOKUP(C544,Deflatores!G$4:H$38,2,FALSE)*H544+VLOOKUP(C544,Deflatores!G$4:I$38,3,FALSE)))</f>
        <v/>
      </c>
      <c r="M544" s="10"/>
      <c r="N544" s="10"/>
      <c r="O544" s="6"/>
    </row>
    <row r="545" spans="1:15" x14ac:dyDescent="0.25">
      <c r="A545" s="119"/>
      <c r="B545" s="4"/>
      <c r="C545" s="4"/>
      <c r="D545" s="7"/>
      <c r="E545" s="7"/>
      <c r="F545" s="8" t="str">
        <f t="shared" si="126"/>
        <v/>
      </c>
      <c r="G545" s="7" t="str">
        <f t="shared" si="127"/>
        <v/>
      </c>
      <c r="H545" s="5" t="str">
        <f t="shared" si="128"/>
        <v/>
      </c>
      <c r="I545" s="116" t="str">
        <f t="shared" si="129"/>
        <v/>
      </c>
      <c r="J545" s="7" t="str">
        <f t="shared" si="130"/>
        <v/>
      </c>
      <c r="K545" s="9" t="str">
        <f t="shared" si="131"/>
        <v/>
      </c>
      <c r="L545" s="9" t="str">
        <f>IF(NOT(ISERROR(VLOOKUP(B545,Deflatores!G$42:H$64,2,FALSE))),VLOOKUP(B545,Deflatores!G$42:H$64,2,FALSE),IF(OR(ISBLANK(C545),ISBLANK(B545)),"",VLOOKUP(C545,Deflatores!G$4:H$38,2,FALSE)*H545+VLOOKUP(C545,Deflatores!G$4:I$38,3,FALSE)))</f>
        <v/>
      </c>
      <c r="M545" s="10"/>
      <c r="N545" s="10"/>
      <c r="O545" s="6"/>
    </row>
    <row r="546" spans="1:15" x14ac:dyDescent="0.25">
      <c r="A546" s="119"/>
      <c r="B546" s="4"/>
      <c r="C546" s="4"/>
      <c r="D546" s="7"/>
      <c r="E546" s="7"/>
      <c r="F546" s="8" t="str">
        <f t="shared" si="126"/>
        <v/>
      </c>
      <c r="G546" s="7" t="str">
        <f t="shared" si="127"/>
        <v/>
      </c>
      <c r="H546" s="5" t="str">
        <f t="shared" si="128"/>
        <v/>
      </c>
      <c r="I546" s="116" t="str">
        <f t="shared" si="129"/>
        <v/>
      </c>
      <c r="J546" s="7" t="str">
        <f t="shared" si="130"/>
        <v/>
      </c>
      <c r="K546" s="9" t="str">
        <f t="shared" si="131"/>
        <v/>
      </c>
      <c r="L546" s="9" t="str">
        <f>IF(NOT(ISERROR(VLOOKUP(B546,Deflatores!G$42:H$64,2,FALSE))),VLOOKUP(B546,Deflatores!G$42:H$64,2,FALSE),IF(OR(ISBLANK(C546),ISBLANK(B546)),"",VLOOKUP(C546,Deflatores!G$4:H$38,2,FALSE)*H546+VLOOKUP(C546,Deflatores!G$4:I$38,3,FALSE)))</f>
        <v/>
      </c>
      <c r="M546" s="10"/>
      <c r="N546" s="10"/>
      <c r="O546" s="6"/>
    </row>
    <row r="547" spans="1:15" x14ac:dyDescent="0.25">
      <c r="A547" s="119"/>
      <c r="B547" s="4"/>
      <c r="C547" s="4"/>
      <c r="D547" s="7"/>
      <c r="E547" s="7"/>
      <c r="F547" s="8" t="str">
        <f t="shared" si="126"/>
        <v/>
      </c>
      <c r="G547" s="7" t="str">
        <f t="shared" si="127"/>
        <v/>
      </c>
      <c r="H547" s="5" t="str">
        <f t="shared" si="128"/>
        <v/>
      </c>
      <c r="I547" s="116" t="str">
        <f t="shared" si="129"/>
        <v/>
      </c>
      <c r="J547" s="7" t="str">
        <f t="shared" si="130"/>
        <v/>
      </c>
      <c r="K547" s="9" t="str">
        <f t="shared" si="131"/>
        <v/>
      </c>
      <c r="L547" s="9" t="str">
        <f>IF(NOT(ISERROR(VLOOKUP(B547,Deflatores!G$42:H$64,2,FALSE))),VLOOKUP(B547,Deflatores!G$42:H$64,2,FALSE),IF(OR(ISBLANK(C547),ISBLANK(B547)),"",VLOOKUP(C547,Deflatores!G$4:H$38,2,FALSE)*H547+VLOOKUP(C547,Deflatores!G$4:I$38,3,FALSE)))</f>
        <v/>
      </c>
      <c r="M547" s="10"/>
      <c r="N547" s="10"/>
      <c r="O547" s="6"/>
    </row>
    <row r="548" spans="1:15" x14ac:dyDescent="0.25">
      <c r="A548" s="119"/>
      <c r="B548" s="4"/>
      <c r="C548" s="4"/>
      <c r="D548" s="7"/>
      <c r="E548" s="7"/>
      <c r="F548" s="8" t="str">
        <f t="shared" si="126"/>
        <v/>
      </c>
      <c r="G548" s="7" t="str">
        <f t="shared" si="127"/>
        <v/>
      </c>
      <c r="H548" s="5" t="str">
        <f t="shared" si="128"/>
        <v/>
      </c>
      <c r="I548" s="116" t="str">
        <f t="shared" si="129"/>
        <v/>
      </c>
      <c r="J548" s="7" t="str">
        <f t="shared" si="130"/>
        <v/>
      </c>
      <c r="K548" s="9" t="str">
        <f t="shared" si="131"/>
        <v/>
      </c>
      <c r="L548" s="9" t="str">
        <f>IF(NOT(ISERROR(VLOOKUP(B548,Deflatores!G$42:H$64,2,FALSE))),VLOOKUP(B548,Deflatores!G$42:H$64,2,FALSE),IF(OR(ISBLANK(C548),ISBLANK(B548)),"",VLOOKUP(C548,Deflatores!G$4:H$38,2,FALSE)*H548+VLOOKUP(C548,Deflatores!G$4:I$38,3,FALSE)))</f>
        <v/>
      </c>
      <c r="M548" s="10"/>
      <c r="N548" s="10"/>
      <c r="O548" s="6"/>
    </row>
    <row r="549" spans="1:15" x14ac:dyDescent="0.25">
      <c r="A549" s="119"/>
      <c r="B549" s="4"/>
      <c r="C549" s="4"/>
      <c r="D549" s="7"/>
      <c r="E549" s="7"/>
      <c r="F549" s="8" t="str">
        <f t="shared" si="126"/>
        <v/>
      </c>
      <c r="G549" s="7" t="str">
        <f t="shared" si="127"/>
        <v/>
      </c>
      <c r="H549" s="5" t="str">
        <f t="shared" si="128"/>
        <v/>
      </c>
      <c r="I549" s="116" t="str">
        <f t="shared" si="129"/>
        <v/>
      </c>
      <c r="J549" s="7" t="str">
        <f t="shared" si="130"/>
        <v/>
      </c>
      <c r="K549" s="9" t="str">
        <f t="shared" si="131"/>
        <v/>
      </c>
      <c r="L549" s="9" t="str">
        <f>IF(NOT(ISERROR(VLOOKUP(B549,Deflatores!G$42:H$64,2,FALSE))),VLOOKUP(B549,Deflatores!G$42:H$64,2,FALSE),IF(OR(ISBLANK(C549),ISBLANK(B549)),"",VLOOKUP(C549,Deflatores!G$4:H$38,2,FALSE)*H549+VLOOKUP(C549,Deflatores!G$4:I$38,3,FALSE)))</f>
        <v/>
      </c>
      <c r="M549" s="10"/>
      <c r="N549" s="10"/>
      <c r="O549" s="6"/>
    </row>
    <row r="550" spans="1:15" x14ac:dyDescent="0.25">
      <c r="A550" s="119"/>
      <c r="B550" s="4"/>
      <c r="C550" s="4"/>
      <c r="D550" s="7"/>
      <c r="E550" s="7"/>
      <c r="F550" s="8" t="str">
        <f t="shared" si="126"/>
        <v/>
      </c>
      <c r="G550" s="7" t="str">
        <f t="shared" si="127"/>
        <v/>
      </c>
      <c r="H550" s="5" t="str">
        <f t="shared" si="128"/>
        <v/>
      </c>
      <c r="I550" s="116" t="str">
        <f t="shared" si="129"/>
        <v/>
      </c>
      <c r="J550" s="7" t="str">
        <f t="shared" si="130"/>
        <v/>
      </c>
      <c r="K550" s="9" t="str">
        <f t="shared" si="131"/>
        <v/>
      </c>
      <c r="L550" s="9" t="str">
        <f>IF(NOT(ISERROR(VLOOKUP(B550,Deflatores!G$42:H$64,2,FALSE))),VLOOKUP(B550,Deflatores!G$42:H$64,2,FALSE),IF(OR(ISBLANK(C550),ISBLANK(B550)),"",VLOOKUP(C550,Deflatores!G$4:H$38,2,FALSE)*H550+VLOOKUP(C550,Deflatores!G$4:I$38,3,FALSE)))</f>
        <v/>
      </c>
      <c r="M550" s="10"/>
      <c r="N550" s="10"/>
      <c r="O550" s="6"/>
    </row>
    <row r="551" spans="1:15" x14ac:dyDescent="0.25">
      <c r="A551" s="119"/>
      <c r="B551" s="4"/>
      <c r="C551" s="4"/>
      <c r="D551" s="7"/>
      <c r="E551" s="7"/>
      <c r="F551" s="8" t="str">
        <f t="shared" si="126"/>
        <v/>
      </c>
      <c r="G551" s="7" t="str">
        <f t="shared" si="127"/>
        <v/>
      </c>
      <c r="H551" s="5" t="str">
        <f t="shared" si="128"/>
        <v/>
      </c>
      <c r="I551" s="116" t="str">
        <f t="shared" si="129"/>
        <v/>
      </c>
      <c r="J551" s="7" t="str">
        <f t="shared" si="130"/>
        <v/>
      </c>
      <c r="K551" s="9" t="str">
        <f t="shared" si="131"/>
        <v/>
      </c>
      <c r="L551" s="9" t="str">
        <f>IF(NOT(ISERROR(VLOOKUP(B551,Deflatores!G$42:H$64,2,FALSE))),VLOOKUP(B551,Deflatores!G$42:H$64,2,FALSE),IF(OR(ISBLANK(C551),ISBLANK(B551)),"",VLOOKUP(C551,Deflatores!G$4:H$38,2,FALSE)*H551+VLOOKUP(C551,Deflatores!G$4:I$38,3,FALSE)))</f>
        <v/>
      </c>
      <c r="M551" s="10"/>
      <c r="N551" s="10"/>
      <c r="O551" s="6"/>
    </row>
    <row r="552" spans="1:15" x14ac:dyDescent="0.25">
      <c r="A552" s="119"/>
      <c r="B552" s="4"/>
      <c r="C552" s="4"/>
      <c r="D552" s="7"/>
      <c r="E552" s="7"/>
      <c r="F552" s="8" t="str">
        <f t="shared" si="126"/>
        <v/>
      </c>
      <c r="G552" s="7" t="str">
        <f t="shared" si="127"/>
        <v/>
      </c>
      <c r="H552" s="5" t="str">
        <f t="shared" si="128"/>
        <v/>
      </c>
      <c r="I552" s="116" t="str">
        <f t="shared" si="129"/>
        <v/>
      </c>
      <c r="J552" s="7" t="str">
        <f t="shared" si="130"/>
        <v/>
      </c>
      <c r="K552" s="9" t="str">
        <f t="shared" si="131"/>
        <v/>
      </c>
      <c r="L552" s="9" t="str">
        <f>IF(NOT(ISERROR(VLOOKUP(B552,Deflatores!G$42:H$64,2,FALSE))),VLOOKUP(B552,Deflatores!G$42:H$64,2,FALSE),IF(OR(ISBLANK(C552),ISBLANK(B552)),"",VLOOKUP(C552,Deflatores!G$4:H$38,2,FALSE)*H552+VLOOKUP(C552,Deflatores!G$4:I$38,3,FALSE)))</f>
        <v/>
      </c>
      <c r="M552" s="10"/>
      <c r="N552" s="10"/>
      <c r="O552" s="6"/>
    </row>
    <row r="553" spans="1:15" x14ac:dyDescent="0.25">
      <c r="A553" s="119"/>
      <c r="B553" s="4"/>
      <c r="C553" s="4"/>
      <c r="D553" s="7"/>
      <c r="E553" s="7"/>
      <c r="F553" s="8" t="str">
        <f t="shared" si="126"/>
        <v/>
      </c>
      <c r="G553" s="7" t="str">
        <f t="shared" si="127"/>
        <v/>
      </c>
      <c r="H553" s="5" t="str">
        <f t="shared" si="128"/>
        <v/>
      </c>
      <c r="I553" s="116" t="str">
        <f t="shared" si="129"/>
        <v/>
      </c>
      <c r="J553" s="7" t="str">
        <f t="shared" si="130"/>
        <v/>
      </c>
      <c r="K553" s="9" t="str">
        <f t="shared" si="131"/>
        <v/>
      </c>
      <c r="L553" s="9" t="str">
        <f>IF(NOT(ISERROR(VLOOKUP(B553,Deflatores!G$42:H$64,2,FALSE))),VLOOKUP(B553,Deflatores!G$42:H$64,2,FALSE),IF(OR(ISBLANK(C553),ISBLANK(B553)),"",VLOOKUP(C553,Deflatores!G$4:H$38,2,FALSE)*H553+VLOOKUP(C553,Deflatores!G$4:I$38,3,FALSE)))</f>
        <v/>
      </c>
      <c r="M553" s="10"/>
      <c r="N553" s="10"/>
      <c r="O553" s="6"/>
    </row>
    <row r="554" spans="1:15" x14ac:dyDescent="0.25">
      <c r="A554" s="119"/>
      <c r="B554" s="4"/>
      <c r="C554" s="4"/>
      <c r="D554" s="7"/>
      <c r="E554" s="7"/>
      <c r="F554" s="8" t="str">
        <f t="shared" si="126"/>
        <v/>
      </c>
      <c r="G554" s="7" t="str">
        <f t="shared" si="127"/>
        <v/>
      </c>
      <c r="H554" s="5" t="str">
        <f t="shared" si="128"/>
        <v/>
      </c>
      <c r="I554" s="116" t="str">
        <f t="shared" si="129"/>
        <v/>
      </c>
      <c r="J554" s="7" t="str">
        <f t="shared" si="130"/>
        <v/>
      </c>
      <c r="K554" s="9" t="str">
        <f t="shared" si="131"/>
        <v/>
      </c>
      <c r="L554" s="9" t="str">
        <f>IF(NOT(ISERROR(VLOOKUP(B554,Deflatores!G$42:H$64,2,FALSE))),VLOOKUP(B554,Deflatores!G$42:H$64,2,FALSE),IF(OR(ISBLANK(C554),ISBLANK(B554)),"",VLOOKUP(C554,Deflatores!G$4:H$38,2,FALSE)*H554+VLOOKUP(C554,Deflatores!G$4:I$38,3,FALSE)))</f>
        <v/>
      </c>
      <c r="M554" s="10"/>
      <c r="N554" s="10"/>
      <c r="O554" s="6"/>
    </row>
    <row r="555" spans="1:15" x14ac:dyDescent="0.25">
      <c r="A555" s="119"/>
      <c r="B555" s="4"/>
      <c r="C555" s="4"/>
      <c r="D555" s="7"/>
      <c r="E555" s="7"/>
      <c r="F555" s="8" t="str">
        <f t="shared" si="126"/>
        <v/>
      </c>
      <c r="G555" s="7" t="str">
        <f t="shared" si="127"/>
        <v/>
      </c>
      <c r="H555" s="5" t="str">
        <f t="shared" si="128"/>
        <v/>
      </c>
      <c r="I555" s="116" t="str">
        <f t="shared" si="129"/>
        <v/>
      </c>
      <c r="J555" s="7" t="str">
        <f t="shared" si="130"/>
        <v/>
      </c>
      <c r="K555" s="9" t="str">
        <f t="shared" si="131"/>
        <v/>
      </c>
      <c r="L555" s="9" t="str">
        <f>IF(NOT(ISERROR(VLOOKUP(B555,Deflatores!G$42:H$64,2,FALSE))),VLOOKUP(B555,Deflatores!G$42:H$64,2,FALSE),IF(OR(ISBLANK(C555),ISBLANK(B555)),"",VLOOKUP(C555,Deflatores!G$4:H$38,2,FALSE)*H555+VLOOKUP(C555,Deflatores!G$4:I$38,3,FALSE)))</f>
        <v/>
      </c>
      <c r="M555" s="10"/>
      <c r="N555" s="10"/>
      <c r="O555" s="6"/>
    </row>
    <row r="556" spans="1:15" x14ac:dyDescent="0.25">
      <c r="A556" s="119"/>
      <c r="B556" s="4"/>
      <c r="C556" s="4"/>
      <c r="D556" s="7"/>
      <c r="E556" s="7"/>
      <c r="F556" s="8" t="str">
        <f t="shared" si="126"/>
        <v/>
      </c>
      <c r="G556" s="7" t="str">
        <f t="shared" si="127"/>
        <v/>
      </c>
      <c r="H556" s="5" t="str">
        <f t="shared" si="128"/>
        <v/>
      </c>
      <c r="I556" s="116" t="str">
        <f t="shared" si="129"/>
        <v/>
      </c>
      <c r="J556" s="7" t="str">
        <f t="shared" si="130"/>
        <v/>
      </c>
      <c r="K556" s="9" t="str">
        <f t="shared" si="131"/>
        <v/>
      </c>
      <c r="L556" s="9" t="str">
        <f>IF(NOT(ISERROR(VLOOKUP(B556,Deflatores!G$42:H$64,2,FALSE))),VLOOKUP(B556,Deflatores!G$42:H$64,2,FALSE),IF(OR(ISBLANK(C556),ISBLANK(B556)),"",VLOOKUP(C556,Deflatores!G$4:H$38,2,FALSE)*H556+VLOOKUP(C556,Deflatores!G$4:I$38,3,FALSE)))</f>
        <v/>
      </c>
      <c r="M556" s="10"/>
      <c r="N556" s="10"/>
      <c r="O556" s="6"/>
    </row>
    <row r="557" spans="1:15" x14ac:dyDescent="0.25">
      <c r="A557" s="119"/>
      <c r="B557" s="4"/>
      <c r="C557" s="4"/>
      <c r="D557" s="7"/>
      <c r="E557" s="7"/>
      <c r="F557" s="8" t="str">
        <f t="shared" si="126"/>
        <v/>
      </c>
      <c r="G557" s="7" t="str">
        <f t="shared" si="127"/>
        <v/>
      </c>
      <c r="H557" s="5" t="str">
        <f t="shared" si="128"/>
        <v/>
      </c>
      <c r="I557" s="116" t="str">
        <f t="shared" si="129"/>
        <v/>
      </c>
      <c r="J557" s="7" t="str">
        <f t="shared" si="130"/>
        <v/>
      </c>
      <c r="K557" s="9" t="str">
        <f t="shared" si="131"/>
        <v/>
      </c>
      <c r="L557" s="9" t="str">
        <f>IF(NOT(ISERROR(VLOOKUP(B557,Deflatores!G$42:H$64,2,FALSE))),VLOOKUP(B557,Deflatores!G$42:H$64,2,FALSE),IF(OR(ISBLANK(C557),ISBLANK(B557)),"",VLOOKUP(C557,Deflatores!G$4:H$38,2,FALSE)*H557+VLOOKUP(C557,Deflatores!G$4:I$38,3,FALSE)))</f>
        <v/>
      </c>
      <c r="M557" s="10"/>
      <c r="N557" s="10"/>
      <c r="O557" s="6"/>
    </row>
    <row r="558" spans="1:15" x14ac:dyDescent="0.25">
      <c r="A558" s="119"/>
      <c r="B558" s="4"/>
      <c r="C558" s="4"/>
      <c r="D558" s="7"/>
      <c r="E558" s="7"/>
      <c r="F558" s="8" t="str">
        <f t="shared" si="126"/>
        <v/>
      </c>
      <c r="G558" s="7" t="str">
        <f t="shared" si="127"/>
        <v/>
      </c>
      <c r="H558" s="5" t="str">
        <f t="shared" si="128"/>
        <v/>
      </c>
      <c r="I558" s="116" t="str">
        <f t="shared" si="129"/>
        <v/>
      </c>
      <c r="J558" s="7" t="str">
        <f t="shared" si="130"/>
        <v/>
      </c>
      <c r="K558" s="9" t="str">
        <f t="shared" si="131"/>
        <v/>
      </c>
      <c r="L558" s="9" t="str">
        <f>IF(NOT(ISERROR(VLOOKUP(B558,Deflatores!G$42:H$64,2,FALSE))),VLOOKUP(B558,Deflatores!G$42:H$64,2,FALSE),IF(OR(ISBLANK(C558),ISBLANK(B558)),"",VLOOKUP(C558,Deflatores!G$4:H$38,2,FALSE)*H558+VLOOKUP(C558,Deflatores!G$4:I$38,3,FALSE)))</f>
        <v/>
      </c>
      <c r="M558" s="10"/>
      <c r="N558" s="10"/>
      <c r="O558" s="6"/>
    </row>
    <row r="559" spans="1:15" x14ac:dyDescent="0.25">
      <c r="A559" s="119"/>
      <c r="B559" s="4"/>
      <c r="C559" s="4"/>
      <c r="D559" s="7"/>
      <c r="E559" s="7"/>
      <c r="F559" s="8" t="str">
        <f t="shared" si="126"/>
        <v/>
      </c>
      <c r="G559" s="7" t="str">
        <f t="shared" si="127"/>
        <v/>
      </c>
      <c r="H559" s="5" t="str">
        <f t="shared" si="128"/>
        <v/>
      </c>
      <c r="I559" s="116" t="str">
        <f t="shared" si="129"/>
        <v/>
      </c>
      <c r="J559" s="7" t="str">
        <f t="shared" si="130"/>
        <v/>
      </c>
      <c r="K559" s="9" t="str">
        <f t="shared" si="131"/>
        <v/>
      </c>
      <c r="L559" s="9" t="str">
        <f>IF(NOT(ISERROR(VLOOKUP(B559,Deflatores!G$42:H$64,2,FALSE))),VLOOKUP(B559,Deflatores!G$42:H$64,2,FALSE),IF(OR(ISBLANK(C559),ISBLANK(B559)),"",VLOOKUP(C559,Deflatores!G$4:H$38,2,FALSE)*H559+VLOOKUP(C559,Deflatores!G$4:I$38,3,FALSE)))</f>
        <v/>
      </c>
      <c r="M559" s="10"/>
      <c r="N559" s="10"/>
      <c r="O559" s="6"/>
    </row>
    <row r="560" spans="1:15" x14ac:dyDescent="0.25">
      <c r="A560" s="119"/>
      <c r="B560" s="4"/>
      <c r="C560" s="4"/>
      <c r="D560" s="7"/>
      <c r="E560" s="7"/>
      <c r="F560" s="8" t="str">
        <f t="shared" si="126"/>
        <v/>
      </c>
      <c r="G560" s="7" t="str">
        <f t="shared" si="127"/>
        <v/>
      </c>
      <c r="H560" s="5" t="str">
        <f t="shared" si="128"/>
        <v/>
      </c>
      <c r="I560" s="116" t="str">
        <f t="shared" si="129"/>
        <v/>
      </c>
      <c r="J560" s="7" t="str">
        <f t="shared" si="130"/>
        <v/>
      </c>
      <c r="K560" s="9" t="str">
        <f t="shared" si="131"/>
        <v/>
      </c>
      <c r="L560" s="9" t="str">
        <f>IF(NOT(ISERROR(VLOOKUP(B560,Deflatores!G$42:H$64,2,FALSE))),VLOOKUP(B560,Deflatores!G$42:H$64,2,FALSE),IF(OR(ISBLANK(C560),ISBLANK(B560)),"",VLOOKUP(C560,Deflatores!G$4:H$38,2,FALSE)*H560+VLOOKUP(C560,Deflatores!G$4:I$38,3,FALSE)))</f>
        <v/>
      </c>
      <c r="M560" s="10"/>
      <c r="N560" s="10"/>
      <c r="O560" s="6"/>
    </row>
    <row r="561" spans="1:15" x14ac:dyDescent="0.25">
      <c r="A561" s="119"/>
      <c r="B561" s="4"/>
      <c r="C561" s="4"/>
      <c r="D561" s="7"/>
      <c r="E561" s="7"/>
      <c r="F561" s="8" t="str">
        <f t="shared" si="126"/>
        <v/>
      </c>
      <c r="G561" s="7" t="str">
        <f t="shared" si="127"/>
        <v/>
      </c>
      <c r="H561" s="5" t="str">
        <f t="shared" si="128"/>
        <v/>
      </c>
      <c r="I561" s="116" t="str">
        <f t="shared" si="129"/>
        <v/>
      </c>
      <c r="J561" s="7" t="str">
        <f t="shared" si="130"/>
        <v/>
      </c>
      <c r="K561" s="9" t="str">
        <f t="shared" si="131"/>
        <v/>
      </c>
      <c r="L561" s="9" t="str">
        <f>IF(NOT(ISERROR(VLOOKUP(B561,Deflatores!G$42:H$64,2,FALSE))),VLOOKUP(B561,Deflatores!G$42:H$64,2,FALSE),IF(OR(ISBLANK(C561),ISBLANK(B561)),"",VLOOKUP(C561,Deflatores!G$4:H$38,2,FALSE)*H561+VLOOKUP(C561,Deflatores!G$4:I$38,3,FALSE)))</f>
        <v/>
      </c>
      <c r="M561" s="10"/>
      <c r="N561" s="10"/>
      <c r="O561" s="6"/>
    </row>
    <row r="562" spans="1:15" x14ac:dyDescent="0.25">
      <c r="A562" s="119"/>
      <c r="B562" s="4"/>
      <c r="C562" s="4"/>
      <c r="D562" s="7"/>
      <c r="E562" s="7"/>
      <c r="F562" s="8" t="str">
        <f t="shared" si="126"/>
        <v/>
      </c>
      <c r="G562" s="7" t="str">
        <f t="shared" si="127"/>
        <v/>
      </c>
      <c r="H562" s="5" t="str">
        <f t="shared" si="128"/>
        <v/>
      </c>
      <c r="I562" s="116" t="str">
        <f t="shared" si="129"/>
        <v/>
      </c>
      <c r="J562" s="7" t="str">
        <f t="shared" si="130"/>
        <v/>
      </c>
      <c r="K562" s="9" t="str">
        <f t="shared" si="131"/>
        <v/>
      </c>
      <c r="L562" s="9" t="str">
        <f>IF(NOT(ISERROR(VLOOKUP(B562,Deflatores!G$42:H$64,2,FALSE))),VLOOKUP(B562,Deflatores!G$42:H$64,2,FALSE),IF(OR(ISBLANK(C562),ISBLANK(B562)),"",VLOOKUP(C562,Deflatores!G$4:H$38,2,FALSE)*H562+VLOOKUP(C562,Deflatores!G$4:I$38,3,FALSE)))</f>
        <v/>
      </c>
      <c r="M562" s="10"/>
      <c r="N562" s="10"/>
      <c r="O562" s="6"/>
    </row>
    <row r="563" spans="1:15" x14ac:dyDescent="0.25">
      <c r="A563" s="119"/>
      <c r="B563" s="4"/>
      <c r="C563" s="4"/>
      <c r="D563" s="7"/>
      <c r="E563" s="7"/>
      <c r="F563" s="8" t="str">
        <f t="shared" si="126"/>
        <v/>
      </c>
      <c r="G563" s="7" t="str">
        <f t="shared" si="127"/>
        <v/>
      </c>
      <c r="H563" s="5" t="str">
        <f t="shared" si="128"/>
        <v/>
      </c>
      <c r="I563" s="116" t="str">
        <f t="shared" si="129"/>
        <v/>
      </c>
      <c r="J563" s="7" t="str">
        <f t="shared" si="130"/>
        <v/>
      </c>
      <c r="K563" s="9" t="str">
        <f t="shared" si="131"/>
        <v/>
      </c>
      <c r="L563" s="9" t="str">
        <f>IF(NOT(ISERROR(VLOOKUP(B563,Deflatores!G$42:H$64,2,FALSE))),VLOOKUP(B563,Deflatores!G$42:H$64,2,FALSE),IF(OR(ISBLANK(C563),ISBLANK(B563)),"",VLOOKUP(C563,Deflatores!G$4:H$38,2,FALSE)*H563+VLOOKUP(C563,Deflatores!G$4:I$38,3,FALSE)))</f>
        <v/>
      </c>
      <c r="M563" s="10"/>
      <c r="N563" s="10"/>
      <c r="O563" s="6"/>
    </row>
    <row r="564" spans="1:15" x14ac:dyDescent="0.25">
      <c r="A564" s="119"/>
      <c r="B564" s="4"/>
      <c r="C564" s="4"/>
      <c r="D564" s="7"/>
      <c r="E564" s="7"/>
      <c r="F564" s="8" t="str">
        <f t="shared" si="126"/>
        <v/>
      </c>
      <c r="G564" s="7" t="str">
        <f t="shared" si="127"/>
        <v/>
      </c>
      <c r="H564" s="5" t="str">
        <f t="shared" si="128"/>
        <v/>
      </c>
      <c r="I564" s="116" t="str">
        <f t="shared" si="129"/>
        <v/>
      </c>
      <c r="J564" s="7" t="str">
        <f t="shared" si="130"/>
        <v/>
      </c>
      <c r="K564" s="9" t="str">
        <f t="shared" si="131"/>
        <v/>
      </c>
      <c r="L564" s="9" t="str">
        <f>IF(NOT(ISERROR(VLOOKUP(B564,Deflatores!G$42:H$64,2,FALSE))),VLOOKUP(B564,Deflatores!G$42:H$64,2,FALSE),IF(OR(ISBLANK(C564),ISBLANK(B564)),"",VLOOKUP(C564,Deflatores!G$4:H$38,2,FALSE)*H564+VLOOKUP(C564,Deflatores!G$4:I$38,3,FALSE)))</f>
        <v/>
      </c>
      <c r="M564" s="10"/>
      <c r="N564" s="10"/>
      <c r="O564" s="6"/>
    </row>
    <row r="565" spans="1:15" x14ac:dyDescent="0.25">
      <c r="A565" s="119"/>
      <c r="B565" s="4"/>
      <c r="C565" s="4"/>
      <c r="D565" s="7"/>
      <c r="E565" s="7"/>
      <c r="F565" s="8" t="str">
        <f t="shared" si="126"/>
        <v/>
      </c>
      <c r="G565" s="7" t="str">
        <f t="shared" si="127"/>
        <v/>
      </c>
      <c r="H565" s="5" t="str">
        <f t="shared" si="128"/>
        <v/>
      </c>
      <c r="I565" s="116" t="str">
        <f t="shared" si="129"/>
        <v/>
      </c>
      <c r="J565" s="7" t="str">
        <f t="shared" si="130"/>
        <v/>
      </c>
      <c r="K565" s="9" t="str">
        <f t="shared" si="131"/>
        <v/>
      </c>
      <c r="L565" s="9" t="str">
        <f>IF(NOT(ISERROR(VLOOKUP(B565,Deflatores!G$42:H$64,2,FALSE))),VLOOKUP(B565,Deflatores!G$42:H$64,2,FALSE),IF(OR(ISBLANK(C565),ISBLANK(B565)),"",VLOOKUP(C565,Deflatores!G$4:H$38,2,FALSE)*H565+VLOOKUP(C565,Deflatores!G$4:I$38,3,FALSE)))</f>
        <v/>
      </c>
      <c r="M565" s="10"/>
      <c r="N565" s="10"/>
      <c r="O565" s="6"/>
    </row>
    <row r="566" spans="1:15" x14ac:dyDescent="0.25">
      <c r="A566" s="119"/>
      <c r="B566" s="4"/>
      <c r="C566" s="4"/>
      <c r="D566" s="7"/>
      <c r="E566" s="7"/>
      <c r="F566" s="8" t="str">
        <f t="shared" si="126"/>
        <v/>
      </c>
      <c r="G566" s="7" t="str">
        <f t="shared" si="127"/>
        <v/>
      </c>
      <c r="H566" s="5" t="str">
        <f t="shared" si="128"/>
        <v/>
      </c>
      <c r="I566" s="116" t="str">
        <f t="shared" si="129"/>
        <v/>
      </c>
      <c r="J566" s="7" t="str">
        <f t="shared" si="130"/>
        <v/>
      </c>
      <c r="K566" s="9" t="str">
        <f t="shared" si="131"/>
        <v/>
      </c>
      <c r="L566" s="9" t="str">
        <f>IF(NOT(ISERROR(VLOOKUP(B566,Deflatores!G$42:H$64,2,FALSE))),VLOOKUP(B566,Deflatores!G$42:H$64,2,FALSE),IF(OR(ISBLANK(C566),ISBLANK(B566)),"",VLOOKUP(C566,Deflatores!G$4:H$38,2,FALSE)*H566+VLOOKUP(C566,Deflatores!G$4:I$38,3,FALSE)))</f>
        <v/>
      </c>
      <c r="M566" s="10"/>
      <c r="N566" s="10"/>
      <c r="O566" s="6"/>
    </row>
    <row r="567" spans="1:15" x14ac:dyDescent="0.25">
      <c r="A567" s="119"/>
      <c r="B567" s="4"/>
      <c r="C567" s="4"/>
      <c r="D567" s="7"/>
      <c r="E567" s="7"/>
      <c r="F567" s="8" t="str">
        <f t="shared" si="126"/>
        <v/>
      </c>
      <c r="G567" s="7" t="str">
        <f t="shared" si="127"/>
        <v/>
      </c>
      <c r="H567" s="5" t="str">
        <f t="shared" si="128"/>
        <v/>
      </c>
      <c r="I567" s="116" t="str">
        <f t="shared" si="129"/>
        <v/>
      </c>
      <c r="J567" s="7" t="str">
        <f t="shared" si="130"/>
        <v/>
      </c>
      <c r="K567" s="9" t="str">
        <f t="shared" si="131"/>
        <v/>
      </c>
      <c r="L567" s="9" t="str">
        <f>IF(NOT(ISERROR(VLOOKUP(B567,Deflatores!G$42:H$64,2,FALSE))),VLOOKUP(B567,Deflatores!G$42:H$64,2,FALSE),IF(OR(ISBLANK(C567),ISBLANK(B567)),"",VLOOKUP(C567,Deflatores!G$4:H$38,2,FALSE)*H567+VLOOKUP(C567,Deflatores!G$4:I$38,3,FALSE)))</f>
        <v/>
      </c>
      <c r="M567" s="10"/>
      <c r="N567" s="10"/>
      <c r="O567" s="6"/>
    </row>
    <row r="568" spans="1:15" x14ac:dyDescent="0.25">
      <c r="A568" s="119"/>
      <c r="B568" s="4"/>
      <c r="C568" s="4"/>
      <c r="D568" s="7"/>
      <c r="E568" s="7"/>
      <c r="F568" s="8" t="str">
        <f t="shared" si="126"/>
        <v/>
      </c>
      <c r="G568" s="7" t="str">
        <f t="shared" si="127"/>
        <v/>
      </c>
      <c r="H568" s="5" t="str">
        <f t="shared" si="128"/>
        <v/>
      </c>
      <c r="I568" s="116" t="str">
        <f t="shared" si="129"/>
        <v/>
      </c>
      <c r="J568" s="7" t="str">
        <f t="shared" si="130"/>
        <v/>
      </c>
      <c r="K568" s="9" t="str">
        <f t="shared" si="131"/>
        <v/>
      </c>
      <c r="L568" s="9" t="str">
        <f>IF(NOT(ISERROR(VLOOKUP(B568,Deflatores!G$42:H$64,2,FALSE))),VLOOKUP(B568,Deflatores!G$42:H$64,2,FALSE),IF(OR(ISBLANK(C568),ISBLANK(B568)),"",VLOOKUP(C568,Deflatores!G$4:H$38,2,FALSE)*H568+VLOOKUP(C568,Deflatores!G$4:I$38,3,FALSE)))</f>
        <v/>
      </c>
      <c r="M568" s="10"/>
      <c r="N568" s="10"/>
      <c r="O568" s="6"/>
    </row>
    <row r="569" spans="1:15" x14ac:dyDescent="0.25">
      <c r="A569" s="119"/>
      <c r="B569" s="4"/>
      <c r="C569" s="4"/>
      <c r="D569" s="7"/>
      <c r="E569" s="7"/>
      <c r="F569" s="8" t="str">
        <f t="shared" si="126"/>
        <v/>
      </c>
      <c r="G569" s="7" t="str">
        <f t="shared" si="127"/>
        <v/>
      </c>
      <c r="H569" s="5" t="str">
        <f t="shared" si="128"/>
        <v/>
      </c>
      <c r="I569" s="116" t="str">
        <f t="shared" si="129"/>
        <v/>
      </c>
      <c r="J569" s="7" t="str">
        <f t="shared" si="130"/>
        <v/>
      </c>
      <c r="K569" s="9" t="str">
        <f t="shared" si="131"/>
        <v/>
      </c>
      <c r="L569" s="9" t="str">
        <f>IF(NOT(ISERROR(VLOOKUP(B569,Deflatores!G$42:H$64,2,FALSE))),VLOOKUP(B569,Deflatores!G$42:H$64,2,FALSE),IF(OR(ISBLANK(C569),ISBLANK(B569)),"",VLOOKUP(C569,Deflatores!G$4:H$38,2,FALSE)*H569+VLOOKUP(C569,Deflatores!G$4:I$38,3,FALSE)))</f>
        <v/>
      </c>
      <c r="M569" s="10"/>
      <c r="N569" s="10"/>
      <c r="O569" s="6"/>
    </row>
    <row r="570" spans="1:15" x14ac:dyDescent="0.25">
      <c r="A570" s="119"/>
      <c r="B570" s="4"/>
      <c r="C570" s="4"/>
      <c r="D570" s="7"/>
      <c r="E570" s="7"/>
      <c r="F570" s="8" t="str">
        <f t="shared" si="126"/>
        <v/>
      </c>
      <c r="G570" s="7" t="str">
        <f t="shared" si="127"/>
        <v/>
      </c>
      <c r="H570" s="5" t="str">
        <f t="shared" si="128"/>
        <v/>
      </c>
      <c r="I570" s="116" t="str">
        <f t="shared" si="129"/>
        <v/>
      </c>
      <c r="J570" s="7" t="str">
        <f t="shared" si="130"/>
        <v/>
      </c>
      <c r="K570" s="9" t="str">
        <f t="shared" si="131"/>
        <v/>
      </c>
      <c r="L570" s="9" t="str">
        <f>IF(NOT(ISERROR(VLOOKUP(B570,Deflatores!G$42:H$64,2,FALSE))),VLOOKUP(B570,Deflatores!G$42:H$64,2,FALSE),IF(OR(ISBLANK(C570),ISBLANK(B570)),"",VLOOKUP(C570,Deflatores!G$4:H$38,2,FALSE)*H570+VLOOKUP(C570,Deflatores!G$4:I$38,3,FALSE)))</f>
        <v/>
      </c>
      <c r="M570" s="10"/>
      <c r="N570" s="10"/>
      <c r="O570" s="6"/>
    </row>
    <row r="571" spans="1:15" x14ac:dyDescent="0.25">
      <c r="A571" s="119"/>
      <c r="B571" s="4"/>
      <c r="C571" s="4"/>
      <c r="D571" s="7"/>
      <c r="E571" s="7"/>
      <c r="F571" s="8" t="str">
        <f t="shared" si="126"/>
        <v/>
      </c>
      <c r="G571" s="7" t="str">
        <f t="shared" si="127"/>
        <v/>
      </c>
      <c r="H571" s="5" t="str">
        <f t="shared" si="128"/>
        <v/>
      </c>
      <c r="I571" s="116" t="str">
        <f t="shared" si="129"/>
        <v/>
      </c>
      <c r="J571" s="7" t="str">
        <f t="shared" si="130"/>
        <v/>
      </c>
      <c r="K571" s="9" t="str">
        <f t="shared" si="131"/>
        <v/>
      </c>
      <c r="L571" s="9" t="str">
        <f>IF(NOT(ISERROR(VLOOKUP(B571,Deflatores!G$42:H$64,2,FALSE))),VLOOKUP(B571,Deflatores!G$42:H$64,2,FALSE),IF(OR(ISBLANK(C571),ISBLANK(B571)),"",VLOOKUP(C571,Deflatores!G$4:H$38,2,FALSE)*H571+VLOOKUP(C571,Deflatores!G$4:I$38,3,FALSE)))</f>
        <v/>
      </c>
      <c r="M571" s="10"/>
      <c r="N571" s="10"/>
      <c r="O571" s="6"/>
    </row>
    <row r="572" spans="1:15" x14ac:dyDescent="0.25">
      <c r="A572" s="119"/>
      <c r="B572" s="4"/>
      <c r="C572" s="4"/>
      <c r="D572" s="7"/>
      <c r="E572" s="7"/>
      <c r="F572" s="8" t="str">
        <f t="shared" si="126"/>
        <v/>
      </c>
      <c r="G572" s="7" t="str">
        <f t="shared" si="127"/>
        <v/>
      </c>
      <c r="H572" s="5" t="str">
        <f t="shared" si="128"/>
        <v/>
      </c>
      <c r="I572" s="116" t="str">
        <f t="shared" si="129"/>
        <v/>
      </c>
      <c r="J572" s="7" t="str">
        <f t="shared" si="130"/>
        <v/>
      </c>
      <c r="K572" s="9" t="str">
        <f t="shared" si="131"/>
        <v/>
      </c>
      <c r="L572" s="9" t="str">
        <f>IF(NOT(ISERROR(VLOOKUP(B572,Deflatores!G$42:H$64,2,FALSE))),VLOOKUP(B572,Deflatores!G$42:H$64,2,FALSE),IF(OR(ISBLANK(C572),ISBLANK(B572)),"",VLOOKUP(C572,Deflatores!G$4:H$38,2,FALSE)*H572+VLOOKUP(C572,Deflatores!G$4:I$38,3,FALSE)))</f>
        <v/>
      </c>
      <c r="M572" s="10"/>
      <c r="N572" s="10"/>
      <c r="O572" s="6"/>
    </row>
    <row r="573" spans="1:15" x14ac:dyDescent="0.25">
      <c r="A573" s="119"/>
      <c r="B573" s="4"/>
      <c r="C573" s="4"/>
      <c r="D573" s="7"/>
      <c r="E573" s="7"/>
      <c r="F573" s="8" t="str">
        <f t="shared" si="126"/>
        <v/>
      </c>
      <c r="G573" s="7" t="str">
        <f t="shared" si="127"/>
        <v/>
      </c>
      <c r="H573" s="5" t="str">
        <f t="shared" si="128"/>
        <v/>
      </c>
      <c r="I573" s="116" t="str">
        <f t="shared" si="129"/>
        <v/>
      </c>
      <c r="J573" s="7" t="str">
        <f t="shared" si="130"/>
        <v/>
      </c>
      <c r="K573" s="9" t="str">
        <f t="shared" si="131"/>
        <v/>
      </c>
      <c r="L573" s="9" t="str">
        <f>IF(NOT(ISERROR(VLOOKUP(B573,Deflatores!G$42:H$64,2,FALSE))),VLOOKUP(B573,Deflatores!G$42:H$64,2,FALSE),IF(OR(ISBLANK(C573),ISBLANK(B573)),"",VLOOKUP(C573,Deflatores!G$4:H$38,2,FALSE)*H573+VLOOKUP(C573,Deflatores!G$4:I$38,3,FALSE)))</f>
        <v/>
      </c>
      <c r="M573" s="10"/>
      <c r="N573" s="10"/>
      <c r="O573" s="6"/>
    </row>
    <row r="574" spans="1:15" x14ac:dyDescent="0.25">
      <c r="A574" s="119"/>
      <c r="B574" s="4"/>
      <c r="C574" s="4"/>
      <c r="D574" s="7"/>
      <c r="E574" s="7"/>
      <c r="F574" s="8" t="str">
        <f t="shared" si="126"/>
        <v/>
      </c>
      <c r="G574" s="7" t="str">
        <f t="shared" si="127"/>
        <v/>
      </c>
      <c r="H574" s="5" t="str">
        <f t="shared" si="128"/>
        <v/>
      </c>
      <c r="I574" s="116" t="str">
        <f t="shared" si="129"/>
        <v/>
      </c>
      <c r="J574" s="7" t="str">
        <f t="shared" si="130"/>
        <v/>
      </c>
      <c r="K574" s="9" t="str">
        <f t="shared" si="131"/>
        <v/>
      </c>
      <c r="L574" s="9" t="str">
        <f>IF(NOT(ISERROR(VLOOKUP(B574,Deflatores!G$42:H$64,2,FALSE))),VLOOKUP(B574,Deflatores!G$42:H$64,2,FALSE),IF(OR(ISBLANK(C574),ISBLANK(B574)),"",VLOOKUP(C574,Deflatores!G$4:H$38,2,FALSE)*H574+VLOOKUP(C574,Deflatores!G$4:I$38,3,FALSE)))</f>
        <v/>
      </c>
      <c r="M574" s="10"/>
      <c r="N574" s="10"/>
      <c r="O574" s="6"/>
    </row>
    <row r="575" spans="1:15" x14ac:dyDescent="0.25">
      <c r="A575" s="119"/>
      <c r="B575" s="4"/>
      <c r="C575" s="4"/>
      <c r="D575" s="7"/>
      <c r="E575" s="7"/>
      <c r="F575" s="8" t="str">
        <f t="shared" si="126"/>
        <v/>
      </c>
      <c r="G575" s="7" t="str">
        <f t="shared" si="127"/>
        <v/>
      </c>
      <c r="H575" s="5" t="str">
        <f t="shared" si="128"/>
        <v/>
      </c>
      <c r="I575" s="116" t="str">
        <f t="shared" si="129"/>
        <v/>
      </c>
      <c r="J575" s="7" t="str">
        <f t="shared" si="130"/>
        <v/>
      </c>
      <c r="K575" s="9" t="str">
        <f t="shared" si="131"/>
        <v/>
      </c>
      <c r="L575" s="9" t="str">
        <f>IF(NOT(ISERROR(VLOOKUP(B575,Deflatores!G$42:H$64,2,FALSE))),VLOOKUP(B575,Deflatores!G$42:H$64,2,FALSE),IF(OR(ISBLANK(C575),ISBLANK(B575)),"",VLOOKUP(C575,Deflatores!G$4:H$38,2,FALSE)*H575+VLOOKUP(C575,Deflatores!G$4:I$38,3,FALSE)))</f>
        <v/>
      </c>
      <c r="M575" s="10"/>
      <c r="N575" s="10"/>
      <c r="O575" s="6"/>
    </row>
    <row r="576" spans="1:15" x14ac:dyDescent="0.25">
      <c r="A576" s="119"/>
      <c r="B576" s="4"/>
      <c r="C576" s="4"/>
      <c r="D576" s="7"/>
      <c r="E576" s="7"/>
      <c r="F576" s="8" t="str">
        <f t="shared" si="126"/>
        <v/>
      </c>
      <c r="G576" s="7" t="str">
        <f t="shared" si="127"/>
        <v/>
      </c>
      <c r="H576" s="5" t="str">
        <f t="shared" si="128"/>
        <v/>
      </c>
      <c r="I576" s="116" t="str">
        <f t="shared" si="129"/>
        <v/>
      </c>
      <c r="J576" s="7" t="str">
        <f t="shared" si="130"/>
        <v/>
      </c>
      <c r="K576" s="9" t="str">
        <f t="shared" si="131"/>
        <v/>
      </c>
      <c r="L576" s="9" t="str">
        <f>IF(NOT(ISERROR(VLOOKUP(B576,Deflatores!G$42:H$64,2,FALSE))),VLOOKUP(B576,Deflatores!G$42:H$64,2,FALSE),IF(OR(ISBLANK(C576),ISBLANK(B576)),"",VLOOKUP(C576,Deflatores!G$4:H$38,2,FALSE)*H576+VLOOKUP(C576,Deflatores!G$4:I$38,3,FALSE)))</f>
        <v/>
      </c>
      <c r="M576" s="10"/>
      <c r="N576" s="10"/>
      <c r="O576" s="6"/>
    </row>
    <row r="577" spans="1:15" x14ac:dyDescent="0.25">
      <c r="A577" s="119"/>
      <c r="B577" s="4"/>
      <c r="C577" s="4"/>
      <c r="D577" s="7"/>
      <c r="E577" s="7"/>
      <c r="F577" s="8" t="str">
        <f t="shared" si="126"/>
        <v/>
      </c>
      <c r="G577" s="7" t="str">
        <f t="shared" si="127"/>
        <v/>
      </c>
      <c r="H577" s="5" t="str">
        <f t="shared" si="128"/>
        <v/>
      </c>
      <c r="I577" s="116" t="str">
        <f t="shared" si="129"/>
        <v/>
      </c>
      <c r="J577" s="7" t="str">
        <f t="shared" si="130"/>
        <v/>
      </c>
      <c r="K577" s="9" t="str">
        <f t="shared" si="131"/>
        <v/>
      </c>
      <c r="L577" s="9" t="str">
        <f>IF(NOT(ISERROR(VLOOKUP(B577,Deflatores!G$42:H$64,2,FALSE))),VLOOKUP(B577,Deflatores!G$42:H$64,2,FALSE),IF(OR(ISBLANK(C577),ISBLANK(B577)),"",VLOOKUP(C577,Deflatores!G$4:H$38,2,FALSE)*H577+VLOOKUP(C577,Deflatores!G$4:I$38,3,FALSE)))</f>
        <v/>
      </c>
      <c r="M577" s="10"/>
      <c r="N577" s="10"/>
      <c r="O577" s="6"/>
    </row>
    <row r="578" spans="1:15" x14ac:dyDescent="0.25">
      <c r="A578" s="119"/>
      <c r="B578" s="4"/>
      <c r="C578" s="4"/>
      <c r="D578" s="7"/>
      <c r="E578" s="7"/>
      <c r="F578" s="8" t="str">
        <f t="shared" si="126"/>
        <v/>
      </c>
      <c r="G578" s="7" t="str">
        <f t="shared" si="127"/>
        <v/>
      </c>
      <c r="H578" s="5" t="str">
        <f t="shared" si="128"/>
        <v/>
      </c>
      <c r="I578" s="116" t="str">
        <f t="shared" si="129"/>
        <v/>
      </c>
      <c r="J578" s="7" t="str">
        <f t="shared" si="130"/>
        <v/>
      </c>
      <c r="K578" s="9" t="str">
        <f t="shared" si="131"/>
        <v/>
      </c>
      <c r="L578" s="9" t="str">
        <f>IF(NOT(ISERROR(VLOOKUP(B578,Deflatores!G$42:H$64,2,FALSE))),VLOOKUP(B578,Deflatores!G$42:H$64,2,FALSE),IF(OR(ISBLANK(C578),ISBLANK(B578)),"",VLOOKUP(C578,Deflatores!G$4:H$38,2,FALSE)*H578+VLOOKUP(C578,Deflatores!G$4:I$38,3,FALSE)))</f>
        <v/>
      </c>
      <c r="M578" s="10"/>
      <c r="N578" s="10"/>
      <c r="O578" s="6"/>
    </row>
    <row r="579" spans="1:15" x14ac:dyDescent="0.25">
      <c r="A579" s="119"/>
      <c r="B579" s="4"/>
      <c r="C579" s="4"/>
      <c r="D579" s="7"/>
      <c r="E579" s="7"/>
      <c r="F579" s="8" t="str">
        <f t="shared" si="126"/>
        <v/>
      </c>
      <c r="G579" s="7" t="str">
        <f t="shared" si="127"/>
        <v/>
      </c>
      <c r="H579" s="5" t="str">
        <f t="shared" si="128"/>
        <v/>
      </c>
      <c r="I579" s="116" t="str">
        <f t="shared" si="129"/>
        <v/>
      </c>
      <c r="J579" s="7" t="str">
        <f t="shared" si="130"/>
        <v/>
      </c>
      <c r="K579" s="9" t="str">
        <f t="shared" si="131"/>
        <v/>
      </c>
      <c r="L579" s="9" t="str">
        <f>IF(NOT(ISERROR(VLOOKUP(B579,Deflatores!G$42:H$64,2,FALSE))),VLOOKUP(B579,Deflatores!G$42:H$64,2,FALSE),IF(OR(ISBLANK(C579),ISBLANK(B579)),"",VLOOKUP(C579,Deflatores!G$4:H$38,2,FALSE)*H579+VLOOKUP(C579,Deflatores!G$4:I$38,3,FALSE)))</f>
        <v/>
      </c>
      <c r="M579" s="10"/>
      <c r="N579" s="10"/>
      <c r="O579" s="6"/>
    </row>
    <row r="580" spans="1:15" x14ac:dyDescent="0.25">
      <c r="A580" s="119"/>
      <c r="B580" s="4"/>
      <c r="C580" s="4"/>
      <c r="D580" s="7"/>
      <c r="E580" s="7"/>
      <c r="F580" s="8" t="str">
        <f t="shared" si="126"/>
        <v/>
      </c>
      <c r="G580" s="7" t="str">
        <f t="shared" si="127"/>
        <v/>
      </c>
      <c r="H580" s="5" t="str">
        <f t="shared" si="128"/>
        <v/>
      </c>
      <c r="I580" s="116" t="str">
        <f t="shared" si="129"/>
        <v/>
      </c>
      <c r="J580" s="7" t="str">
        <f t="shared" si="130"/>
        <v/>
      </c>
      <c r="K580" s="9" t="str">
        <f t="shared" si="131"/>
        <v/>
      </c>
      <c r="L580" s="9" t="str">
        <f>IF(NOT(ISERROR(VLOOKUP(B580,Deflatores!G$42:H$64,2,FALSE))),VLOOKUP(B580,Deflatores!G$42:H$64,2,FALSE),IF(OR(ISBLANK(C580),ISBLANK(B580)),"",VLOOKUP(C580,Deflatores!G$4:H$38,2,FALSE)*H580+VLOOKUP(C580,Deflatores!G$4:I$38,3,FALSE)))</f>
        <v/>
      </c>
      <c r="M580" s="10"/>
      <c r="N580" s="10"/>
      <c r="O580" s="6"/>
    </row>
    <row r="581" spans="1:15" x14ac:dyDescent="0.25">
      <c r="A581" s="119"/>
      <c r="B581" s="4"/>
      <c r="C581" s="4"/>
      <c r="D581" s="7"/>
      <c r="E581" s="7"/>
      <c r="F581" s="8" t="str">
        <f t="shared" si="126"/>
        <v/>
      </c>
      <c r="G581" s="7" t="str">
        <f t="shared" si="127"/>
        <v/>
      </c>
      <c r="H581" s="5" t="str">
        <f t="shared" si="128"/>
        <v/>
      </c>
      <c r="I581" s="116" t="str">
        <f t="shared" si="129"/>
        <v/>
      </c>
      <c r="J581" s="7" t="str">
        <f t="shared" si="130"/>
        <v/>
      </c>
      <c r="K581" s="9" t="str">
        <f t="shared" si="131"/>
        <v/>
      </c>
      <c r="L581" s="9" t="str">
        <f>IF(NOT(ISERROR(VLOOKUP(B581,Deflatores!G$42:H$64,2,FALSE))),VLOOKUP(B581,Deflatores!G$42:H$64,2,FALSE),IF(OR(ISBLANK(C581),ISBLANK(B581)),"",VLOOKUP(C581,Deflatores!G$4:H$38,2,FALSE)*H581+VLOOKUP(C581,Deflatores!G$4:I$38,3,FALSE)))</f>
        <v/>
      </c>
      <c r="M581" s="10"/>
      <c r="N581" s="10"/>
      <c r="O581" s="6"/>
    </row>
    <row r="582" spans="1:15" x14ac:dyDescent="0.25">
      <c r="A582" s="119"/>
      <c r="B582" s="4"/>
      <c r="C582" s="4"/>
      <c r="D582" s="7"/>
      <c r="E582" s="7"/>
      <c r="F582" s="8" t="str">
        <f t="shared" si="126"/>
        <v/>
      </c>
      <c r="G582" s="7" t="str">
        <f t="shared" si="127"/>
        <v/>
      </c>
      <c r="H582" s="5" t="str">
        <f t="shared" si="128"/>
        <v/>
      </c>
      <c r="I582" s="116" t="str">
        <f t="shared" si="129"/>
        <v/>
      </c>
      <c r="J582" s="7" t="str">
        <f t="shared" si="130"/>
        <v/>
      </c>
      <c r="K582" s="9" t="str">
        <f t="shared" si="131"/>
        <v/>
      </c>
      <c r="L582" s="9" t="str">
        <f>IF(NOT(ISERROR(VLOOKUP(B582,Deflatores!G$42:H$64,2,FALSE))),VLOOKUP(B582,Deflatores!G$42:H$64,2,FALSE),IF(OR(ISBLANK(C582),ISBLANK(B582)),"",VLOOKUP(C582,Deflatores!G$4:H$38,2,FALSE)*H582+VLOOKUP(C582,Deflatores!G$4:I$38,3,FALSE)))</f>
        <v/>
      </c>
      <c r="M582" s="10"/>
      <c r="N582" s="10"/>
      <c r="O582" s="6"/>
    </row>
    <row r="583" spans="1:15" x14ac:dyDescent="0.25">
      <c r="A583" s="119"/>
      <c r="B583" s="4"/>
      <c r="C583" s="4"/>
      <c r="D583" s="7"/>
      <c r="E583" s="7"/>
      <c r="F583" s="8" t="str">
        <f t="shared" si="126"/>
        <v/>
      </c>
      <c r="G583" s="7" t="str">
        <f t="shared" si="127"/>
        <v/>
      </c>
      <c r="H583" s="5" t="str">
        <f t="shared" si="128"/>
        <v/>
      </c>
      <c r="I583" s="116" t="str">
        <f t="shared" si="129"/>
        <v/>
      </c>
      <c r="J583" s="7" t="str">
        <f t="shared" si="130"/>
        <v/>
      </c>
      <c r="K583" s="9" t="str">
        <f t="shared" si="131"/>
        <v/>
      </c>
      <c r="L583" s="9" t="str">
        <f>IF(NOT(ISERROR(VLOOKUP(B583,Deflatores!G$42:H$64,2,FALSE))),VLOOKUP(B583,Deflatores!G$42:H$64,2,FALSE),IF(OR(ISBLANK(C583),ISBLANK(B583)),"",VLOOKUP(C583,Deflatores!G$4:H$38,2,FALSE)*H583+VLOOKUP(C583,Deflatores!G$4:I$38,3,FALSE)))</f>
        <v/>
      </c>
      <c r="M583" s="10"/>
      <c r="N583" s="10"/>
      <c r="O583" s="6"/>
    </row>
    <row r="584" spans="1:15" x14ac:dyDescent="0.25">
      <c r="A584" s="119"/>
      <c r="B584" s="4"/>
      <c r="C584" s="4"/>
      <c r="D584" s="7"/>
      <c r="E584" s="7"/>
      <c r="F584" s="8" t="str">
        <f t="shared" si="126"/>
        <v/>
      </c>
      <c r="G584" s="7" t="str">
        <f t="shared" si="127"/>
        <v/>
      </c>
      <c r="H584" s="5" t="str">
        <f t="shared" si="128"/>
        <v/>
      </c>
      <c r="I584" s="116" t="str">
        <f t="shared" si="129"/>
        <v/>
      </c>
      <c r="J584" s="7" t="str">
        <f t="shared" si="130"/>
        <v/>
      </c>
      <c r="K584" s="9" t="str">
        <f t="shared" si="131"/>
        <v/>
      </c>
      <c r="L584" s="9" t="str">
        <f>IF(NOT(ISERROR(VLOOKUP(B584,Deflatores!G$42:H$64,2,FALSE))),VLOOKUP(B584,Deflatores!G$42:H$64,2,FALSE),IF(OR(ISBLANK(C584),ISBLANK(B584)),"",VLOOKUP(C584,Deflatores!G$4:H$38,2,FALSE)*H584+VLOOKUP(C584,Deflatores!G$4:I$38,3,FALSE)))</f>
        <v/>
      </c>
      <c r="M584" s="10"/>
      <c r="N584" s="10"/>
      <c r="O584" s="6"/>
    </row>
    <row r="585" spans="1:15" x14ac:dyDescent="0.25">
      <c r="A585" s="119"/>
      <c r="B585" s="4"/>
      <c r="C585" s="4"/>
      <c r="D585" s="7"/>
      <c r="E585" s="7"/>
      <c r="F585" s="8" t="str">
        <f t="shared" si="126"/>
        <v/>
      </c>
      <c r="G585" s="7" t="str">
        <f t="shared" si="127"/>
        <v/>
      </c>
      <c r="H585" s="5" t="str">
        <f t="shared" si="128"/>
        <v/>
      </c>
      <c r="I585" s="116" t="str">
        <f t="shared" si="129"/>
        <v/>
      </c>
      <c r="J585" s="7" t="str">
        <f t="shared" si="130"/>
        <v/>
      </c>
      <c r="K585" s="9" t="str">
        <f t="shared" si="131"/>
        <v/>
      </c>
      <c r="L585" s="9" t="str">
        <f>IF(NOT(ISERROR(VLOOKUP(B585,Deflatores!G$42:H$64,2,FALSE))),VLOOKUP(B585,Deflatores!G$42:H$64,2,FALSE),IF(OR(ISBLANK(C585),ISBLANK(B585)),"",VLOOKUP(C585,Deflatores!G$4:H$38,2,FALSE)*H585+VLOOKUP(C585,Deflatores!G$4:I$38,3,FALSE)))</f>
        <v/>
      </c>
      <c r="M585" s="10"/>
      <c r="N585" s="10"/>
      <c r="O585" s="6"/>
    </row>
    <row r="586" spans="1:15" x14ac:dyDescent="0.25">
      <c r="A586" s="119"/>
      <c r="B586" s="4"/>
      <c r="C586" s="4"/>
      <c r="D586" s="7"/>
      <c r="E586" s="7"/>
      <c r="F586" s="8" t="str">
        <f t="shared" si="126"/>
        <v/>
      </c>
      <c r="G586" s="7" t="str">
        <f t="shared" si="127"/>
        <v/>
      </c>
      <c r="H586" s="5" t="str">
        <f t="shared" si="128"/>
        <v/>
      </c>
      <c r="I586" s="116" t="str">
        <f t="shared" si="129"/>
        <v/>
      </c>
      <c r="J586" s="7" t="str">
        <f t="shared" si="130"/>
        <v/>
      </c>
      <c r="K586" s="9" t="str">
        <f t="shared" si="131"/>
        <v/>
      </c>
      <c r="L586" s="9" t="str">
        <f>IF(NOT(ISERROR(VLOOKUP(B586,Deflatores!G$42:H$64,2,FALSE))),VLOOKUP(B586,Deflatores!G$42:H$64,2,FALSE),IF(OR(ISBLANK(C586),ISBLANK(B586)),"",VLOOKUP(C586,Deflatores!G$4:H$38,2,FALSE)*H586+VLOOKUP(C586,Deflatores!G$4:I$38,3,FALSE)))</f>
        <v/>
      </c>
      <c r="M586" s="10"/>
      <c r="N586" s="10"/>
      <c r="O586" s="6"/>
    </row>
    <row r="587" spans="1:15" x14ac:dyDescent="0.25">
      <c r="A587" s="119"/>
      <c r="B587" s="4"/>
      <c r="C587" s="4"/>
      <c r="D587" s="7"/>
      <c r="E587" s="7"/>
      <c r="F587" s="8" t="str">
        <f t="shared" si="126"/>
        <v/>
      </c>
      <c r="G587" s="7" t="str">
        <f t="shared" si="127"/>
        <v/>
      </c>
      <c r="H587" s="5" t="str">
        <f t="shared" si="128"/>
        <v/>
      </c>
      <c r="I587" s="116" t="str">
        <f t="shared" si="129"/>
        <v/>
      </c>
      <c r="J587" s="7" t="str">
        <f t="shared" si="130"/>
        <v/>
      </c>
      <c r="K587" s="9" t="str">
        <f t="shared" si="131"/>
        <v/>
      </c>
      <c r="L587" s="9" t="str">
        <f>IF(NOT(ISERROR(VLOOKUP(B587,Deflatores!G$42:H$64,2,FALSE))),VLOOKUP(B587,Deflatores!G$42:H$64,2,FALSE),IF(OR(ISBLANK(C587),ISBLANK(B587)),"",VLOOKUP(C587,Deflatores!G$4:H$38,2,FALSE)*H587+VLOOKUP(C587,Deflatores!G$4:I$38,3,FALSE)))</f>
        <v/>
      </c>
      <c r="M587" s="10"/>
      <c r="N587" s="10"/>
      <c r="O587" s="6"/>
    </row>
    <row r="588" spans="1:15" x14ac:dyDescent="0.25">
      <c r="A588" s="119"/>
      <c r="B588" s="4"/>
      <c r="C588" s="4"/>
      <c r="D588" s="7"/>
      <c r="E588" s="7"/>
      <c r="F588" s="8" t="str">
        <f t="shared" si="126"/>
        <v/>
      </c>
      <c r="G588" s="7" t="str">
        <f t="shared" si="127"/>
        <v/>
      </c>
      <c r="H588" s="5" t="str">
        <f t="shared" si="128"/>
        <v/>
      </c>
      <c r="I588" s="116" t="str">
        <f t="shared" si="129"/>
        <v/>
      </c>
      <c r="J588" s="7" t="str">
        <f t="shared" si="130"/>
        <v/>
      </c>
      <c r="K588" s="9" t="str">
        <f t="shared" si="131"/>
        <v/>
      </c>
      <c r="L588" s="9" t="str">
        <f>IF(NOT(ISERROR(VLOOKUP(B588,Deflatores!G$42:H$64,2,FALSE))),VLOOKUP(B588,Deflatores!G$42:H$64,2,FALSE),IF(OR(ISBLANK(C588),ISBLANK(B588)),"",VLOOKUP(C588,Deflatores!G$4:H$38,2,FALSE)*H588+VLOOKUP(C588,Deflatores!G$4:I$38,3,FALSE)))</f>
        <v/>
      </c>
      <c r="M588" s="10"/>
      <c r="N588" s="10"/>
      <c r="O588" s="6"/>
    </row>
    <row r="589" spans="1:15" x14ac:dyDescent="0.25">
      <c r="A589" s="119"/>
      <c r="B589" s="4"/>
      <c r="C589" s="4"/>
      <c r="D589" s="7"/>
      <c r="E589" s="7"/>
      <c r="F589" s="8" t="str">
        <f t="shared" si="126"/>
        <v/>
      </c>
      <c r="G589" s="7" t="str">
        <f t="shared" si="127"/>
        <v/>
      </c>
      <c r="H589" s="5" t="str">
        <f t="shared" si="128"/>
        <v/>
      </c>
      <c r="I589" s="116" t="str">
        <f t="shared" si="129"/>
        <v/>
      </c>
      <c r="J589" s="7" t="str">
        <f t="shared" si="130"/>
        <v/>
      </c>
      <c r="K589" s="9" t="str">
        <f t="shared" si="131"/>
        <v/>
      </c>
      <c r="L589" s="9" t="str">
        <f>IF(NOT(ISERROR(VLOOKUP(B589,Deflatores!G$42:H$64,2,FALSE))),VLOOKUP(B589,Deflatores!G$42:H$64,2,FALSE),IF(OR(ISBLANK(C589),ISBLANK(B589)),"",VLOOKUP(C589,Deflatores!G$4:H$38,2,FALSE)*H589+VLOOKUP(C589,Deflatores!G$4:I$38,3,FALSE)))</f>
        <v/>
      </c>
      <c r="M589" s="10"/>
      <c r="N589" s="10"/>
      <c r="O589" s="6"/>
    </row>
    <row r="590" spans="1:15" x14ac:dyDescent="0.25">
      <c r="A590" s="119"/>
      <c r="B590" s="4"/>
      <c r="C590" s="4"/>
      <c r="D590" s="7"/>
      <c r="E590" s="7"/>
      <c r="F590" s="8" t="str">
        <f t="shared" si="126"/>
        <v/>
      </c>
      <c r="G590" s="7" t="str">
        <f t="shared" si="127"/>
        <v/>
      </c>
      <c r="H590" s="5" t="str">
        <f t="shared" si="128"/>
        <v/>
      </c>
      <c r="I590" s="116" t="str">
        <f t="shared" si="129"/>
        <v/>
      </c>
      <c r="J590" s="7" t="str">
        <f t="shared" si="130"/>
        <v/>
      </c>
      <c r="K590" s="9" t="str">
        <f t="shared" si="131"/>
        <v/>
      </c>
      <c r="L590" s="9" t="str">
        <f>IF(NOT(ISERROR(VLOOKUP(B590,Deflatores!G$42:H$64,2,FALSE))),VLOOKUP(B590,Deflatores!G$42:H$64,2,FALSE),IF(OR(ISBLANK(C590),ISBLANK(B590)),"",VLOOKUP(C590,Deflatores!G$4:H$38,2,FALSE)*H590+VLOOKUP(C590,Deflatores!G$4:I$38,3,FALSE)))</f>
        <v/>
      </c>
      <c r="M590" s="10"/>
      <c r="N590" s="10"/>
      <c r="O590" s="6"/>
    </row>
    <row r="591" spans="1:15" x14ac:dyDescent="0.25">
      <c r="A591" s="119"/>
      <c r="B591" s="4"/>
      <c r="C591" s="4"/>
      <c r="D591" s="7"/>
      <c r="E591" s="7"/>
      <c r="F591" s="8" t="str">
        <f t="shared" si="126"/>
        <v/>
      </c>
      <c r="G591" s="7" t="str">
        <f t="shared" si="127"/>
        <v/>
      </c>
      <c r="H591" s="5" t="str">
        <f t="shared" si="128"/>
        <v/>
      </c>
      <c r="I591" s="116" t="str">
        <f t="shared" si="129"/>
        <v/>
      </c>
      <c r="J591" s="7" t="str">
        <f t="shared" si="130"/>
        <v/>
      </c>
      <c r="K591" s="9" t="str">
        <f t="shared" si="131"/>
        <v/>
      </c>
      <c r="L591" s="9" t="str">
        <f>IF(NOT(ISERROR(VLOOKUP(B591,Deflatores!G$42:H$64,2,FALSE))),VLOOKUP(B591,Deflatores!G$42:H$64,2,FALSE),IF(OR(ISBLANK(C591),ISBLANK(B591)),"",VLOOKUP(C591,Deflatores!G$4:H$38,2,FALSE)*H591+VLOOKUP(C591,Deflatores!G$4:I$38,3,FALSE)))</f>
        <v/>
      </c>
      <c r="M591" s="10"/>
      <c r="N591" s="10"/>
      <c r="O591" s="6"/>
    </row>
    <row r="592" spans="1:15" x14ac:dyDescent="0.25">
      <c r="A592" s="119"/>
      <c r="B592" s="4"/>
      <c r="C592" s="4"/>
      <c r="D592" s="7"/>
      <c r="E592" s="7"/>
      <c r="F592" s="8" t="str">
        <f t="shared" si="126"/>
        <v/>
      </c>
      <c r="G592" s="7" t="str">
        <f t="shared" si="127"/>
        <v/>
      </c>
      <c r="H592" s="5" t="str">
        <f t="shared" si="128"/>
        <v/>
      </c>
      <c r="I592" s="116" t="str">
        <f t="shared" si="129"/>
        <v/>
      </c>
      <c r="J592" s="7" t="str">
        <f t="shared" si="130"/>
        <v/>
      </c>
      <c r="K592" s="9" t="str">
        <f t="shared" si="131"/>
        <v/>
      </c>
      <c r="L592" s="9" t="str">
        <f>IF(NOT(ISERROR(VLOOKUP(B592,Deflatores!G$42:H$64,2,FALSE))),VLOOKUP(B592,Deflatores!G$42:H$64,2,FALSE),IF(OR(ISBLANK(C592),ISBLANK(B592)),"",VLOOKUP(C592,Deflatores!G$4:H$38,2,FALSE)*H592+VLOOKUP(C592,Deflatores!G$4:I$38,3,FALSE)))</f>
        <v/>
      </c>
      <c r="M592" s="10"/>
      <c r="N592" s="10"/>
      <c r="O592" s="6"/>
    </row>
    <row r="593" spans="1:15" x14ac:dyDescent="0.25">
      <c r="A593" s="119"/>
      <c r="B593" s="4"/>
      <c r="C593" s="4"/>
      <c r="D593" s="7"/>
      <c r="E593" s="7"/>
      <c r="F593" s="8" t="str">
        <f t="shared" ref="F593:F656" si="132">IF(ISBLANK(B593),"",IF(I593="L","Baixa",IF(I593="A","Média",IF(I593="","","Alta"))))</f>
        <v/>
      </c>
      <c r="G593" s="7" t="str">
        <f t="shared" ref="G593:G656" si="133">CONCATENATE(B593,I593)</f>
        <v/>
      </c>
      <c r="H593" s="5" t="str">
        <f t="shared" ref="H593:H656" si="134">IF(ISBLANK(B593),"",IF(B593="ALI",IF(I593="L",7,IF(I593="A",10,15)),IF(B593="AIE",IF(I593="L",5,IF(I593="A",7,10)),IF(B593="SE",IF(I593="L",4,IF(I593="A",5,7)),IF(OR(B593="EE",B593="CE"),IF(I593="L",3,IF(I593="A",4,6)),0)))))</f>
        <v/>
      </c>
      <c r="I593" s="116" t="str">
        <f t="shared" ref="I593:I656" si="135">IF(OR(ISBLANK(D593),ISBLANK(E593)),IF(OR(B593="ALI",B593="AIE"),"L",IF(OR(B593="EE",B593="SE",B593="CE"),"A","")),IF(B593="EE",IF(E593&gt;=3,IF(D593&gt;=5,"H","A"),IF(E593&gt;=2,IF(D593&gt;=16,"H",IF(D593&lt;=4,"L","A")),IF(D593&lt;=15,"L","A"))),IF(OR(B593="SE",B593="CE"),IF(E593&gt;=4,IF(D593&gt;=6,"H","A"),IF(E593&gt;=2,IF(D593&gt;=20,"H",IF(D593&lt;=5,"L","A")),IF(D593&lt;=19,"L","A"))),IF(OR(B593="ALI",B593="AIE"),IF(E593&gt;=6,IF(D593&gt;=20,"H","A"),IF(E593&gt;=2,IF(D593&gt;=51,"H",IF(D593&lt;=19,"L","A")),IF(D593&lt;=50,"L","A"))),""))))</f>
        <v/>
      </c>
      <c r="J593" s="7" t="str">
        <f t="shared" ref="J593:J656" si="136">CONCATENATE(B593,C593)</f>
        <v/>
      </c>
      <c r="K593" s="9" t="str">
        <f t="shared" si="131"/>
        <v/>
      </c>
      <c r="L593" s="9" t="str">
        <f>IF(NOT(ISERROR(VLOOKUP(B593,Deflatores!G$42:H$64,2,FALSE))),VLOOKUP(B593,Deflatores!G$42:H$64,2,FALSE),IF(OR(ISBLANK(C593),ISBLANK(B593)),"",VLOOKUP(C593,Deflatores!G$4:H$38,2,FALSE)*H593+VLOOKUP(C593,Deflatores!G$4:I$38,3,FALSE)))</f>
        <v/>
      </c>
      <c r="M593" s="10"/>
      <c r="N593" s="10"/>
      <c r="O593" s="6"/>
    </row>
    <row r="594" spans="1:15" x14ac:dyDescent="0.25">
      <c r="A594" s="119"/>
      <c r="B594" s="4"/>
      <c r="C594" s="4"/>
      <c r="D594" s="7"/>
      <c r="E594" s="7"/>
      <c r="F594" s="8" t="str">
        <f t="shared" si="132"/>
        <v/>
      </c>
      <c r="G594" s="7" t="str">
        <f t="shared" si="133"/>
        <v/>
      </c>
      <c r="H594" s="5" t="str">
        <f t="shared" si="134"/>
        <v/>
      </c>
      <c r="I594" s="116" t="str">
        <f t="shared" si="135"/>
        <v/>
      </c>
      <c r="J594" s="7" t="str">
        <f t="shared" si="136"/>
        <v/>
      </c>
      <c r="K594" s="9" t="str">
        <f t="shared" si="131"/>
        <v/>
      </c>
      <c r="L594" s="9" t="str">
        <f>IF(NOT(ISERROR(VLOOKUP(B594,Deflatores!G$42:H$64,2,FALSE))),VLOOKUP(B594,Deflatores!G$42:H$64,2,FALSE),IF(OR(ISBLANK(C594),ISBLANK(B594)),"",VLOOKUP(C594,Deflatores!G$4:H$38,2,FALSE)*H594+VLOOKUP(C594,Deflatores!G$4:I$38,3,FALSE)))</f>
        <v/>
      </c>
      <c r="M594" s="10"/>
      <c r="N594" s="10"/>
      <c r="O594" s="6"/>
    </row>
    <row r="595" spans="1:15" x14ac:dyDescent="0.25">
      <c r="A595" s="119"/>
      <c r="B595" s="4"/>
      <c r="C595" s="4"/>
      <c r="D595" s="7"/>
      <c r="E595" s="7"/>
      <c r="F595" s="8" t="str">
        <f t="shared" si="132"/>
        <v/>
      </c>
      <c r="G595" s="7" t="str">
        <f t="shared" si="133"/>
        <v/>
      </c>
      <c r="H595" s="5" t="str">
        <f t="shared" si="134"/>
        <v/>
      </c>
      <c r="I595" s="116" t="str">
        <f t="shared" si="135"/>
        <v/>
      </c>
      <c r="J595" s="7" t="str">
        <f t="shared" si="136"/>
        <v/>
      </c>
      <c r="K595" s="9" t="str">
        <f t="shared" ref="K595:K658" si="137">IF(OR(H595="",H595=0),L595,H595)</f>
        <v/>
      </c>
      <c r="L595" s="9" t="str">
        <f>IF(NOT(ISERROR(VLOOKUP(B595,Deflatores!G$42:H$64,2,FALSE))),VLOOKUP(B595,Deflatores!G$42:H$64,2,FALSE),IF(OR(ISBLANK(C595),ISBLANK(B595)),"",VLOOKUP(C595,Deflatores!G$4:H$38,2,FALSE)*H595+VLOOKUP(C595,Deflatores!G$4:I$38,3,FALSE)))</f>
        <v/>
      </c>
      <c r="M595" s="10"/>
      <c r="N595" s="10"/>
      <c r="O595" s="6"/>
    </row>
    <row r="596" spans="1:15" x14ac:dyDescent="0.25">
      <c r="A596" s="119"/>
      <c r="B596" s="4"/>
      <c r="C596" s="4"/>
      <c r="D596" s="7"/>
      <c r="E596" s="7"/>
      <c r="F596" s="8" t="str">
        <f t="shared" si="132"/>
        <v/>
      </c>
      <c r="G596" s="7" t="str">
        <f t="shared" si="133"/>
        <v/>
      </c>
      <c r="H596" s="5" t="str">
        <f t="shared" si="134"/>
        <v/>
      </c>
      <c r="I596" s="116" t="str">
        <f t="shared" si="135"/>
        <v/>
      </c>
      <c r="J596" s="7" t="str">
        <f t="shared" si="136"/>
        <v/>
      </c>
      <c r="K596" s="9" t="str">
        <f t="shared" si="137"/>
        <v/>
      </c>
      <c r="L596" s="9" t="str">
        <f>IF(NOT(ISERROR(VLOOKUP(B596,Deflatores!G$42:H$64,2,FALSE))),VLOOKUP(B596,Deflatores!G$42:H$64,2,FALSE),IF(OR(ISBLANK(C596),ISBLANK(B596)),"",VLOOKUP(C596,Deflatores!G$4:H$38,2,FALSE)*H596+VLOOKUP(C596,Deflatores!G$4:I$38,3,FALSE)))</f>
        <v/>
      </c>
      <c r="M596" s="10"/>
      <c r="N596" s="10"/>
      <c r="O596" s="6"/>
    </row>
    <row r="597" spans="1:15" x14ac:dyDescent="0.25">
      <c r="A597" s="119"/>
      <c r="B597" s="4"/>
      <c r="C597" s="4"/>
      <c r="D597" s="7"/>
      <c r="E597" s="7"/>
      <c r="F597" s="8" t="str">
        <f t="shared" si="132"/>
        <v/>
      </c>
      <c r="G597" s="7" t="str">
        <f t="shared" si="133"/>
        <v/>
      </c>
      <c r="H597" s="5" t="str">
        <f t="shared" si="134"/>
        <v/>
      </c>
      <c r="I597" s="116" t="str">
        <f t="shared" si="135"/>
        <v/>
      </c>
      <c r="J597" s="7" t="str">
        <f t="shared" si="136"/>
        <v/>
      </c>
      <c r="K597" s="9" t="str">
        <f t="shared" si="137"/>
        <v/>
      </c>
      <c r="L597" s="9" t="str">
        <f>IF(NOT(ISERROR(VLOOKUP(B597,Deflatores!G$42:H$64,2,FALSE))),VLOOKUP(B597,Deflatores!G$42:H$64,2,FALSE),IF(OR(ISBLANK(C597),ISBLANK(B597)),"",VLOOKUP(C597,Deflatores!G$4:H$38,2,FALSE)*H597+VLOOKUP(C597,Deflatores!G$4:I$38,3,FALSE)))</f>
        <v/>
      </c>
      <c r="M597" s="10"/>
      <c r="N597" s="10"/>
      <c r="O597" s="6"/>
    </row>
    <row r="598" spans="1:15" x14ac:dyDescent="0.25">
      <c r="A598" s="119"/>
      <c r="B598" s="4"/>
      <c r="C598" s="4"/>
      <c r="D598" s="7"/>
      <c r="E598" s="7"/>
      <c r="F598" s="8" t="str">
        <f t="shared" si="132"/>
        <v/>
      </c>
      <c r="G598" s="7" t="str">
        <f t="shared" si="133"/>
        <v/>
      </c>
      <c r="H598" s="5" t="str">
        <f t="shared" si="134"/>
        <v/>
      </c>
      <c r="I598" s="116" t="str">
        <f t="shared" si="135"/>
        <v/>
      </c>
      <c r="J598" s="7" t="str">
        <f t="shared" si="136"/>
        <v/>
      </c>
      <c r="K598" s="9" t="str">
        <f t="shared" si="137"/>
        <v/>
      </c>
      <c r="L598" s="9" t="str">
        <f>IF(NOT(ISERROR(VLOOKUP(B598,Deflatores!G$42:H$64,2,FALSE))),VLOOKUP(B598,Deflatores!G$42:H$64,2,FALSE),IF(OR(ISBLANK(C598),ISBLANK(B598)),"",VLOOKUP(C598,Deflatores!G$4:H$38,2,FALSE)*H598+VLOOKUP(C598,Deflatores!G$4:I$38,3,FALSE)))</f>
        <v/>
      </c>
      <c r="M598" s="10"/>
      <c r="N598" s="10"/>
      <c r="O598" s="6"/>
    </row>
    <row r="599" spans="1:15" x14ac:dyDescent="0.25">
      <c r="A599" s="119"/>
      <c r="B599" s="4"/>
      <c r="C599" s="4"/>
      <c r="D599" s="7"/>
      <c r="E599" s="7"/>
      <c r="F599" s="8" t="str">
        <f t="shared" si="132"/>
        <v/>
      </c>
      <c r="G599" s="7" t="str">
        <f t="shared" si="133"/>
        <v/>
      </c>
      <c r="H599" s="5" t="str">
        <f t="shared" si="134"/>
        <v/>
      </c>
      <c r="I599" s="116" t="str">
        <f t="shared" si="135"/>
        <v/>
      </c>
      <c r="J599" s="7" t="str">
        <f t="shared" si="136"/>
        <v/>
      </c>
      <c r="K599" s="9" t="str">
        <f t="shared" si="137"/>
        <v/>
      </c>
      <c r="L599" s="9" t="str">
        <f>IF(NOT(ISERROR(VLOOKUP(B599,Deflatores!G$42:H$64,2,FALSE))),VLOOKUP(B599,Deflatores!G$42:H$64,2,FALSE),IF(OR(ISBLANK(C599),ISBLANK(B599)),"",VLOOKUP(C599,Deflatores!G$4:H$38,2,FALSE)*H599+VLOOKUP(C599,Deflatores!G$4:I$38,3,FALSE)))</f>
        <v/>
      </c>
      <c r="M599" s="10"/>
      <c r="N599" s="10"/>
      <c r="O599" s="6"/>
    </row>
    <row r="600" spans="1:15" x14ac:dyDescent="0.25">
      <c r="A600" s="119"/>
      <c r="B600" s="4"/>
      <c r="C600" s="4"/>
      <c r="D600" s="7"/>
      <c r="E600" s="7"/>
      <c r="F600" s="8" t="str">
        <f t="shared" si="132"/>
        <v/>
      </c>
      <c r="G600" s="7" t="str">
        <f t="shared" si="133"/>
        <v/>
      </c>
      <c r="H600" s="5" t="str">
        <f t="shared" si="134"/>
        <v/>
      </c>
      <c r="I600" s="116" t="str">
        <f t="shared" si="135"/>
        <v/>
      </c>
      <c r="J600" s="7" t="str">
        <f t="shared" si="136"/>
        <v/>
      </c>
      <c r="K600" s="9" t="str">
        <f t="shared" si="137"/>
        <v/>
      </c>
      <c r="L600" s="9" t="str">
        <f>IF(NOT(ISERROR(VLOOKUP(B600,Deflatores!G$42:H$64,2,FALSE))),VLOOKUP(B600,Deflatores!G$42:H$64,2,FALSE),IF(OR(ISBLANK(C600),ISBLANK(B600)),"",VLOOKUP(C600,Deflatores!G$4:H$38,2,FALSE)*H600+VLOOKUP(C600,Deflatores!G$4:I$38,3,FALSE)))</f>
        <v/>
      </c>
      <c r="M600" s="10"/>
      <c r="N600" s="10"/>
      <c r="O600" s="6"/>
    </row>
    <row r="601" spans="1:15" x14ac:dyDescent="0.25">
      <c r="A601" s="119"/>
      <c r="B601" s="4"/>
      <c r="C601" s="4"/>
      <c r="D601" s="7"/>
      <c r="E601" s="7"/>
      <c r="F601" s="8" t="str">
        <f t="shared" si="132"/>
        <v/>
      </c>
      <c r="G601" s="7" t="str">
        <f t="shared" si="133"/>
        <v/>
      </c>
      <c r="H601" s="5" t="str">
        <f t="shared" si="134"/>
        <v/>
      </c>
      <c r="I601" s="116" t="str">
        <f t="shared" si="135"/>
        <v/>
      </c>
      <c r="J601" s="7" t="str">
        <f t="shared" si="136"/>
        <v/>
      </c>
      <c r="K601" s="9" t="str">
        <f t="shared" si="137"/>
        <v/>
      </c>
      <c r="L601" s="9" t="str">
        <f>IF(NOT(ISERROR(VLOOKUP(B601,Deflatores!G$42:H$64,2,FALSE))),VLOOKUP(B601,Deflatores!G$42:H$64,2,FALSE),IF(OR(ISBLANK(C601),ISBLANK(B601)),"",VLOOKUP(C601,Deflatores!G$4:H$38,2,FALSE)*H601+VLOOKUP(C601,Deflatores!G$4:I$38,3,FALSE)))</f>
        <v/>
      </c>
      <c r="M601" s="10"/>
      <c r="N601" s="10"/>
      <c r="O601" s="6"/>
    </row>
    <row r="602" spans="1:15" x14ac:dyDescent="0.25">
      <c r="A602" s="119"/>
      <c r="B602" s="4"/>
      <c r="C602" s="4"/>
      <c r="D602" s="7"/>
      <c r="E602" s="7"/>
      <c r="F602" s="8" t="str">
        <f t="shared" si="132"/>
        <v/>
      </c>
      <c r="G602" s="7" t="str">
        <f t="shared" si="133"/>
        <v/>
      </c>
      <c r="H602" s="5" t="str">
        <f t="shared" si="134"/>
        <v/>
      </c>
      <c r="I602" s="116" t="str">
        <f t="shared" si="135"/>
        <v/>
      </c>
      <c r="J602" s="7" t="str">
        <f t="shared" si="136"/>
        <v/>
      </c>
      <c r="K602" s="9" t="str">
        <f t="shared" si="137"/>
        <v/>
      </c>
      <c r="L602" s="9" t="str">
        <f>IF(NOT(ISERROR(VLOOKUP(B602,Deflatores!G$42:H$64,2,FALSE))),VLOOKUP(B602,Deflatores!G$42:H$64,2,FALSE),IF(OR(ISBLANK(C602),ISBLANK(B602)),"",VLOOKUP(C602,Deflatores!G$4:H$38,2,FALSE)*H602+VLOOKUP(C602,Deflatores!G$4:I$38,3,FALSE)))</f>
        <v/>
      </c>
      <c r="M602" s="10"/>
      <c r="N602" s="10"/>
      <c r="O602" s="6"/>
    </row>
    <row r="603" spans="1:15" x14ac:dyDescent="0.25">
      <c r="A603" s="119"/>
      <c r="B603" s="4"/>
      <c r="C603" s="4"/>
      <c r="D603" s="7"/>
      <c r="E603" s="7"/>
      <c r="F603" s="8" t="str">
        <f t="shared" si="132"/>
        <v/>
      </c>
      <c r="G603" s="7" t="str">
        <f t="shared" si="133"/>
        <v/>
      </c>
      <c r="H603" s="5" t="str">
        <f t="shared" si="134"/>
        <v/>
      </c>
      <c r="I603" s="116" t="str">
        <f t="shared" si="135"/>
        <v/>
      </c>
      <c r="J603" s="7" t="str">
        <f t="shared" si="136"/>
        <v/>
      </c>
      <c r="K603" s="9" t="str">
        <f t="shared" si="137"/>
        <v/>
      </c>
      <c r="L603" s="9" t="str">
        <f>IF(NOT(ISERROR(VLOOKUP(B603,Deflatores!G$42:H$64,2,FALSE))),VLOOKUP(B603,Deflatores!G$42:H$64,2,FALSE),IF(OR(ISBLANK(C603),ISBLANK(B603)),"",VLOOKUP(C603,Deflatores!G$4:H$38,2,FALSE)*H603+VLOOKUP(C603,Deflatores!G$4:I$38,3,FALSE)))</f>
        <v/>
      </c>
      <c r="M603" s="10"/>
      <c r="N603" s="10"/>
      <c r="O603" s="6"/>
    </row>
    <row r="604" spans="1:15" x14ac:dyDescent="0.25">
      <c r="A604" s="119"/>
      <c r="B604" s="4"/>
      <c r="C604" s="4"/>
      <c r="D604" s="7"/>
      <c r="E604" s="7"/>
      <c r="F604" s="8" t="str">
        <f t="shared" si="132"/>
        <v/>
      </c>
      <c r="G604" s="7" t="str">
        <f t="shared" si="133"/>
        <v/>
      </c>
      <c r="H604" s="5" t="str">
        <f t="shared" si="134"/>
        <v/>
      </c>
      <c r="I604" s="116" t="str">
        <f t="shared" si="135"/>
        <v/>
      </c>
      <c r="J604" s="7" t="str">
        <f t="shared" si="136"/>
        <v/>
      </c>
      <c r="K604" s="9" t="str">
        <f t="shared" si="137"/>
        <v/>
      </c>
      <c r="L604" s="9" t="str">
        <f>IF(NOT(ISERROR(VLOOKUP(B604,Deflatores!G$42:H$64,2,FALSE))),VLOOKUP(B604,Deflatores!G$42:H$64,2,FALSE),IF(OR(ISBLANK(C604),ISBLANK(B604)),"",VLOOKUP(C604,Deflatores!G$4:H$38,2,FALSE)*H604+VLOOKUP(C604,Deflatores!G$4:I$38,3,FALSE)))</f>
        <v/>
      </c>
      <c r="M604" s="10"/>
      <c r="N604" s="10"/>
      <c r="O604" s="6"/>
    </row>
    <row r="605" spans="1:15" x14ac:dyDescent="0.25">
      <c r="A605" s="119"/>
      <c r="B605" s="4"/>
      <c r="C605" s="4"/>
      <c r="D605" s="7"/>
      <c r="E605" s="7"/>
      <c r="F605" s="8" t="str">
        <f t="shared" si="132"/>
        <v/>
      </c>
      <c r="G605" s="7" t="str">
        <f t="shared" si="133"/>
        <v/>
      </c>
      <c r="H605" s="5" t="str">
        <f t="shared" si="134"/>
        <v/>
      </c>
      <c r="I605" s="116" t="str">
        <f t="shared" si="135"/>
        <v/>
      </c>
      <c r="J605" s="7" t="str">
        <f t="shared" si="136"/>
        <v/>
      </c>
      <c r="K605" s="9" t="str">
        <f t="shared" si="137"/>
        <v/>
      </c>
      <c r="L605" s="9" t="str">
        <f>IF(NOT(ISERROR(VLOOKUP(B605,Deflatores!G$42:H$64,2,FALSE))),VLOOKUP(B605,Deflatores!G$42:H$64,2,FALSE),IF(OR(ISBLANK(C605),ISBLANK(B605)),"",VLOOKUP(C605,Deflatores!G$4:H$38,2,FALSE)*H605+VLOOKUP(C605,Deflatores!G$4:I$38,3,FALSE)))</f>
        <v/>
      </c>
      <c r="M605" s="10"/>
      <c r="N605" s="10"/>
      <c r="O605" s="6"/>
    </row>
    <row r="606" spans="1:15" x14ac:dyDescent="0.25">
      <c r="A606" s="119"/>
      <c r="B606" s="4"/>
      <c r="C606" s="4"/>
      <c r="D606" s="7"/>
      <c r="E606" s="7"/>
      <c r="F606" s="8" t="str">
        <f t="shared" si="132"/>
        <v/>
      </c>
      <c r="G606" s="7" t="str">
        <f t="shared" si="133"/>
        <v/>
      </c>
      <c r="H606" s="5" t="str">
        <f t="shared" si="134"/>
        <v/>
      </c>
      <c r="I606" s="116" t="str">
        <f t="shared" si="135"/>
        <v/>
      </c>
      <c r="J606" s="7" t="str">
        <f t="shared" si="136"/>
        <v/>
      </c>
      <c r="K606" s="9" t="str">
        <f t="shared" si="137"/>
        <v/>
      </c>
      <c r="L606" s="9" t="str">
        <f>IF(NOT(ISERROR(VLOOKUP(B606,Deflatores!G$42:H$64,2,FALSE))),VLOOKUP(B606,Deflatores!G$42:H$64,2,FALSE),IF(OR(ISBLANK(C606),ISBLANK(B606)),"",VLOOKUP(C606,Deflatores!G$4:H$38,2,FALSE)*H606+VLOOKUP(C606,Deflatores!G$4:I$38,3,FALSE)))</f>
        <v/>
      </c>
      <c r="M606" s="10"/>
      <c r="N606" s="10"/>
      <c r="O606" s="6"/>
    </row>
    <row r="607" spans="1:15" x14ac:dyDescent="0.25">
      <c r="A607" s="119"/>
      <c r="B607" s="4"/>
      <c r="C607" s="4"/>
      <c r="D607" s="7"/>
      <c r="E607" s="7"/>
      <c r="F607" s="8" t="str">
        <f t="shared" si="132"/>
        <v/>
      </c>
      <c r="G607" s="7" t="str">
        <f t="shared" si="133"/>
        <v/>
      </c>
      <c r="H607" s="5" t="str">
        <f t="shared" si="134"/>
        <v/>
      </c>
      <c r="I607" s="116" t="str">
        <f t="shared" si="135"/>
        <v/>
      </c>
      <c r="J607" s="7" t="str">
        <f t="shared" si="136"/>
        <v/>
      </c>
      <c r="K607" s="9" t="str">
        <f t="shared" si="137"/>
        <v/>
      </c>
      <c r="L607" s="9" t="str">
        <f>IF(NOT(ISERROR(VLOOKUP(B607,Deflatores!G$42:H$64,2,FALSE))),VLOOKUP(B607,Deflatores!G$42:H$64,2,FALSE),IF(OR(ISBLANK(C607),ISBLANK(B607)),"",VLOOKUP(C607,Deflatores!G$4:H$38,2,FALSE)*H607+VLOOKUP(C607,Deflatores!G$4:I$38,3,FALSE)))</f>
        <v/>
      </c>
      <c r="M607" s="10"/>
      <c r="N607" s="10"/>
      <c r="O607" s="6"/>
    </row>
    <row r="608" spans="1:15" x14ac:dyDescent="0.25">
      <c r="A608" s="119"/>
      <c r="B608" s="4"/>
      <c r="C608" s="4"/>
      <c r="D608" s="7"/>
      <c r="E608" s="7"/>
      <c r="F608" s="8" t="str">
        <f t="shared" si="132"/>
        <v/>
      </c>
      <c r="G608" s="7" t="str">
        <f t="shared" si="133"/>
        <v/>
      </c>
      <c r="H608" s="5" t="str">
        <f t="shared" si="134"/>
        <v/>
      </c>
      <c r="I608" s="116" t="str">
        <f t="shared" si="135"/>
        <v/>
      </c>
      <c r="J608" s="7" t="str">
        <f t="shared" si="136"/>
        <v/>
      </c>
      <c r="K608" s="9" t="str">
        <f t="shared" si="137"/>
        <v/>
      </c>
      <c r="L608" s="9" t="str">
        <f>IF(NOT(ISERROR(VLOOKUP(B608,Deflatores!G$42:H$64,2,FALSE))),VLOOKUP(B608,Deflatores!G$42:H$64,2,FALSE),IF(OR(ISBLANK(C608),ISBLANK(B608)),"",VLOOKUP(C608,Deflatores!G$4:H$38,2,FALSE)*H608+VLOOKUP(C608,Deflatores!G$4:I$38,3,FALSE)))</f>
        <v/>
      </c>
      <c r="M608" s="10"/>
      <c r="N608" s="10"/>
      <c r="O608" s="6"/>
    </row>
    <row r="609" spans="1:15" x14ac:dyDescent="0.25">
      <c r="A609" s="119"/>
      <c r="B609" s="4"/>
      <c r="C609" s="4"/>
      <c r="D609" s="7"/>
      <c r="E609" s="7"/>
      <c r="F609" s="8" t="str">
        <f t="shared" si="132"/>
        <v/>
      </c>
      <c r="G609" s="7" t="str">
        <f t="shared" si="133"/>
        <v/>
      </c>
      <c r="H609" s="5" t="str">
        <f t="shared" si="134"/>
        <v/>
      </c>
      <c r="I609" s="116" t="str">
        <f t="shared" si="135"/>
        <v/>
      </c>
      <c r="J609" s="7" t="str">
        <f t="shared" si="136"/>
        <v/>
      </c>
      <c r="K609" s="9" t="str">
        <f t="shared" si="137"/>
        <v/>
      </c>
      <c r="L609" s="9" t="str">
        <f>IF(NOT(ISERROR(VLOOKUP(B609,Deflatores!G$42:H$64,2,FALSE))),VLOOKUP(B609,Deflatores!G$42:H$64,2,FALSE),IF(OR(ISBLANK(C609),ISBLANK(B609)),"",VLOOKUP(C609,Deflatores!G$4:H$38,2,FALSE)*H609+VLOOKUP(C609,Deflatores!G$4:I$38,3,FALSE)))</f>
        <v/>
      </c>
      <c r="M609" s="10"/>
      <c r="N609" s="10"/>
      <c r="O609" s="6"/>
    </row>
    <row r="610" spans="1:15" x14ac:dyDescent="0.25">
      <c r="A610" s="119"/>
      <c r="B610" s="4"/>
      <c r="C610" s="4"/>
      <c r="D610" s="7"/>
      <c r="E610" s="7"/>
      <c r="F610" s="8" t="str">
        <f t="shared" si="132"/>
        <v/>
      </c>
      <c r="G610" s="7" t="str">
        <f t="shared" si="133"/>
        <v/>
      </c>
      <c r="H610" s="5" t="str">
        <f t="shared" si="134"/>
        <v/>
      </c>
      <c r="I610" s="116" t="str">
        <f t="shared" si="135"/>
        <v/>
      </c>
      <c r="J610" s="7" t="str">
        <f t="shared" si="136"/>
        <v/>
      </c>
      <c r="K610" s="9" t="str">
        <f t="shared" si="137"/>
        <v/>
      </c>
      <c r="L610" s="9" t="str">
        <f>IF(NOT(ISERROR(VLOOKUP(B610,Deflatores!G$42:H$64,2,FALSE))),VLOOKUP(B610,Deflatores!G$42:H$64,2,FALSE),IF(OR(ISBLANK(C610),ISBLANK(B610)),"",VLOOKUP(C610,Deflatores!G$4:H$38,2,FALSE)*H610+VLOOKUP(C610,Deflatores!G$4:I$38,3,FALSE)))</f>
        <v/>
      </c>
      <c r="M610" s="10"/>
      <c r="N610" s="10"/>
      <c r="O610" s="6"/>
    </row>
    <row r="611" spans="1:15" x14ac:dyDescent="0.25">
      <c r="A611" s="119"/>
      <c r="B611" s="4"/>
      <c r="C611" s="4"/>
      <c r="D611" s="7"/>
      <c r="E611" s="7"/>
      <c r="F611" s="8" t="str">
        <f t="shared" si="132"/>
        <v/>
      </c>
      <c r="G611" s="7" t="str">
        <f t="shared" si="133"/>
        <v/>
      </c>
      <c r="H611" s="5" t="str">
        <f t="shared" si="134"/>
        <v/>
      </c>
      <c r="I611" s="116" t="str">
        <f t="shared" si="135"/>
        <v/>
      </c>
      <c r="J611" s="7" t="str">
        <f t="shared" si="136"/>
        <v/>
      </c>
      <c r="K611" s="9" t="str">
        <f t="shared" si="137"/>
        <v/>
      </c>
      <c r="L611" s="9" t="str">
        <f>IF(NOT(ISERROR(VLOOKUP(B611,Deflatores!G$42:H$64,2,FALSE))),VLOOKUP(B611,Deflatores!G$42:H$64,2,FALSE),IF(OR(ISBLANK(C611),ISBLANK(B611)),"",VLOOKUP(C611,Deflatores!G$4:H$38,2,FALSE)*H611+VLOOKUP(C611,Deflatores!G$4:I$38,3,FALSE)))</f>
        <v/>
      </c>
      <c r="M611" s="10"/>
      <c r="N611" s="10"/>
      <c r="O611" s="6"/>
    </row>
    <row r="612" spans="1:15" x14ac:dyDescent="0.25">
      <c r="A612" s="119"/>
      <c r="B612" s="4"/>
      <c r="C612" s="4"/>
      <c r="D612" s="7"/>
      <c r="E612" s="7"/>
      <c r="F612" s="8" t="str">
        <f t="shared" si="132"/>
        <v/>
      </c>
      <c r="G612" s="7" t="str">
        <f t="shared" si="133"/>
        <v/>
      </c>
      <c r="H612" s="5" t="str">
        <f t="shared" si="134"/>
        <v/>
      </c>
      <c r="I612" s="116" t="str">
        <f t="shared" si="135"/>
        <v/>
      </c>
      <c r="J612" s="7" t="str">
        <f t="shared" si="136"/>
        <v/>
      </c>
      <c r="K612" s="9" t="str">
        <f t="shared" si="137"/>
        <v/>
      </c>
      <c r="L612" s="9" t="str">
        <f>IF(NOT(ISERROR(VLOOKUP(B612,Deflatores!G$42:H$64,2,FALSE))),VLOOKUP(B612,Deflatores!G$42:H$64,2,FALSE),IF(OR(ISBLANK(C612),ISBLANK(B612)),"",VLOOKUP(C612,Deflatores!G$4:H$38,2,FALSE)*H612+VLOOKUP(C612,Deflatores!G$4:I$38,3,FALSE)))</f>
        <v/>
      </c>
      <c r="M612" s="10"/>
      <c r="N612" s="10"/>
      <c r="O612" s="6"/>
    </row>
    <row r="613" spans="1:15" x14ac:dyDescent="0.25">
      <c r="A613" s="119"/>
      <c r="B613" s="4"/>
      <c r="C613" s="4"/>
      <c r="D613" s="7"/>
      <c r="E613" s="7"/>
      <c r="F613" s="8" t="str">
        <f t="shared" si="132"/>
        <v/>
      </c>
      <c r="G613" s="7" t="str">
        <f t="shared" si="133"/>
        <v/>
      </c>
      <c r="H613" s="5" t="str">
        <f t="shared" si="134"/>
        <v/>
      </c>
      <c r="I613" s="116" t="str">
        <f t="shared" si="135"/>
        <v/>
      </c>
      <c r="J613" s="7" t="str">
        <f t="shared" si="136"/>
        <v/>
      </c>
      <c r="K613" s="9" t="str">
        <f t="shared" si="137"/>
        <v/>
      </c>
      <c r="L613" s="9" t="str">
        <f>IF(NOT(ISERROR(VLOOKUP(B613,Deflatores!G$42:H$64,2,FALSE))),VLOOKUP(B613,Deflatores!G$42:H$64,2,FALSE),IF(OR(ISBLANK(C613),ISBLANK(B613)),"",VLOOKUP(C613,Deflatores!G$4:H$38,2,FALSE)*H613+VLOOKUP(C613,Deflatores!G$4:I$38,3,FALSE)))</f>
        <v/>
      </c>
      <c r="M613" s="10"/>
      <c r="N613" s="10"/>
      <c r="O613" s="6"/>
    </row>
    <row r="614" spans="1:15" x14ac:dyDescent="0.25">
      <c r="A614" s="119"/>
      <c r="B614" s="4"/>
      <c r="C614" s="4"/>
      <c r="D614" s="7"/>
      <c r="E614" s="7"/>
      <c r="F614" s="8" t="str">
        <f t="shared" si="132"/>
        <v/>
      </c>
      <c r="G614" s="7" t="str">
        <f t="shared" si="133"/>
        <v/>
      </c>
      <c r="H614" s="5" t="str">
        <f t="shared" si="134"/>
        <v/>
      </c>
      <c r="I614" s="116" t="str">
        <f t="shared" si="135"/>
        <v/>
      </c>
      <c r="J614" s="7" t="str">
        <f t="shared" si="136"/>
        <v/>
      </c>
      <c r="K614" s="9" t="str">
        <f t="shared" si="137"/>
        <v/>
      </c>
      <c r="L614" s="9" t="str">
        <f>IF(NOT(ISERROR(VLOOKUP(B614,Deflatores!G$42:H$64,2,FALSE))),VLOOKUP(B614,Deflatores!G$42:H$64,2,FALSE),IF(OR(ISBLANK(C614),ISBLANK(B614)),"",VLOOKUP(C614,Deflatores!G$4:H$38,2,FALSE)*H614+VLOOKUP(C614,Deflatores!G$4:I$38,3,FALSE)))</f>
        <v/>
      </c>
      <c r="M614" s="10"/>
      <c r="N614" s="10"/>
      <c r="O614" s="6"/>
    </row>
    <row r="615" spans="1:15" x14ac:dyDescent="0.25">
      <c r="A615" s="119"/>
      <c r="B615" s="4"/>
      <c r="C615" s="4"/>
      <c r="D615" s="7"/>
      <c r="E615" s="7"/>
      <c r="F615" s="8" t="str">
        <f t="shared" si="132"/>
        <v/>
      </c>
      <c r="G615" s="7" t="str">
        <f t="shared" si="133"/>
        <v/>
      </c>
      <c r="H615" s="5" t="str">
        <f t="shared" si="134"/>
        <v/>
      </c>
      <c r="I615" s="116" t="str">
        <f t="shared" si="135"/>
        <v/>
      </c>
      <c r="J615" s="7" t="str">
        <f t="shared" si="136"/>
        <v/>
      </c>
      <c r="K615" s="9" t="str">
        <f t="shared" si="137"/>
        <v/>
      </c>
      <c r="L615" s="9" t="str">
        <f>IF(NOT(ISERROR(VLOOKUP(B615,Deflatores!G$42:H$64,2,FALSE))),VLOOKUP(B615,Deflatores!G$42:H$64,2,FALSE),IF(OR(ISBLANK(C615),ISBLANK(B615)),"",VLOOKUP(C615,Deflatores!G$4:H$38,2,FALSE)*H615+VLOOKUP(C615,Deflatores!G$4:I$38,3,FALSE)))</f>
        <v/>
      </c>
      <c r="M615" s="10"/>
      <c r="N615" s="10"/>
      <c r="O615" s="6"/>
    </row>
    <row r="616" spans="1:15" x14ac:dyDescent="0.25">
      <c r="A616" s="119"/>
      <c r="B616" s="4"/>
      <c r="C616" s="4"/>
      <c r="D616" s="7"/>
      <c r="E616" s="7"/>
      <c r="F616" s="8" t="str">
        <f t="shared" si="132"/>
        <v/>
      </c>
      <c r="G616" s="7" t="str">
        <f t="shared" si="133"/>
        <v/>
      </c>
      <c r="H616" s="5" t="str">
        <f t="shared" si="134"/>
        <v/>
      </c>
      <c r="I616" s="116" t="str">
        <f t="shared" si="135"/>
        <v/>
      </c>
      <c r="J616" s="7" t="str">
        <f t="shared" si="136"/>
        <v/>
      </c>
      <c r="K616" s="9" t="str">
        <f t="shared" si="137"/>
        <v/>
      </c>
      <c r="L616" s="9" t="str">
        <f>IF(NOT(ISERROR(VLOOKUP(B616,Deflatores!G$42:H$64,2,FALSE))),VLOOKUP(B616,Deflatores!G$42:H$64,2,FALSE),IF(OR(ISBLANK(C616),ISBLANK(B616)),"",VLOOKUP(C616,Deflatores!G$4:H$38,2,FALSE)*H616+VLOOKUP(C616,Deflatores!G$4:I$38,3,FALSE)))</f>
        <v/>
      </c>
      <c r="M616" s="10"/>
      <c r="N616" s="10"/>
      <c r="O616" s="6"/>
    </row>
    <row r="617" spans="1:15" x14ac:dyDescent="0.25">
      <c r="A617" s="119"/>
      <c r="B617" s="4"/>
      <c r="C617" s="4"/>
      <c r="D617" s="7"/>
      <c r="E617" s="7"/>
      <c r="F617" s="8" t="str">
        <f t="shared" si="132"/>
        <v/>
      </c>
      <c r="G617" s="7" t="str">
        <f t="shared" si="133"/>
        <v/>
      </c>
      <c r="H617" s="5" t="str">
        <f t="shared" si="134"/>
        <v/>
      </c>
      <c r="I617" s="116" t="str">
        <f t="shared" si="135"/>
        <v/>
      </c>
      <c r="J617" s="7" t="str">
        <f t="shared" si="136"/>
        <v/>
      </c>
      <c r="K617" s="9" t="str">
        <f t="shared" si="137"/>
        <v/>
      </c>
      <c r="L617" s="9" t="str">
        <f>IF(NOT(ISERROR(VLOOKUP(B617,Deflatores!G$42:H$64,2,FALSE))),VLOOKUP(B617,Deflatores!G$42:H$64,2,FALSE),IF(OR(ISBLANK(C617),ISBLANK(B617)),"",VLOOKUP(C617,Deflatores!G$4:H$38,2,FALSE)*H617+VLOOKUP(C617,Deflatores!G$4:I$38,3,FALSE)))</f>
        <v/>
      </c>
      <c r="M617" s="10"/>
      <c r="N617" s="10"/>
      <c r="O617" s="6"/>
    </row>
    <row r="618" spans="1:15" x14ac:dyDescent="0.25">
      <c r="A618" s="119"/>
      <c r="B618" s="4"/>
      <c r="C618" s="4"/>
      <c r="D618" s="7"/>
      <c r="E618" s="7"/>
      <c r="F618" s="8" t="str">
        <f t="shared" si="132"/>
        <v/>
      </c>
      <c r="G618" s="7" t="str">
        <f t="shared" si="133"/>
        <v/>
      </c>
      <c r="H618" s="5" t="str">
        <f t="shared" si="134"/>
        <v/>
      </c>
      <c r="I618" s="116" t="str">
        <f t="shared" si="135"/>
        <v/>
      </c>
      <c r="J618" s="7" t="str">
        <f t="shared" si="136"/>
        <v/>
      </c>
      <c r="K618" s="9" t="str">
        <f t="shared" si="137"/>
        <v/>
      </c>
      <c r="L618" s="9" t="str">
        <f>IF(NOT(ISERROR(VLOOKUP(B618,Deflatores!G$42:H$64,2,FALSE))),VLOOKUP(B618,Deflatores!G$42:H$64,2,FALSE),IF(OR(ISBLANK(C618),ISBLANK(B618)),"",VLOOKUP(C618,Deflatores!G$4:H$38,2,FALSE)*H618+VLOOKUP(C618,Deflatores!G$4:I$38,3,FALSE)))</f>
        <v/>
      </c>
      <c r="M618" s="10"/>
      <c r="N618" s="10"/>
      <c r="O618" s="6"/>
    </row>
    <row r="619" spans="1:15" x14ac:dyDescent="0.25">
      <c r="A619" s="119"/>
      <c r="B619" s="4"/>
      <c r="C619" s="4"/>
      <c r="D619" s="7"/>
      <c r="E619" s="7"/>
      <c r="F619" s="8" t="str">
        <f t="shared" si="132"/>
        <v/>
      </c>
      <c r="G619" s="7" t="str">
        <f t="shared" si="133"/>
        <v/>
      </c>
      <c r="H619" s="5" t="str">
        <f t="shared" si="134"/>
        <v/>
      </c>
      <c r="I619" s="116" t="str">
        <f t="shared" si="135"/>
        <v/>
      </c>
      <c r="J619" s="7" t="str">
        <f t="shared" si="136"/>
        <v/>
      </c>
      <c r="K619" s="9" t="str">
        <f t="shared" si="137"/>
        <v/>
      </c>
      <c r="L619" s="9" t="str">
        <f>IF(NOT(ISERROR(VLOOKUP(B619,Deflatores!G$42:H$64,2,FALSE))),VLOOKUP(B619,Deflatores!G$42:H$64,2,FALSE),IF(OR(ISBLANK(C619),ISBLANK(B619)),"",VLOOKUP(C619,Deflatores!G$4:H$38,2,FALSE)*H619+VLOOKUP(C619,Deflatores!G$4:I$38,3,FALSE)))</f>
        <v/>
      </c>
      <c r="M619" s="10"/>
      <c r="N619" s="10"/>
      <c r="O619" s="6"/>
    </row>
    <row r="620" spans="1:15" x14ac:dyDescent="0.25">
      <c r="A620" s="119"/>
      <c r="B620" s="4"/>
      <c r="C620" s="4"/>
      <c r="D620" s="7"/>
      <c r="E620" s="7"/>
      <c r="F620" s="8" t="str">
        <f t="shared" si="132"/>
        <v/>
      </c>
      <c r="G620" s="7" t="str">
        <f t="shared" si="133"/>
        <v/>
      </c>
      <c r="H620" s="5" t="str">
        <f t="shared" si="134"/>
        <v/>
      </c>
      <c r="I620" s="116" t="str">
        <f t="shared" si="135"/>
        <v/>
      </c>
      <c r="J620" s="7" t="str">
        <f t="shared" si="136"/>
        <v/>
      </c>
      <c r="K620" s="9" t="str">
        <f t="shared" si="137"/>
        <v/>
      </c>
      <c r="L620" s="9" t="str">
        <f>IF(NOT(ISERROR(VLOOKUP(B620,Deflatores!G$42:H$64,2,FALSE))),VLOOKUP(B620,Deflatores!G$42:H$64,2,FALSE),IF(OR(ISBLANK(C620),ISBLANK(B620)),"",VLOOKUP(C620,Deflatores!G$4:H$38,2,FALSE)*H620+VLOOKUP(C620,Deflatores!G$4:I$38,3,FALSE)))</f>
        <v/>
      </c>
      <c r="M620" s="10"/>
      <c r="N620" s="10"/>
      <c r="O620" s="6"/>
    </row>
    <row r="621" spans="1:15" x14ac:dyDescent="0.25">
      <c r="A621" s="119"/>
      <c r="B621" s="4"/>
      <c r="C621" s="4"/>
      <c r="D621" s="7"/>
      <c r="E621" s="7"/>
      <c r="F621" s="8" t="str">
        <f t="shared" si="132"/>
        <v/>
      </c>
      <c r="G621" s="7" t="str">
        <f t="shared" si="133"/>
        <v/>
      </c>
      <c r="H621" s="5" t="str">
        <f t="shared" si="134"/>
        <v/>
      </c>
      <c r="I621" s="116" t="str">
        <f t="shared" si="135"/>
        <v/>
      </c>
      <c r="J621" s="7" t="str">
        <f t="shared" si="136"/>
        <v/>
      </c>
      <c r="K621" s="9" t="str">
        <f t="shared" si="137"/>
        <v/>
      </c>
      <c r="L621" s="9" t="str">
        <f>IF(NOT(ISERROR(VLOOKUP(B621,Deflatores!G$42:H$64,2,FALSE))),VLOOKUP(B621,Deflatores!G$42:H$64,2,FALSE),IF(OR(ISBLANK(C621),ISBLANK(B621)),"",VLOOKUP(C621,Deflatores!G$4:H$38,2,FALSE)*H621+VLOOKUP(C621,Deflatores!G$4:I$38,3,FALSE)))</f>
        <v/>
      </c>
      <c r="M621" s="10"/>
      <c r="N621" s="10"/>
      <c r="O621" s="6"/>
    </row>
    <row r="622" spans="1:15" x14ac:dyDescent="0.25">
      <c r="A622" s="119"/>
      <c r="B622" s="4"/>
      <c r="C622" s="4"/>
      <c r="D622" s="7"/>
      <c r="E622" s="7"/>
      <c r="F622" s="8" t="str">
        <f t="shared" si="132"/>
        <v/>
      </c>
      <c r="G622" s="7" t="str">
        <f t="shared" si="133"/>
        <v/>
      </c>
      <c r="H622" s="5" t="str">
        <f t="shared" si="134"/>
        <v/>
      </c>
      <c r="I622" s="116" t="str">
        <f t="shared" si="135"/>
        <v/>
      </c>
      <c r="J622" s="7" t="str">
        <f t="shared" si="136"/>
        <v/>
      </c>
      <c r="K622" s="9" t="str">
        <f t="shared" si="137"/>
        <v/>
      </c>
      <c r="L622" s="9" t="str">
        <f>IF(NOT(ISERROR(VLOOKUP(B622,Deflatores!G$42:H$64,2,FALSE))),VLOOKUP(B622,Deflatores!G$42:H$64,2,FALSE),IF(OR(ISBLANK(C622),ISBLANK(B622)),"",VLOOKUP(C622,Deflatores!G$4:H$38,2,FALSE)*H622+VLOOKUP(C622,Deflatores!G$4:I$38,3,FALSE)))</f>
        <v/>
      </c>
      <c r="M622" s="10"/>
      <c r="N622" s="10"/>
      <c r="O622" s="6"/>
    </row>
    <row r="623" spans="1:15" x14ac:dyDescent="0.25">
      <c r="A623" s="119"/>
      <c r="B623" s="4"/>
      <c r="C623" s="4"/>
      <c r="D623" s="7"/>
      <c r="E623" s="7"/>
      <c r="F623" s="8" t="str">
        <f t="shared" si="132"/>
        <v/>
      </c>
      <c r="G623" s="7" t="str">
        <f t="shared" si="133"/>
        <v/>
      </c>
      <c r="H623" s="5" t="str">
        <f t="shared" si="134"/>
        <v/>
      </c>
      <c r="I623" s="116" t="str">
        <f t="shared" si="135"/>
        <v/>
      </c>
      <c r="J623" s="7" t="str">
        <f t="shared" si="136"/>
        <v/>
      </c>
      <c r="K623" s="9" t="str">
        <f t="shared" si="137"/>
        <v/>
      </c>
      <c r="L623" s="9" t="str">
        <f>IF(NOT(ISERROR(VLOOKUP(B623,Deflatores!G$42:H$64,2,FALSE))),VLOOKUP(B623,Deflatores!G$42:H$64,2,FALSE),IF(OR(ISBLANK(C623),ISBLANK(B623)),"",VLOOKUP(C623,Deflatores!G$4:H$38,2,FALSE)*H623+VLOOKUP(C623,Deflatores!G$4:I$38,3,FALSE)))</f>
        <v/>
      </c>
      <c r="M623" s="10"/>
      <c r="N623" s="10"/>
      <c r="O623" s="6"/>
    </row>
    <row r="624" spans="1:15" x14ac:dyDescent="0.25">
      <c r="A624" s="119"/>
      <c r="B624" s="4"/>
      <c r="C624" s="4"/>
      <c r="D624" s="7"/>
      <c r="E624" s="7"/>
      <c r="F624" s="8" t="str">
        <f t="shared" si="132"/>
        <v/>
      </c>
      <c r="G624" s="7" t="str">
        <f t="shared" si="133"/>
        <v/>
      </c>
      <c r="H624" s="5" t="str">
        <f t="shared" si="134"/>
        <v/>
      </c>
      <c r="I624" s="116" t="str">
        <f t="shared" si="135"/>
        <v/>
      </c>
      <c r="J624" s="7" t="str">
        <f t="shared" si="136"/>
        <v/>
      </c>
      <c r="K624" s="9" t="str">
        <f t="shared" si="137"/>
        <v/>
      </c>
      <c r="L624" s="9" t="str">
        <f>IF(NOT(ISERROR(VLOOKUP(B624,Deflatores!G$42:H$64,2,FALSE))),VLOOKUP(B624,Deflatores!G$42:H$64,2,FALSE),IF(OR(ISBLANK(C624),ISBLANK(B624)),"",VLOOKUP(C624,Deflatores!G$4:H$38,2,FALSE)*H624+VLOOKUP(C624,Deflatores!G$4:I$38,3,FALSE)))</f>
        <v/>
      </c>
      <c r="M624" s="10"/>
      <c r="N624" s="10"/>
      <c r="O624" s="6"/>
    </row>
    <row r="625" spans="1:15" x14ac:dyDescent="0.25">
      <c r="A625" s="119"/>
      <c r="B625" s="4"/>
      <c r="C625" s="4"/>
      <c r="D625" s="7"/>
      <c r="E625" s="7"/>
      <c r="F625" s="8" t="str">
        <f t="shared" si="132"/>
        <v/>
      </c>
      <c r="G625" s="7" t="str">
        <f t="shared" si="133"/>
        <v/>
      </c>
      <c r="H625" s="5" t="str">
        <f t="shared" si="134"/>
        <v/>
      </c>
      <c r="I625" s="116" t="str">
        <f t="shared" si="135"/>
        <v/>
      </c>
      <c r="J625" s="7" t="str">
        <f t="shared" si="136"/>
        <v/>
      </c>
      <c r="K625" s="9" t="str">
        <f t="shared" si="137"/>
        <v/>
      </c>
      <c r="L625" s="9" t="str">
        <f>IF(NOT(ISERROR(VLOOKUP(B625,Deflatores!G$42:H$64,2,FALSE))),VLOOKUP(B625,Deflatores!G$42:H$64,2,FALSE),IF(OR(ISBLANK(C625),ISBLANK(B625)),"",VLOOKUP(C625,Deflatores!G$4:H$38,2,FALSE)*H625+VLOOKUP(C625,Deflatores!G$4:I$38,3,FALSE)))</f>
        <v/>
      </c>
      <c r="M625" s="10"/>
      <c r="N625" s="10"/>
      <c r="O625" s="6"/>
    </row>
    <row r="626" spans="1:15" x14ac:dyDescent="0.25">
      <c r="A626" s="119"/>
      <c r="B626" s="4"/>
      <c r="C626" s="4"/>
      <c r="D626" s="7"/>
      <c r="E626" s="7"/>
      <c r="F626" s="8" t="str">
        <f t="shared" si="132"/>
        <v/>
      </c>
      <c r="G626" s="7" t="str">
        <f t="shared" si="133"/>
        <v/>
      </c>
      <c r="H626" s="5" t="str">
        <f t="shared" si="134"/>
        <v/>
      </c>
      <c r="I626" s="116" t="str">
        <f t="shared" si="135"/>
        <v/>
      </c>
      <c r="J626" s="7" t="str">
        <f t="shared" si="136"/>
        <v/>
      </c>
      <c r="K626" s="9" t="str">
        <f t="shared" si="137"/>
        <v/>
      </c>
      <c r="L626" s="9" t="str">
        <f>IF(NOT(ISERROR(VLOOKUP(B626,Deflatores!G$42:H$64,2,FALSE))),VLOOKUP(B626,Deflatores!G$42:H$64,2,FALSE),IF(OR(ISBLANK(C626),ISBLANK(B626)),"",VLOOKUP(C626,Deflatores!G$4:H$38,2,FALSE)*H626+VLOOKUP(C626,Deflatores!G$4:I$38,3,FALSE)))</f>
        <v/>
      </c>
      <c r="M626" s="10"/>
      <c r="N626" s="10"/>
      <c r="O626" s="6"/>
    </row>
    <row r="627" spans="1:15" x14ac:dyDescent="0.25">
      <c r="A627" s="119"/>
      <c r="B627" s="4"/>
      <c r="C627" s="4"/>
      <c r="D627" s="7"/>
      <c r="E627" s="7"/>
      <c r="F627" s="8" t="str">
        <f t="shared" si="132"/>
        <v/>
      </c>
      <c r="G627" s="7" t="str">
        <f t="shared" si="133"/>
        <v/>
      </c>
      <c r="H627" s="5" t="str">
        <f t="shared" si="134"/>
        <v/>
      </c>
      <c r="I627" s="116" t="str">
        <f t="shared" si="135"/>
        <v/>
      </c>
      <c r="J627" s="7" t="str">
        <f t="shared" si="136"/>
        <v/>
      </c>
      <c r="K627" s="9" t="str">
        <f t="shared" si="137"/>
        <v/>
      </c>
      <c r="L627" s="9" t="str">
        <f>IF(NOT(ISERROR(VLOOKUP(B627,Deflatores!G$42:H$64,2,FALSE))),VLOOKUP(B627,Deflatores!G$42:H$64,2,FALSE),IF(OR(ISBLANK(C627),ISBLANK(B627)),"",VLOOKUP(C627,Deflatores!G$4:H$38,2,FALSE)*H627+VLOOKUP(C627,Deflatores!G$4:I$38,3,FALSE)))</f>
        <v/>
      </c>
      <c r="M627" s="10"/>
      <c r="N627" s="10"/>
      <c r="O627" s="6"/>
    </row>
    <row r="628" spans="1:15" x14ac:dyDescent="0.25">
      <c r="A628" s="119"/>
      <c r="B628" s="4"/>
      <c r="C628" s="4"/>
      <c r="D628" s="7"/>
      <c r="E628" s="7"/>
      <c r="F628" s="8" t="str">
        <f t="shared" si="132"/>
        <v/>
      </c>
      <c r="G628" s="7" t="str">
        <f t="shared" si="133"/>
        <v/>
      </c>
      <c r="H628" s="5" t="str">
        <f t="shared" si="134"/>
        <v/>
      </c>
      <c r="I628" s="116" t="str">
        <f t="shared" si="135"/>
        <v/>
      </c>
      <c r="J628" s="7" t="str">
        <f t="shared" si="136"/>
        <v/>
      </c>
      <c r="K628" s="9" t="str">
        <f t="shared" si="137"/>
        <v/>
      </c>
      <c r="L628" s="9" t="str">
        <f>IF(NOT(ISERROR(VLOOKUP(B628,Deflatores!G$42:H$64,2,FALSE))),VLOOKUP(B628,Deflatores!G$42:H$64,2,FALSE),IF(OR(ISBLANK(C628),ISBLANK(B628)),"",VLOOKUP(C628,Deflatores!G$4:H$38,2,FALSE)*H628+VLOOKUP(C628,Deflatores!G$4:I$38,3,FALSE)))</f>
        <v/>
      </c>
      <c r="M628" s="10"/>
      <c r="N628" s="10"/>
      <c r="O628" s="6"/>
    </row>
    <row r="629" spans="1:15" x14ac:dyDescent="0.25">
      <c r="A629" s="119"/>
      <c r="B629" s="4"/>
      <c r="C629" s="4"/>
      <c r="D629" s="7"/>
      <c r="E629" s="7"/>
      <c r="F629" s="8" t="str">
        <f t="shared" si="132"/>
        <v/>
      </c>
      <c r="G629" s="7" t="str">
        <f t="shared" si="133"/>
        <v/>
      </c>
      <c r="H629" s="5" t="str">
        <f t="shared" si="134"/>
        <v/>
      </c>
      <c r="I629" s="116" t="str">
        <f t="shared" si="135"/>
        <v/>
      </c>
      <c r="J629" s="7" t="str">
        <f t="shared" si="136"/>
        <v/>
      </c>
      <c r="K629" s="9" t="str">
        <f t="shared" si="137"/>
        <v/>
      </c>
      <c r="L629" s="9" t="str">
        <f>IF(NOT(ISERROR(VLOOKUP(B629,Deflatores!G$42:H$64,2,FALSE))),VLOOKUP(B629,Deflatores!G$42:H$64,2,FALSE),IF(OR(ISBLANK(C629),ISBLANK(B629)),"",VLOOKUP(C629,Deflatores!G$4:H$38,2,FALSE)*H629+VLOOKUP(C629,Deflatores!G$4:I$38,3,FALSE)))</f>
        <v/>
      </c>
      <c r="M629" s="10"/>
      <c r="N629" s="10"/>
      <c r="O629" s="6"/>
    </row>
    <row r="630" spans="1:15" x14ac:dyDescent="0.25">
      <c r="A630" s="119"/>
      <c r="B630" s="4"/>
      <c r="C630" s="4"/>
      <c r="D630" s="7"/>
      <c r="E630" s="7"/>
      <c r="F630" s="8" t="str">
        <f t="shared" si="132"/>
        <v/>
      </c>
      <c r="G630" s="7" t="str">
        <f t="shared" si="133"/>
        <v/>
      </c>
      <c r="H630" s="5" t="str">
        <f t="shared" si="134"/>
        <v/>
      </c>
      <c r="I630" s="116" t="str">
        <f t="shared" si="135"/>
        <v/>
      </c>
      <c r="J630" s="7" t="str">
        <f t="shared" si="136"/>
        <v/>
      </c>
      <c r="K630" s="9" t="str">
        <f t="shared" si="137"/>
        <v/>
      </c>
      <c r="L630" s="9" t="str">
        <f>IF(NOT(ISERROR(VLOOKUP(B630,Deflatores!G$42:H$64,2,FALSE))),VLOOKUP(B630,Deflatores!G$42:H$64,2,FALSE),IF(OR(ISBLANK(C630),ISBLANK(B630)),"",VLOOKUP(C630,Deflatores!G$4:H$38,2,FALSE)*H630+VLOOKUP(C630,Deflatores!G$4:I$38,3,FALSE)))</f>
        <v/>
      </c>
      <c r="M630" s="10"/>
      <c r="N630" s="10"/>
      <c r="O630" s="6"/>
    </row>
    <row r="631" spans="1:15" x14ac:dyDescent="0.25">
      <c r="A631" s="119"/>
      <c r="B631" s="4"/>
      <c r="C631" s="4"/>
      <c r="D631" s="7"/>
      <c r="E631" s="7"/>
      <c r="F631" s="8" t="str">
        <f t="shared" si="132"/>
        <v/>
      </c>
      <c r="G631" s="7" t="str">
        <f t="shared" si="133"/>
        <v/>
      </c>
      <c r="H631" s="5" t="str">
        <f t="shared" si="134"/>
        <v/>
      </c>
      <c r="I631" s="116" t="str">
        <f t="shared" si="135"/>
        <v/>
      </c>
      <c r="J631" s="7" t="str">
        <f t="shared" si="136"/>
        <v/>
      </c>
      <c r="K631" s="9" t="str">
        <f t="shared" si="137"/>
        <v/>
      </c>
      <c r="L631" s="9" t="str">
        <f>IF(NOT(ISERROR(VLOOKUP(B631,Deflatores!G$42:H$64,2,FALSE))),VLOOKUP(B631,Deflatores!G$42:H$64,2,FALSE),IF(OR(ISBLANK(C631),ISBLANK(B631)),"",VLOOKUP(C631,Deflatores!G$4:H$38,2,FALSE)*H631+VLOOKUP(C631,Deflatores!G$4:I$38,3,FALSE)))</f>
        <v/>
      </c>
      <c r="M631" s="10"/>
      <c r="N631" s="10"/>
      <c r="O631" s="6"/>
    </row>
    <row r="632" spans="1:15" x14ac:dyDescent="0.25">
      <c r="A632" s="119"/>
      <c r="B632" s="4"/>
      <c r="C632" s="4"/>
      <c r="D632" s="7"/>
      <c r="E632" s="7"/>
      <c r="F632" s="8" t="str">
        <f t="shared" si="132"/>
        <v/>
      </c>
      <c r="G632" s="7" t="str">
        <f t="shared" si="133"/>
        <v/>
      </c>
      <c r="H632" s="5" t="str">
        <f t="shared" si="134"/>
        <v/>
      </c>
      <c r="I632" s="116" t="str">
        <f t="shared" si="135"/>
        <v/>
      </c>
      <c r="J632" s="7" t="str">
        <f t="shared" si="136"/>
        <v/>
      </c>
      <c r="K632" s="9" t="str">
        <f t="shared" si="137"/>
        <v/>
      </c>
      <c r="L632" s="9" t="str">
        <f>IF(NOT(ISERROR(VLOOKUP(B632,Deflatores!G$42:H$64,2,FALSE))),VLOOKUP(B632,Deflatores!G$42:H$64,2,FALSE),IF(OR(ISBLANK(C632),ISBLANK(B632)),"",VLOOKUP(C632,Deflatores!G$4:H$38,2,FALSE)*H632+VLOOKUP(C632,Deflatores!G$4:I$38,3,FALSE)))</f>
        <v/>
      </c>
      <c r="M632" s="10"/>
      <c r="N632" s="10"/>
      <c r="O632" s="6"/>
    </row>
    <row r="633" spans="1:15" x14ac:dyDescent="0.25">
      <c r="A633" s="119"/>
      <c r="B633" s="4"/>
      <c r="C633" s="4"/>
      <c r="D633" s="7"/>
      <c r="E633" s="7"/>
      <c r="F633" s="8" t="str">
        <f t="shared" si="132"/>
        <v/>
      </c>
      <c r="G633" s="7" t="str">
        <f t="shared" si="133"/>
        <v/>
      </c>
      <c r="H633" s="5" t="str">
        <f t="shared" si="134"/>
        <v/>
      </c>
      <c r="I633" s="116" t="str">
        <f t="shared" si="135"/>
        <v/>
      </c>
      <c r="J633" s="7" t="str">
        <f t="shared" si="136"/>
        <v/>
      </c>
      <c r="K633" s="9" t="str">
        <f t="shared" si="137"/>
        <v/>
      </c>
      <c r="L633" s="9" t="str">
        <f>IF(NOT(ISERROR(VLOOKUP(B633,Deflatores!G$42:H$64,2,FALSE))),VLOOKUP(B633,Deflatores!G$42:H$64,2,FALSE),IF(OR(ISBLANK(C633),ISBLANK(B633)),"",VLOOKUP(C633,Deflatores!G$4:H$38,2,FALSE)*H633+VLOOKUP(C633,Deflatores!G$4:I$38,3,FALSE)))</f>
        <v/>
      </c>
      <c r="M633" s="10"/>
      <c r="N633" s="10"/>
      <c r="O633" s="6"/>
    </row>
    <row r="634" spans="1:15" x14ac:dyDescent="0.25">
      <c r="A634" s="119"/>
      <c r="B634" s="4"/>
      <c r="C634" s="4"/>
      <c r="D634" s="7"/>
      <c r="E634" s="7"/>
      <c r="F634" s="8" t="str">
        <f t="shared" si="132"/>
        <v/>
      </c>
      <c r="G634" s="7" t="str">
        <f t="shared" si="133"/>
        <v/>
      </c>
      <c r="H634" s="5" t="str">
        <f t="shared" si="134"/>
        <v/>
      </c>
      <c r="I634" s="116" t="str">
        <f t="shared" si="135"/>
        <v/>
      </c>
      <c r="J634" s="7" t="str">
        <f t="shared" si="136"/>
        <v/>
      </c>
      <c r="K634" s="9" t="str">
        <f t="shared" si="137"/>
        <v/>
      </c>
      <c r="L634" s="9" t="str">
        <f>IF(NOT(ISERROR(VLOOKUP(B634,Deflatores!G$42:H$64,2,FALSE))),VLOOKUP(B634,Deflatores!G$42:H$64,2,FALSE),IF(OR(ISBLANK(C634),ISBLANK(B634)),"",VLOOKUP(C634,Deflatores!G$4:H$38,2,FALSE)*H634+VLOOKUP(C634,Deflatores!G$4:I$38,3,FALSE)))</f>
        <v/>
      </c>
      <c r="M634" s="10"/>
      <c r="N634" s="10"/>
      <c r="O634" s="6"/>
    </row>
    <row r="635" spans="1:15" x14ac:dyDescent="0.25">
      <c r="A635" s="119"/>
      <c r="B635" s="4"/>
      <c r="C635" s="4"/>
      <c r="D635" s="7"/>
      <c r="E635" s="7"/>
      <c r="F635" s="8" t="str">
        <f t="shared" si="132"/>
        <v/>
      </c>
      <c r="G635" s="7" t="str">
        <f t="shared" si="133"/>
        <v/>
      </c>
      <c r="H635" s="5" t="str">
        <f t="shared" si="134"/>
        <v/>
      </c>
      <c r="I635" s="116" t="str">
        <f t="shared" si="135"/>
        <v/>
      </c>
      <c r="J635" s="7" t="str">
        <f t="shared" si="136"/>
        <v/>
      </c>
      <c r="K635" s="9" t="str">
        <f t="shared" si="137"/>
        <v/>
      </c>
      <c r="L635" s="9" t="str">
        <f>IF(NOT(ISERROR(VLOOKUP(B635,Deflatores!G$42:H$64,2,FALSE))),VLOOKUP(B635,Deflatores!G$42:H$64,2,FALSE),IF(OR(ISBLANK(C635),ISBLANK(B635)),"",VLOOKUP(C635,Deflatores!G$4:H$38,2,FALSE)*H635+VLOOKUP(C635,Deflatores!G$4:I$38,3,FALSE)))</f>
        <v/>
      </c>
      <c r="M635" s="10"/>
      <c r="N635" s="10"/>
      <c r="O635" s="6"/>
    </row>
    <row r="636" spans="1:15" x14ac:dyDescent="0.25">
      <c r="A636" s="119"/>
      <c r="B636" s="4"/>
      <c r="C636" s="4"/>
      <c r="D636" s="7"/>
      <c r="E636" s="7"/>
      <c r="F636" s="8" t="str">
        <f t="shared" si="132"/>
        <v/>
      </c>
      <c r="G636" s="7" t="str">
        <f t="shared" si="133"/>
        <v/>
      </c>
      <c r="H636" s="5" t="str">
        <f t="shared" si="134"/>
        <v/>
      </c>
      <c r="I636" s="116" t="str">
        <f t="shared" si="135"/>
        <v/>
      </c>
      <c r="J636" s="7" t="str">
        <f t="shared" si="136"/>
        <v/>
      </c>
      <c r="K636" s="9" t="str">
        <f t="shared" si="137"/>
        <v/>
      </c>
      <c r="L636" s="9" t="str">
        <f>IF(NOT(ISERROR(VLOOKUP(B636,Deflatores!G$42:H$64,2,FALSE))),VLOOKUP(B636,Deflatores!G$42:H$64,2,FALSE),IF(OR(ISBLANK(C636),ISBLANK(B636)),"",VLOOKUP(C636,Deflatores!G$4:H$38,2,FALSE)*H636+VLOOKUP(C636,Deflatores!G$4:I$38,3,FALSE)))</f>
        <v/>
      </c>
      <c r="M636" s="10"/>
      <c r="N636" s="10"/>
      <c r="O636" s="6"/>
    </row>
    <row r="637" spans="1:15" x14ac:dyDescent="0.25">
      <c r="A637" s="119"/>
      <c r="B637" s="4"/>
      <c r="C637" s="4"/>
      <c r="D637" s="7"/>
      <c r="E637" s="7"/>
      <c r="F637" s="8" t="str">
        <f t="shared" si="132"/>
        <v/>
      </c>
      <c r="G637" s="7" t="str">
        <f t="shared" si="133"/>
        <v/>
      </c>
      <c r="H637" s="5" t="str">
        <f t="shared" si="134"/>
        <v/>
      </c>
      <c r="I637" s="116" t="str">
        <f t="shared" si="135"/>
        <v/>
      </c>
      <c r="J637" s="7" t="str">
        <f t="shared" si="136"/>
        <v/>
      </c>
      <c r="K637" s="9" t="str">
        <f t="shared" si="137"/>
        <v/>
      </c>
      <c r="L637" s="9" t="str">
        <f>IF(NOT(ISERROR(VLOOKUP(B637,Deflatores!G$42:H$64,2,FALSE))),VLOOKUP(B637,Deflatores!G$42:H$64,2,FALSE),IF(OR(ISBLANK(C637),ISBLANK(B637)),"",VLOOKUP(C637,Deflatores!G$4:H$38,2,FALSE)*H637+VLOOKUP(C637,Deflatores!G$4:I$38,3,FALSE)))</f>
        <v/>
      </c>
      <c r="M637" s="10"/>
      <c r="N637" s="10"/>
      <c r="O637" s="6"/>
    </row>
    <row r="638" spans="1:15" x14ac:dyDescent="0.25">
      <c r="A638" s="119"/>
      <c r="B638" s="4"/>
      <c r="C638" s="4"/>
      <c r="D638" s="7"/>
      <c r="E638" s="7"/>
      <c r="F638" s="8" t="str">
        <f t="shared" si="132"/>
        <v/>
      </c>
      <c r="G638" s="7" t="str">
        <f t="shared" si="133"/>
        <v/>
      </c>
      <c r="H638" s="5" t="str">
        <f t="shared" si="134"/>
        <v/>
      </c>
      <c r="I638" s="116" t="str">
        <f t="shared" si="135"/>
        <v/>
      </c>
      <c r="J638" s="7" t="str">
        <f t="shared" si="136"/>
        <v/>
      </c>
      <c r="K638" s="9" t="str">
        <f t="shared" si="137"/>
        <v/>
      </c>
      <c r="L638" s="9" t="str">
        <f>IF(NOT(ISERROR(VLOOKUP(B638,Deflatores!G$42:H$64,2,FALSE))),VLOOKUP(B638,Deflatores!G$42:H$64,2,FALSE),IF(OR(ISBLANK(C638),ISBLANK(B638)),"",VLOOKUP(C638,Deflatores!G$4:H$38,2,FALSE)*H638+VLOOKUP(C638,Deflatores!G$4:I$38,3,FALSE)))</f>
        <v/>
      </c>
      <c r="M638" s="10"/>
      <c r="N638" s="10"/>
      <c r="O638" s="6"/>
    </row>
    <row r="639" spans="1:15" x14ac:dyDescent="0.25">
      <c r="A639" s="119"/>
      <c r="B639" s="4"/>
      <c r="C639" s="4"/>
      <c r="D639" s="7"/>
      <c r="E639" s="7"/>
      <c r="F639" s="8" t="str">
        <f t="shared" si="132"/>
        <v/>
      </c>
      <c r="G639" s="7" t="str">
        <f t="shared" si="133"/>
        <v/>
      </c>
      <c r="H639" s="5" t="str">
        <f t="shared" si="134"/>
        <v/>
      </c>
      <c r="I639" s="116" t="str">
        <f t="shared" si="135"/>
        <v/>
      </c>
      <c r="J639" s="7" t="str">
        <f t="shared" si="136"/>
        <v/>
      </c>
      <c r="K639" s="9" t="str">
        <f t="shared" si="137"/>
        <v/>
      </c>
      <c r="L639" s="9" t="str">
        <f>IF(NOT(ISERROR(VLOOKUP(B639,Deflatores!G$42:H$64,2,FALSE))),VLOOKUP(B639,Deflatores!G$42:H$64,2,FALSE),IF(OR(ISBLANK(C639),ISBLANK(B639)),"",VLOOKUP(C639,Deflatores!G$4:H$38,2,FALSE)*H639+VLOOKUP(C639,Deflatores!G$4:I$38,3,FALSE)))</f>
        <v/>
      </c>
      <c r="M639" s="10"/>
      <c r="N639" s="10"/>
      <c r="O639" s="6"/>
    </row>
    <row r="640" spans="1:15" x14ac:dyDescent="0.25">
      <c r="A640" s="119"/>
      <c r="B640" s="4"/>
      <c r="C640" s="4"/>
      <c r="D640" s="7"/>
      <c r="E640" s="7"/>
      <c r="F640" s="8" t="str">
        <f t="shared" si="132"/>
        <v/>
      </c>
      <c r="G640" s="7" t="str">
        <f t="shared" si="133"/>
        <v/>
      </c>
      <c r="H640" s="5" t="str">
        <f t="shared" si="134"/>
        <v/>
      </c>
      <c r="I640" s="116" t="str">
        <f t="shared" si="135"/>
        <v/>
      </c>
      <c r="J640" s="7" t="str">
        <f t="shared" si="136"/>
        <v/>
      </c>
      <c r="K640" s="9" t="str">
        <f t="shared" si="137"/>
        <v/>
      </c>
      <c r="L640" s="9" t="str">
        <f>IF(NOT(ISERROR(VLOOKUP(B640,Deflatores!G$42:H$64,2,FALSE))),VLOOKUP(B640,Deflatores!G$42:H$64,2,FALSE),IF(OR(ISBLANK(C640),ISBLANK(B640)),"",VLOOKUP(C640,Deflatores!G$4:H$38,2,FALSE)*H640+VLOOKUP(C640,Deflatores!G$4:I$38,3,FALSE)))</f>
        <v/>
      </c>
      <c r="M640" s="10"/>
      <c r="N640" s="10"/>
      <c r="O640" s="6"/>
    </row>
    <row r="641" spans="1:15" x14ac:dyDescent="0.25">
      <c r="A641" s="119"/>
      <c r="B641" s="4"/>
      <c r="C641" s="4"/>
      <c r="D641" s="7"/>
      <c r="E641" s="7"/>
      <c r="F641" s="8" t="str">
        <f t="shared" si="132"/>
        <v/>
      </c>
      <c r="G641" s="7" t="str">
        <f t="shared" si="133"/>
        <v/>
      </c>
      <c r="H641" s="5" t="str">
        <f t="shared" si="134"/>
        <v/>
      </c>
      <c r="I641" s="116" t="str">
        <f t="shared" si="135"/>
        <v/>
      </c>
      <c r="J641" s="7" t="str">
        <f t="shared" si="136"/>
        <v/>
      </c>
      <c r="K641" s="9" t="str">
        <f t="shared" si="137"/>
        <v/>
      </c>
      <c r="L641" s="9" t="str">
        <f>IF(NOT(ISERROR(VLOOKUP(B641,Deflatores!G$42:H$64,2,FALSE))),VLOOKUP(B641,Deflatores!G$42:H$64,2,FALSE),IF(OR(ISBLANK(C641),ISBLANK(B641)),"",VLOOKUP(C641,Deflatores!G$4:H$38,2,FALSE)*H641+VLOOKUP(C641,Deflatores!G$4:I$38,3,FALSE)))</f>
        <v/>
      </c>
      <c r="M641" s="10"/>
      <c r="N641" s="10"/>
      <c r="O641" s="6"/>
    </row>
    <row r="642" spans="1:15" x14ac:dyDescent="0.25">
      <c r="A642" s="119"/>
      <c r="B642" s="4"/>
      <c r="C642" s="4"/>
      <c r="D642" s="7"/>
      <c r="E642" s="7"/>
      <c r="F642" s="8" t="str">
        <f t="shared" si="132"/>
        <v/>
      </c>
      <c r="G642" s="7" t="str">
        <f t="shared" si="133"/>
        <v/>
      </c>
      <c r="H642" s="5" t="str">
        <f t="shared" si="134"/>
        <v/>
      </c>
      <c r="I642" s="116" t="str">
        <f t="shared" si="135"/>
        <v/>
      </c>
      <c r="J642" s="7" t="str">
        <f t="shared" si="136"/>
        <v/>
      </c>
      <c r="K642" s="9" t="str">
        <f t="shared" si="137"/>
        <v/>
      </c>
      <c r="L642" s="9" t="str">
        <f>IF(NOT(ISERROR(VLOOKUP(B642,Deflatores!G$42:H$64,2,FALSE))),VLOOKUP(B642,Deflatores!G$42:H$64,2,FALSE),IF(OR(ISBLANK(C642),ISBLANK(B642)),"",VLOOKUP(C642,Deflatores!G$4:H$38,2,FALSE)*H642+VLOOKUP(C642,Deflatores!G$4:I$38,3,FALSE)))</f>
        <v/>
      </c>
      <c r="M642" s="10"/>
      <c r="N642" s="10"/>
      <c r="O642" s="6"/>
    </row>
    <row r="643" spans="1:15" x14ac:dyDescent="0.25">
      <c r="A643" s="119"/>
      <c r="B643" s="4"/>
      <c r="C643" s="4"/>
      <c r="D643" s="7"/>
      <c r="E643" s="7"/>
      <c r="F643" s="8" t="str">
        <f t="shared" si="132"/>
        <v/>
      </c>
      <c r="G643" s="7" t="str">
        <f t="shared" si="133"/>
        <v/>
      </c>
      <c r="H643" s="5" t="str">
        <f t="shared" si="134"/>
        <v/>
      </c>
      <c r="I643" s="116" t="str">
        <f t="shared" si="135"/>
        <v/>
      </c>
      <c r="J643" s="7" t="str">
        <f t="shared" si="136"/>
        <v/>
      </c>
      <c r="K643" s="9" t="str">
        <f t="shared" si="137"/>
        <v/>
      </c>
      <c r="L643" s="9" t="str">
        <f>IF(NOT(ISERROR(VLOOKUP(B643,Deflatores!G$42:H$64,2,FALSE))),VLOOKUP(B643,Deflatores!G$42:H$64,2,FALSE),IF(OR(ISBLANK(C643),ISBLANK(B643)),"",VLOOKUP(C643,Deflatores!G$4:H$38,2,FALSE)*H643+VLOOKUP(C643,Deflatores!G$4:I$38,3,FALSE)))</f>
        <v/>
      </c>
      <c r="M643" s="10"/>
      <c r="N643" s="10"/>
      <c r="O643" s="6"/>
    </row>
    <row r="644" spans="1:15" x14ac:dyDescent="0.25">
      <c r="A644" s="119"/>
      <c r="B644" s="4"/>
      <c r="C644" s="4"/>
      <c r="D644" s="7"/>
      <c r="E644" s="7"/>
      <c r="F644" s="8" t="str">
        <f t="shared" si="132"/>
        <v/>
      </c>
      <c r="G644" s="7" t="str">
        <f t="shared" si="133"/>
        <v/>
      </c>
      <c r="H644" s="5" t="str">
        <f t="shared" si="134"/>
        <v/>
      </c>
      <c r="I644" s="116" t="str">
        <f t="shared" si="135"/>
        <v/>
      </c>
      <c r="J644" s="7" t="str">
        <f t="shared" si="136"/>
        <v/>
      </c>
      <c r="K644" s="9" t="str">
        <f t="shared" si="137"/>
        <v/>
      </c>
      <c r="L644" s="9" t="str">
        <f>IF(NOT(ISERROR(VLOOKUP(B644,Deflatores!G$42:H$64,2,FALSE))),VLOOKUP(B644,Deflatores!G$42:H$64,2,FALSE),IF(OR(ISBLANK(C644),ISBLANK(B644)),"",VLOOKUP(C644,Deflatores!G$4:H$38,2,FALSE)*H644+VLOOKUP(C644,Deflatores!G$4:I$38,3,FALSE)))</f>
        <v/>
      </c>
      <c r="M644" s="10"/>
      <c r="N644" s="10"/>
      <c r="O644" s="6"/>
    </row>
    <row r="645" spans="1:15" x14ac:dyDescent="0.25">
      <c r="A645" s="119"/>
      <c r="B645" s="4"/>
      <c r="C645" s="4"/>
      <c r="D645" s="7"/>
      <c r="E645" s="7"/>
      <c r="F645" s="8" t="str">
        <f t="shared" si="132"/>
        <v/>
      </c>
      <c r="G645" s="7" t="str">
        <f t="shared" si="133"/>
        <v/>
      </c>
      <c r="H645" s="5" t="str">
        <f t="shared" si="134"/>
        <v/>
      </c>
      <c r="I645" s="116" t="str">
        <f t="shared" si="135"/>
        <v/>
      </c>
      <c r="J645" s="7" t="str">
        <f t="shared" si="136"/>
        <v/>
      </c>
      <c r="K645" s="9" t="str">
        <f t="shared" si="137"/>
        <v/>
      </c>
      <c r="L645" s="9" t="str">
        <f>IF(NOT(ISERROR(VLOOKUP(B645,Deflatores!G$42:H$64,2,FALSE))),VLOOKUP(B645,Deflatores!G$42:H$64,2,FALSE),IF(OR(ISBLANK(C645),ISBLANK(B645)),"",VLOOKUP(C645,Deflatores!G$4:H$38,2,FALSE)*H645+VLOOKUP(C645,Deflatores!G$4:I$38,3,FALSE)))</f>
        <v/>
      </c>
      <c r="M645" s="10"/>
      <c r="N645" s="10"/>
      <c r="O645" s="6"/>
    </row>
    <row r="646" spans="1:15" x14ac:dyDescent="0.25">
      <c r="A646" s="119"/>
      <c r="B646" s="4"/>
      <c r="C646" s="4"/>
      <c r="D646" s="7"/>
      <c r="E646" s="7"/>
      <c r="F646" s="8" t="str">
        <f t="shared" si="132"/>
        <v/>
      </c>
      <c r="G646" s="7" t="str">
        <f t="shared" si="133"/>
        <v/>
      </c>
      <c r="H646" s="5" t="str">
        <f t="shared" si="134"/>
        <v/>
      </c>
      <c r="I646" s="116" t="str">
        <f t="shared" si="135"/>
        <v/>
      </c>
      <c r="J646" s="7" t="str">
        <f t="shared" si="136"/>
        <v/>
      </c>
      <c r="K646" s="9" t="str">
        <f t="shared" si="137"/>
        <v/>
      </c>
      <c r="L646" s="9" t="str">
        <f>IF(NOT(ISERROR(VLOOKUP(B646,Deflatores!G$42:H$64,2,FALSE))),VLOOKUP(B646,Deflatores!G$42:H$64,2,FALSE),IF(OR(ISBLANK(C646),ISBLANK(B646)),"",VLOOKUP(C646,Deflatores!G$4:H$38,2,FALSE)*H646+VLOOKUP(C646,Deflatores!G$4:I$38,3,FALSE)))</f>
        <v/>
      </c>
      <c r="M646" s="10"/>
      <c r="N646" s="10"/>
      <c r="O646" s="6"/>
    </row>
    <row r="647" spans="1:15" x14ac:dyDescent="0.25">
      <c r="A647" s="119"/>
      <c r="B647" s="4"/>
      <c r="C647" s="4"/>
      <c r="D647" s="7"/>
      <c r="E647" s="7"/>
      <c r="F647" s="8" t="str">
        <f t="shared" si="132"/>
        <v/>
      </c>
      <c r="G647" s="7" t="str">
        <f t="shared" si="133"/>
        <v/>
      </c>
      <c r="H647" s="5" t="str">
        <f t="shared" si="134"/>
        <v/>
      </c>
      <c r="I647" s="116" t="str">
        <f t="shared" si="135"/>
        <v/>
      </c>
      <c r="J647" s="7" t="str">
        <f t="shared" si="136"/>
        <v/>
      </c>
      <c r="K647" s="9" t="str">
        <f t="shared" si="137"/>
        <v/>
      </c>
      <c r="L647" s="9" t="str">
        <f>IF(NOT(ISERROR(VLOOKUP(B647,Deflatores!G$42:H$64,2,FALSE))),VLOOKUP(B647,Deflatores!G$42:H$64,2,FALSE),IF(OR(ISBLANK(C647),ISBLANK(B647)),"",VLOOKUP(C647,Deflatores!G$4:H$38,2,FALSE)*H647+VLOOKUP(C647,Deflatores!G$4:I$38,3,FALSE)))</f>
        <v/>
      </c>
      <c r="M647" s="10"/>
      <c r="N647" s="10"/>
      <c r="O647" s="6"/>
    </row>
    <row r="648" spans="1:15" x14ac:dyDescent="0.25">
      <c r="A648" s="119"/>
      <c r="B648" s="4"/>
      <c r="C648" s="4"/>
      <c r="D648" s="7"/>
      <c r="E648" s="7"/>
      <c r="F648" s="8" t="str">
        <f t="shared" si="132"/>
        <v/>
      </c>
      <c r="G648" s="7" t="str">
        <f t="shared" si="133"/>
        <v/>
      </c>
      <c r="H648" s="5" t="str">
        <f t="shared" si="134"/>
        <v/>
      </c>
      <c r="I648" s="116" t="str">
        <f t="shared" si="135"/>
        <v/>
      </c>
      <c r="J648" s="7" t="str">
        <f t="shared" si="136"/>
        <v/>
      </c>
      <c r="K648" s="9" t="str">
        <f t="shared" si="137"/>
        <v/>
      </c>
      <c r="L648" s="9" t="str">
        <f>IF(NOT(ISERROR(VLOOKUP(B648,Deflatores!G$42:H$64,2,FALSE))),VLOOKUP(B648,Deflatores!G$42:H$64,2,FALSE),IF(OR(ISBLANK(C648),ISBLANK(B648)),"",VLOOKUP(C648,Deflatores!G$4:H$38,2,FALSE)*H648+VLOOKUP(C648,Deflatores!G$4:I$38,3,FALSE)))</f>
        <v/>
      </c>
      <c r="M648" s="10"/>
      <c r="N648" s="10"/>
      <c r="O648" s="6"/>
    </row>
    <row r="649" spans="1:15" x14ac:dyDescent="0.25">
      <c r="A649" s="119"/>
      <c r="B649" s="4"/>
      <c r="C649" s="4"/>
      <c r="D649" s="7"/>
      <c r="E649" s="7"/>
      <c r="F649" s="8" t="str">
        <f t="shared" si="132"/>
        <v/>
      </c>
      <c r="G649" s="7" t="str">
        <f t="shared" si="133"/>
        <v/>
      </c>
      <c r="H649" s="5" t="str">
        <f t="shared" si="134"/>
        <v/>
      </c>
      <c r="I649" s="116" t="str">
        <f t="shared" si="135"/>
        <v/>
      </c>
      <c r="J649" s="7" t="str">
        <f t="shared" si="136"/>
        <v/>
      </c>
      <c r="K649" s="9" t="str">
        <f t="shared" si="137"/>
        <v/>
      </c>
      <c r="L649" s="9" t="str">
        <f>IF(NOT(ISERROR(VLOOKUP(B649,Deflatores!G$42:H$64,2,FALSE))),VLOOKUP(B649,Deflatores!G$42:H$64,2,FALSE),IF(OR(ISBLANK(C649),ISBLANK(B649)),"",VLOOKUP(C649,Deflatores!G$4:H$38,2,FALSE)*H649+VLOOKUP(C649,Deflatores!G$4:I$38,3,FALSE)))</f>
        <v/>
      </c>
      <c r="M649" s="10"/>
      <c r="N649" s="10"/>
      <c r="O649" s="6"/>
    </row>
    <row r="650" spans="1:15" x14ac:dyDescent="0.25">
      <c r="A650" s="119"/>
      <c r="B650" s="4"/>
      <c r="C650" s="4"/>
      <c r="D650" s="7"/>
      <c r="E650" s="7"/>
      <c r="F650" s="8" t="str">
        <f t="shared" si="132"/>
        <v/>
      </c>
      <c r="G650" s="7" t="str">
        <f t="shared" si="133"/>
        <v/>
      </c>
      <c r="H650" s="5" t="str">
        <f t="shared" si="134"/>
        <v/>
      </c>
      <c r="I650" s="116" t="str">
        <f t="shared" si="135"/>
        <v/>
      </c>
      <c r="J650" s="7" t="str">
        <f t="shared" si="136"/>
        <v/>
      </c>
      <c r="K650" s="9" t="str">
        <f t="shared" si="137"/>
        <v/>
      </c>
      <c r="L650" s="9" t="str">
        <f>IF(NOT(ISERROR(VLOOKUP(B650,Deflatores!G$42:H$64,2,FALSE))),VLOOKUP(B650,Deflatores!G$42:H$64,2,FALSE),IF(OR(ISBLANK(C650),ISBLANK(B650)),"",VLOOKUP(C650,Deflatores!G$4:H$38,2,FALSE)*H650+VLOOKUP(C650,Deflatores!G$4:I$38,3,FALSE)))</f>
        <v/>
      </c>
      <c r="M650" s="10"/>
      <c r="N650" s="10"/>
      <c r="O650" s="6"/>
    </row>
    <row r="651" spans="1:15" x14ac:dyDescent="0.25">
      <c r="A651" s="119"/>
      <c r="B651" s="4"/>
      <c r="C651" s="4"/>
      <c r="D651" s="7"/>
      <c r="E651" s="7"/>
      <c r="F651" s="8" t="str">
        <f t="shared" si="132"/>
        <v/>
      </c>
      <c r="G651" s="7" t="str">
        <f t="shared" si="133"/>
        <v/>
      </c>
      <c r="H651" s="5" t="str">
        <f t="shared" si="134"/>
        <v/>
      </c>
      <c r="I651" s="116" t="str">
        <f t="shared" si="135"/>
        <v/>
      </c>
      <c r="J651" s="7" t="str">
        <f t="shared" si="136"/>
        <v/>
      </c>
      <c r="K651" s="9" t="str">
        <f t="shared" si="137"/>
        <v/>
      </c>
      <c r="L651" s="9" t="str">
        <f>IF(NOT(ISERROR(VLOOKUP(B651,Deflatores!G$42:H$64,2,FALSE))),VLOOKUP(B651,Deflatores!G$42:H$64,2,FALSE),IF(OR(ISBLANK(C651),ISBLANK(B651)),"",VLOOKUP(C651,Deflatores!G$4:H$38,2,FALSE)*H651+VLOOKUP(C651,Deflatores!G$4:I$38,3,FALSE)))</f>
        <v/>
      </c>
      <c r="M651" s="10"/>
      <c r="N651" s="10"/>
      <c r="O651" s="6"/>
    </row>
    <row r="652" spans="1:15" x14ac:dyDescent="0.25">
      <c r="A652" s="119"/>
      <c r="B652" s="4"/>
      <c r="C652" s="4"/>
      <c r="D652" s="7"/>
      <c r="E652" s="7"/>
      <c r="F652" s="8" t="str">
        <f t="shared" si="132"/>
        <v/>
      </c>
      <c r="G652" s="7" t="str">
        <f t="shared" si="133"/>
        <v/>
      </c>
      <c r="H652" s="5" t="str">
        <f t="shared" si="134"/>
        <v/>
      </c>
      <c r="I652" s="116" t="str">
        <f t="shared" si="135"/>
        <v/>
      </c>
      <c r="J652" s="7" t="str">
        <f t="shared" si="136"/>
        <v/>
      </c>
      <c r="K652" s="9" t="str">
        <f t="shared" si="137"/>
        <v/>
      </c>
      <c r="L652" s="9" t="str">
        <f>IF(NOT(ISERROR(VLOOKUP(B652,Deflatores!G$42:H$64,2,FALSE))),VLOOKUP(B652,Deflatores!G$42:H$64,2,FALSE),IF(OR(ISBLANK(C652),ISBLANK(B652)),"",VLOOKUP(C652,Deflatores!G$4:H$38,2,FALSE)*H652+VLOOKUP(C652,Deflatores!G$4:I$38,3,FALSE)))</f>
        <v/>
      </c>
      <c r="M652" s="10"/>
      <c r="N652" s="10"/>
      <c r="O652" s="6"/>
    </row>
    <row r="653" spans="1:15" x14ac:dyDescent="0.25">
      <c r="A653" s="119"/>
      <c r="B653" s="4"/>
      <c r="C653" s="4"/>
      <c r="D653" s="7"/>
      <c r="E653" s="7"/>
      <c r="F653" s="8" t="str">
        <f t="shared" si="132"/>
        <v/>
      </c>
      <c r="G653" s="7" t="str">
        <f t="shared" si="133"/>
        <v/>
      </c>
      <c r="H653" s="5" t="str">
        <f t="shared" si="134"/>
        <v/>
      </c>
      <c r="I653" s="116" t="str">
        <f t="shared" si="135"/>
        <v/>
      </c>
      <c r="J653" s="7" t="str">
        <f t="shared" si="136"/>
        <v/>
      </c>
      <c r="K653" s="9" t="str">
        <f t="shared" si="137"/>
        <v/>
      </c>
      <c r="L653" s="9" t="str">
        <f>IF(NOT(ISERROR(VLOOKUP(B653,Deflatores!G$42:H$64,2,FALSE))),VLOOKUP(B653,Deflatores!G$42:H$64,2,FALSE),IF(OR(ISBLANK(C653),ISBLANK(B653)),"",VLOOKUP(C653,Deflatores!G$4:H$38,2,FALSE)*H653+VLOOKUP(C653,Deflatores!G$4:I$38,3,FALSE)))</f>
        <v/>
      </c>
      <c r="M653" s="10"/>
      <c r="N653" s="10"/>
      <c r="O653" s="6"/>
    </row>
    <row r="654" spans="1:15" x14ac:dyDescent="0.25">
      <c r="A654" s="119"/>
      <c r="B654" s="4"/>
      <c r="C654" s="4"/>
      <c r="D654" s="7"/>
      <c r="E654" s="7"/>
      <c r="F654" s="8" t="str">
        <f t="shared" si="132"/>
        <v/>
      </c>
      <c r="G654" s="7" t="str">
        <f t="shared" si="133"/>
        <v/>
      </c>
      <c r="H654" s="5" t="str">
        <f t="shared" si="134"/>
        <v/>
      </c>
      <c r="I654" s="116" t="str">
        <f t="shared" si="135"/>
        <v/>
      </c>
      <c r="J654" s="7" t="str">
        <f t="shared" si="136"/>
        <v/>
      </c>
      <c r="K654" s="9" t="str">
        <f t="shared" si="137"/>
        <v/>
      </c>
      <c r="L654" s="9" t="str">
        <f>IF(NOT(ISERROR(VLOOKUP(B654,Deflatores!G$42:H$64,2,FALSE))),VLOOKUP(B654,Deflatores!G$42:H$64,2,FALSE),IF(OR(ISBLANK(C654),ISBLANK(B654)),"",VLOOKUP(C654,Deflatores!G$4:H$38,2,FALSE)*H654+VLOOKUP(C654,Deflatores!G$4:I$38,3,FALSE)))</f>
        <v/>
      </c>
      <c r="M654" s="10"/>
      <c r="N654" s="10"/>
      <c r="O654" s="6"/>
    </row>
    <row r="655" spans="1:15" x14ac:dyDescent="0.25">
      <c r="A655" s="119"/>
      <c r="B655" s="4"/>
      <c r="C655" s="4"/>
      <c r="D655" s="7"/>
      <c r="E655" s="7"/>
      <c r="F655" s="8" t="str">
        <f t="shared" si="132"/>
        <v/>
      </c>
      <c r="G655" s="7" t="str">
        <f t="shared" si="133"/>
        <v/>
      </c>
      <c r="H655" s="5" t="str">
        <f t="shared" si="134"/>
        <v/>
      </c>
      <c r="I655" s="116" t="str">
        <f t="shared" si="135"/>
        <v/>
      </c>
      <c r="J655" s="7" t="str">
        <f t="shared" si="136"/>
        <v/>
      </c>
      <c r="K655" s="9" t="str">
        <f t="shared" si="137"/>
        <v/>
      </c>
      <c r="L655" s="9" t="str">
        <f>IF(NOT(ISERROR(VLOOKUP(B655,Deflatores!G$42:H$64,2,FALSE))),VLOOKUP(B655,Deflatores!G$42:H$64,2,FALSE),IF(OR(ISBLANK(C655),ISBLANK(B655)),"",VLOOKUP(C655,Deflatores!G$4:H$38,2,FALSE)*H655+VLOOKUP(C655,Deflatores!G$4:I$38,3,FALSE)))</f>
        <v/>
      </c>
      <c r="M655" s="10"/>
      <c r="N655" s="10"/>
      <c r="O655" s="6"/>
    </row>
    <row r="656" spans="1:15" x14ac:dyDescent="0.25">
      <c r="A656" s="119"/>
      <c r="B656" s="4"/>
      <c r="C656" s="4"/>
      <c r="D656" s="7"/>
      <c r="E656" s="7"/>
      <c r="F656" s="8" t="str">
        <f t="shared" si="132"/>
        <v/>
      </c>
      <c r="G656" s="7" t="str">
        <f t="shared" si="133"/>
        <v/>
      </c>
      <c r="H656" s="5" t="str">
        <f t="shared" si="134"/>
        <v/>
      </c>
      <c r="I656" s="116" t="str">
        <f t="shared" si="135"/>
        <v/>
      </c>
      <c r="J656" s="7" t="str">
        <f t="shared" si="136"/>
        <v/>
      </c>
      <c r="K656" s="9" t="str">
        <f t="shared" si="137"/>
        <v/>
      </c>
      <c r="L656" s="9" t="str">
        <f>IF(NOT(ISERROR(VLOOKUP(B656,Deflatores!G$42:H$64,2,FALSE))),VLOOKUP(B656,Deflatores!G$42:H$64,2,FALSE),IF(OR(ISBLANK(C656),ISBLANK(B656)),"",VLOOKUP(C656,Deflatores!G$4:H$38,2,FALSE)*H656+VLOOKUP(C656,Deflatores!G$4:I$38,3,FALSE)))</f>
        <v/>
      </c>
      <c r="M656" s="10"/>
      <c r="N656" s="10"/>
      <c r="O656" s="6"/>
    </row>
    <row r="657" spans="1:15" x14ac:dyDescent="0.25">
      <c r="A657" s="119"/>
      <c r="B657" s="4"/>
      <c r="C657" s="4"/>
      <c r="D657" s="7"/>
      <c r="E657" s="7"/>
      <c r="F657" s="8" t="str">
        <f t="shared" ref="F657:F720" si="138">IF(ISBLANK(B657),"",IF(I657="L","Baixa",IF(I657="A","Média",IF(I657="","","Alta"))))</f>
        <v/>
      </c>
      <c r="G657" s="7" t="str">
        <f t="shared" ref="G657:G720" si="139">CONCATENATE(B657,I657)</f>
        <v/>
      </c>
      <c r="H657" s="5" t="str">
        <f t="shared" ref="H657:H720" si="140">IF(ISBLANK(B657),"",IF(B657="ALI",IF(I657="L",7,IF(I657="A",10,15)),IF(B657="AIE",IF(I657="L",5,IF(I657="A",7,10)),IF(B657="SE",IF(I657="L",4,IF(I657="A",5,7)),IF(OR(B657="EE",B657="CE"),IF(I657="L",3,IF(I657="A",4,6)),0)))))</f>
        <v/>
      </c>
      <c r="I657" s="116" t="str">
        <f t="shared" ref="I657:I720" si="141">IF(OR(ISBLANK(D657),ISBLANK(E657)),IF(OR(B657="ALI",B657="AIE"),"L",IF(OR(B657="EE",B657="SE",B657="CE"),"A","")),IF(B657="EE",IF(E657&gt;=3,IF(D657&gt;=5,"H","A"),IF(E657&gt;=2,IF(D657&gt;=16,"H",IF(D657&lt;=4,"L","A")),IF(D657&lt;=15,"L","A"))),IF(OR(B657="SE",B657="CE"),IF(E657&gt;=4,IF(D657&gt;=6,"H","A"),IF(E657&gt;=2,IF(D657&gt;=20,"H",IF(D657&lt;=5,"L","A")),IF(D657&lt;=19,"L","A"))),IF(OR(B657="ALI",B657="AIE"),IF(E657&gt;=6,IF(D657&gt;=20,"H","A"),IF(E657&gt;=2,IF(D657&gt;=51,"H",IF(D657&lt;=19,"L","A")),IF(D657&lt;=50,"L","A"))),""))))</f>
        <v/>
      </c>
      <c r="J657" s="7" t="str">
        <f t="shared" ref="J657:J720" si="142">CONCATENATE(B657,C657)</f>
        <v/>
      </c>
      <c r="K657" s="9" t="str">
        <f t="shared" si="137"/>
        <v/>
      </c>
      <c r="L657" s="9" t="str">
        <f>IF(NOT(ISERROR(VLOOKUP(B657,Deflatores!G$42:H$64,2,FALSE))),VLOOKUP(B657,Deflatores!G$42:H$64,2,FALSE),IF(OR(ISBLANK(C657),ISBLANK(B657)),"",VLOOKUP(C657,Deflatores!G$4:H$38,2,FALSE)*H657+VLOOKUP(C657,Deflatores!G$4:I$38,3,FALSE)))</f>
        <v/>
      </c>
      <c r="M657" s="10"/>
      <c r="N657" s="10"/>
      <c r="O657" s="6"/>
    </row>
    <row r="658" spans="1:15" x14ac:dyDescent="0.25">
      <c r="A658" s="119"/>
      <c r="B658" s="4"/>
      <c r="C658" s="4"/>
      <c r="D658" s="7"/>
      <c r="E658" s="7"/>
      <c r="F658" s="8" t="str">
        <f t="shared" si="138"/>
        <v/>
      </c>
      <c r="G658" s="7" t="str">
        <f t="shared" si="139"/>
        <v/>
      </c>
      <c r="H658" s="5" t="str">
        <f t="shared" si="140"/>
        <v/>
      </c>
      <c r="I658" s="116" t="str">
        <f t="shared" si="141"/>
        <v/>
      </c>
      <c r="J658" s="7" t="str">
        <f t="shared" si="142"/>
        <v/>
      </c>
      <c r="K658" s="9" t="str">
        <f t="shared" si="137"/>
        <v/>
      </c>
      <c r="L658" s="9" t="str">
        <f>IF(NOT(ISERROR(VLOOKUP(B658,Deflatores!G$42:H$64,2,FALSE))),VLOOKUP(B658,Deflatores!G$42:H$64,2,FALSE),IF(OR(ISBLANK(C658),ISBLANK(B658)),"",VLOOKUP(C658,Deflatores!G$4:H$38,2,FALSE)*H658+VLOOKUP(C658,Deflatores!G$4:I$38,3,FALSE)))</f>
        <v/>
      </c>
      <c r="M658" s="10"/>
      <c r="N658" s="10"/>
      <c r="O658" s="6"/>
    </row>
    <row r="659" spans="1:15" x14ac:dyDescent="0.25">
      <c r="A659" s="119"/>
      <c r="B659" s="4"/>
      <c r="C659" s="4"/>
      <c r="D659" s="7"/>
      <c r="E659" s="7"/>
      <c r="F659" s="8" t="str">
        <f t="shared" si="138"/>
        <v/>
      </c>
      <c r="G659" s="7" t="str">
        <f t="shared" si="139"/>
        <v/>
      </c>
      <c r="H659" s="5" t="str">
        <f t="shared" si="140"/>
        <v/>
      </c>
      <c r="I659" s="116" t="str">
        <f t="shared" si="141"/>
        <v/>
      </c>
      <c r="J659" s="7" t="str">
        <f t="shared" si="142"/>
        <v/>
      </c>
      <c r="K659" s="9" t="str">
        <f t="shared" ref="K659:K722" si="143">IF(OR(H659="",H659=0),L659,H659)</f>
        <v/>
      </c>
      <c r="L659" s="9" t="str">
        <f>IF(NOT(ISERROR(VLOOKUP(B659,Deflatores!G$42:H$64,2,FALSE))),VLOOKUP(B659,Deflatores!G$42:H$64,2,FALSE),IF(OR(ISBLANK(C659),ISBLANK(B659)),"",VLOOKUP(C659,Deflatores!G$4:H$38,2,FALSE)*H659+VLOOKUP(C659,Deflatores!G$4:I$38,3,FALSE)))</f>
        <v/>
      </c>
      <c r="M659" s="10"/>
      <c r="N659" s="10"/>
      <c r="O659" s="6"/>
    </row>
    <row r="660" spans="1:15" x14ac:dyDescent="0.25">
      <c r="A660" s="119"/>
      <c r="B660" s="4"/>
      <c r="C660" s="4"/>
      <c r="D660" s="7"/>
      <c r="E660" s="7"/>
      <c r="F660" s="8" t="str">
        <f t="shared" si="138"/>
        <v/>
      </c>
      <c r="G660" s="7" t="str">
        <f t="shared" si="139"/>
        <v/>
      </c>
      <c r="H660" s="5" t="str">
        <f t="shared" si="140"/>
        <v/>
      </c>
      <c r="I660" s="116" t="str">
        <f t="shared" si="141"/>
        <v/>
      </c>
      <c r="J660" s="7" t="str">
        <f t="shared" si="142"/>
        <v/>
      </c>
      <c r="K660" s="9" t="str">
        <f t="shared" si="143"/>
        <v/>
      </c>
      <c r="L660" s="9" t="str">
        <f>IF(NOT(ISERROR(VLOOKUP(B660,Deflatores!G$42:H$64,2,FALSE))),VLOOKUP(B660,Deflatores!G$42:H$64,2,FALSE),IF(OR(ISBLANK(C660),ISBLANK(B660)),"",VLOOKUP(C660,Deflatores!G$4:H$38,2,FALSE)*H660+VLOOKUP(C660,Deflatores!G$4:I$38,3,FALSE)))</f>
        <v/>
      </c>
      <c r="M660" s="10"/>
      <c r="N660" s="10"/>
      <c r="O660" s="6"/>
    </row>
    <row r="661" spans="1:15" x14ac:dyDescent="0.25">
      <c r="A661" s="119"/>
      <c r="B661" s="4"/>
      <c r="C661" s="4"/>
      <c r="D661" s="7"/>
      <c r="E661" s="7"/>
      <c r="F661" s="8" t="str">
        <f t="shared" si="138"/>
        <v/>
      </c>
      <c r="G661" s="7" t="str">
        <f t="shared" si="139"/>
        <v/>
      </c>
      <c r="H661" s="5" t="str">
        <f t="shared" si="140"/>
        <v/>
      </c>
      <c r="I661" s="116" t="str">
        <f t="shared" si="141"/>
        <v/>
      </c>
      <c r="J661" s="7" t="str">
        <f t="shared" si="142"/>
        <v/>
      </c>
      <c r="K661" s="9" t="str">
        <f t="shared" si="143"/>
        <v/>
      </c>
      <c r="L661" s="9" t="str">
        <f>IF(NOT(ISERROR(VLOOKUP(B661,Deflatores!G$42:H$64,2,FALSE))),VLOOKUP(B661,Deflatores!G$42:H$64,2,FALSE),IF(OR(ISBLANK(C661),ISBLANK(B661)),"",VLOOKUP(C661,Deflatores!G$4:H$38,2,FALSE)*H661+VLOOKUP(C661,Deflatores!G$4:I$38,3,FALSE)))</f>
        <v/>
      </c>
      <c r="M661" s="10"/>
      <c r="N661" s="10"/>
      <c r="O661" s="6"/>
    </row>
    <row r="662" spans="1:15" x14ac:dyDescent="0.25">
      <c r="A662" s="119"/>
      <c r="B662" s="4"/>
      <c r="C662" s="4"/>
      <c r="D662" s="7"/>
      <c r="E662" s="7"/>
      <c r="F662" s="8" t="str">
        <f t="shared" si="138"/>
        <v/>
      </c>
      <c r="G662" s="7" t="str">
        <f t="shared" si="139"/>
        <v/>
      </c>
      <c r="H662" s="5" t="str">
        <f t="shared" si="140"/>
        <v/>
      </c>
      <c r="I662" s="116" t="str">
        <f t="shared" si="141"/>
        <v/>
      </c>
      <c r="J662" s="7" t="str">
        <f t="shared" si="142"/>
        <v/>
      </c>
      <c r="K662" s="9" t="str">
        <f t="shared" si="143"/>
        <v/>
      </c>
      <c r="L662" s="9" t="str">
        <f>IF(NOT(ISERROR(VLOOKUP(B662,Deflatores!G$42:H$64,2,FALSE))),VLOOKUP(B662,Deflatores!G$42:H$64,2,FALSE),IF(OR(ISBLANK(C662),ISBLANK(B662)),"",VLOOKUP(C662,Deflatores!G$4:H$38,2,FALSE)*H662+VLOOKUP(C662,Deflatores!G$4:I$38,3,FALSE)))</f>
        <v/>
      </c>
      <c r="M662" s="10"/>
      <c r="N662" s="10"/>
      <c r="O662" s="6"/>
    </row>
    <row r="663" spans="1:15" x14ac:dyDescent="0.25">
      <c r="A663" s="119"/>
      <c r="B663" s="4"/>
      <c r="C663" s="4"/>
      <c r="D663" s="7"/>
      <c r="E663" s="7"/>
      <c r="F663" s="8" t="str">
        <f t="shared" si="138"/>
        <v/>
      </c>
      <c r="G663" s="7" t="str">
        <f t="shared" si="139"/>
        <v/>
      </c>
      <c r="H663" s="5" t="str">
        <f t="shared" si="140"/>
        <v/>
      </c>
      <c r="I663" s="116" t="str">
        <f t="shared" si="141"/>
        <v/>
      </c>
      <c r="J663" s="7" t="str">
        <f t="shared" si="142"/>
        <v/>
      </c>
      <c r="K663" s="9" t="str">
        <f t="shared" si="143"/>
        <v/>
      </c>
      <c r="L663" s="9" t="str">
        <f>IF(NOT(ISERROR(VLOOKUP(B663,Deflatores!G$42:H$64,2,FALSE))),VLOOKUP(B663,Deflatores!G$42:H$64,2,FALSE),IF(OR(ISBLANK(C663),ISBLANK(B663)),"",VLOOKUP(C663,Deflatores!G$4:H$38,2,FALSE)*H663+VLOOKUP(C663,Deflatores!G$4:I$38,3,FALSE)))</f>
        <v/>
      </c>
      <c r="M663" s="10"/>
      <c r="N663" s="10"/>
      <c r="O663" s="6"/>
    </row>
    <row r="664" spans="1:15" x14ac:dyDescent="0.25">
      <c r="A664" s="119"/>
      <c r="B664" s="4"/>
      <c r="C664" s="4"/>
      <c r="D664" s="7"/>
      <c r="E664" s="7"/>
      <c r="F664" s="8" t="str">
        <f t="shared" si="138"/>
        <v/>
      </c>
      <c r="G664" s="7" t="str">
        <f t="shared" si="139"/>
        <v/>
      </c>
      <c r="H664" s="5" t="str">
        <f t="shared" si="140"/>
        <v/>
      </c>
      <c r="I664" s="116" t="str">
        <f t="shared" si="141"/>
        <v/>
      </c>
      <c r="J664" s="7" t="str">
        <f t="shared" si="142"/>
        <v/>
      </c>
      <c r="K664" s="9" t="str">
        <f t="shared" si="143"/>
        <v/>
      </c>
      <c r="L664" s="9" t="str">
        <f>IF(NOT(ISERROR(VLOOKUP(B664,Deflatores!G$42:H$64,2,FALSE))),VLOOKUP(B664,Deflatores!G$42:H$64,2,FALSE),IF(OR(ISBLANK(C664),ISBLANK(B664)),"",VLOOKUP(C664,Deflatores!G$4:H$38,2,FALSE)*H664+VLOOKUP(C664,Deflatores!G$4:I$38,3,FALSE)))</f>
        <v/>
      </c>
      <c r="M664" s="10"/>
      <c r="N664" s="10"/>
      <c r="O664" s="6"/>
    </row>
    <row r="665" spans="1:15" x14ac:dyDescent="0.25">
      <c r="A665" s="119"/>
      <c r="B665" s="4"/>
      <c r="C665" s="4"/>
      <c r="D665" s="7"/>
      <c r="E665" s="7"/>
      <c r="F665" s="8" t="str">
        <f t="shared" si="138"/>
        <v/>
      </c>
      <c r="G665" s="7" t="str">
        <f t="shared" si="139"/>
        <v/>
      </c>
      <c r="H665" s="5" t="str">
        <f t="shared" si="140"/>
        <v/>
      </c>
      <c r="I665" s="116" t="str">
        <f t="shared" si="141"/>
        <v/>
      </c>
      <c r="J665" s="7" t="str">
        <f t="shared" si="142"/>
        <v/>
      </c>
      <c r="K665" s="9" t="str">
        <f t="shared" si="143"/>
        <v/>
      </c>
      <c r="L665" s="9" t="str">
        <f>IF(NOT(ISERROR(VLOOKUP(B665,Deflatores!G$42:H$64,2,FALSE))),VLOOKUP(B665,Deflatores!G$42:H$64,2,FALSE),IF(OR(ISBLANK(C665),ISBLANK(B665)),"",VLOOKUP(C665,Deflatores!G$4:H$38,2,FALSE)*H665+VLOOKUP(C665,Deflatores!G$4:I$38,3,FALSE)))</f>
        <v/>
      </c>
      <c r="M665" s="10"/>
      <c r="N665" s="10"/>
      <c r="O665" s="6"/>
    </row>
    <row r="666" spans="1:15" x14ac:dyDescent="0.25">
      <c r="A666" s="119"/>
      <c r="B666" s="4"/>
      <c r="C666" s="4"/>
      <c r="D666" s="7"/>
      <c r="E666" s="7"/>
      <c r="F666" s="8" t="str">
        <f t="shared" si="138"/>
        <v/>
      </c>
      <c r="G666" s="7" t="str">
        <f t="shared" si="139"/>
        <v/>
      </c>
      <c r="H666" s="5" t="str">
        <f t="shared" si="140"/>
        <v/>
      </c>
      <c r="I666" s="116" t="str">
        <f t="shared" si="141"/>
        <v/>
      </c>
      <c r="J666" s="7" t="str">
        <f t="shared" si="142"/>
        <v/>
      </c>
      <c r="K666" s="9" t="str">
        <f t="shared" si="143"/>
        <v/>
      </c>
      <c r="L666" s="9" t="str">
        <f>IF(NOT(ISERROR(VLOOKUP(B666,Deflatores!G$42:H$64,2,FALSE))),VLOOKUP(B666,Deflatores!G$42:H$64,2,FALSE),IF(OR(ISBLANK(C666),ISBLANK(B666)),"",VLOOKUP(C666,Deflatores!G$4:H$38,2,FALSE)*H666+VLOOKUP(C666,Deflatores!G$4:I$38,3,FALSE)))</f>
        <v/>
      </c>
      <c r="M666" s="10"/>
      <c r="N666" s="10"/>
      <c r="O666" s="6"/>
    </row>
    <row r="667" spans="1:15" x14ac:dyDescent="0.25">
      <c r="A667" s="119"/>
      <c r="B667" s="4"/>
      <c r="C667" s="4"/>
      <c r="D667" s="7"/>
      <c r="E667" s="7"/>
      <c r="F667" s="8" t="str">
        <f t="shared" si="138"/>
        <v/>
      </c>
      <c r="G667" s="7" t="str">
        <f t="shared" si="139"/>
        <v/>
      </c>
      <c r="H667" s="5" t="str">
        <f t="shared" si="140"/>
        <v/>
      </c>
      <c r="I667" s="116" t="str">
        <f t="shared" si="141"/>
        <v/>
      </c>
      <c r="J667" s="7" t="str">
        <f t="shared" si="142"/>
        <v/>
      </c>
      <c r="K667" s="9" t="str">
        <f t="shared" si="143"/>
        <v/>
      </c>
      <c r="L667" s="9" t="str">
        <f>IF(NOT(ISERROR(VLOOKUP(B667,Deflatores!G$42:H$64,2,FALSE))),VLOOKUP(B667,Deflatores!G$42:H$64,2,FALSE),IF(OR(ISBLANK(C667),ISBLANK(B667)),"",VLOOKUP(C667,Deflatores!G$4:H$38,2,FALSE)*H667+VLOOKUP(C667,Deflatores!G$4:I$38,3,FALSE)))</f>
        <v/>
      </c>
      <c r="M667" s="10"/>
      <c r="N667" s="10"/>
      <c r="O667" s="6"/>
    </row>
    <row r="668" spans="1:15" x14ac:dyDescent="0.25">
      <c r="A668" s="119"/>
      <c r="B668" s="4"/>
      <c r="C668" s="4"/>
      <c r="D668" s="7"/>
      <c r="E668" s="7"/>
      <c r="F668" s="8" t="str">
        <f t="shared" si="138"/>
        <v/>
      </c>
      <c r="G668" s="7" t="str">
        <f t="shared" si="139"/>
        <v/>
      </c>
      <c r="H668" s="5" t="str">
        <f t="shared" si="140"/>
        <v/>
      </c>
      <c r="I668" s="116" t="str">
        <f t="shared" si="141"/>
        <v/>
      </c>
      <c r="J668" s="7" t="str">
        <f t="shared" si="142"/>
        <v/>
      </c>
      <c r="K668" s="9" t="str">
        <f t="shared" si="143"/>
        <v/>
      </c>
      <c r="L668" s="9" t="str">
        <f>IF(NOT(ISERROR(VLOOKUP(B668,Deflatores!G$42:H$64,2,FALSE))),VLOOKUP(B668,Deflatores!G$42:H$64,2,FALSE),IF(OR(ISBLANK(C668),ISBLANK(B668)),"",VLOOKUP(C668,Deflatores!G$4:H$38,2,FALSE)*H668+VLOOKUP(C668,Deflatores!G$4:I$38,3,FALSE)))</f>
        <v/>
      </c>
      <c r="M668" s="10"/>
      <c r="N668" s="10"/>
      <c r="O668" s="6"/>
    </row>
    <row r="669" spans="1:15" x14ac:dyDescent="0.25">
      <c r="A669" s="119"/>
      <c r="B669" s="4"/>
      <c r="C669" s="4"/>
      <c r="D669" s="7"/>
      <c r="E669" s="7"/>
      <c r="F669" s="8" t="str">
        <f t="shared" si="138"/>
        <v/>
      </c>
      <c r="G669" s="7" t="str">
        <f t="shared" si="139"/>
        <v/>
      </c>
      <c r="H669" s="5" t="str">
        <f t="shared" si="140"/>
        <v/>
      </c>
      <c r="I669" s="116" t="str">
        <f t="shared" si="141"/>
        <v/>
      </c>
      <c r="J669" s="7" t="str">
        <f t="shared" si="142"/>
        <v/>
      </c>
      <c r="K669" s="9" t="str">
        <f t="shared" si="143"/>
        <v/>
      </c>
      <c r="L669" s="9" t="str">
        <f>IF(NOT(ISERROR(VLOOKUP(B669,Deflatores!G$42:H$64,2,FALSE))),VLOOKUP(B669,Deflatores!G$42:H$64,2,FALSE),IF(OR(ISBLANK(C669),ISBLANK(B669)),"",VLOOKUP(C669,Deflatores!G$4:H$38,2,FALSE)*H669+VLOOKUP(C669,Deflatores!G$4:I$38,3,FALSE)))</f>
        <v/>
      </c>
      <c r="M669" s="10"/>
      <c r="N669" s="10"/>
      <c r="O669" s="6"/>
    </row>
    <row r="670" spans="1:15" x14ac:dyDescent="0.25">
      <c r="A670" s="119"/>
      <c r="B670" s="4"/>
      <c r="C670" s="4"/>
      <c r="D670" s="7"/>
      <c r="E670" s="7"/>
      <c r="F670" s="8" t="str">
        <f t="shared" si="138"/>
        <v/>
      </c>
      <c r="G670" s="7" t="str">
        <f t="shared" si="139"/>
        <v/>
      </c>
      <c r="H670" s="5" t="str">
        <f t="shared" si="140"/>
        <v/>
      </c>
      <c r="I670" s="116" t="str">
        <f t="shared" si="141"/>
        <v/>
      </c>
      <c r="J670" s="7" t="str">
        <f t="shared" si="142"/>
        <v/>
      </c>
      <c r="K670" s="9" t="str">
        <f t="shared" si="143"/>
        <v/>
      </c>
      <c r="L670" s="9" t="str">
        <f>IF(NOT(ISERROR(VLOOKUP(B670,Deflatores!G$42:H$64,2,FALSE))),VLOOKUP(B670,Deflatores!G$42:H$64,2,FALSE),IF(OR(ISBLANK(C670),ISBLANK(B670)),"",VLOOKUP(C670,Deflatores!G$4:H$38,2,FALSE)*H670+VLOOKUP(C670,Deflatores!G$4:I$38,3,FALSE)))</f>
        <v/>
      </c>
      <c r="M670" s="10"/>
      <c r="N670" s="10"/>
      <c r="O670" s="6"/>
    </row>
    <row r="671" spans="1:15" x14ac:dyDescent="0.25">
      <c r="A671" s="119"/>
      <c r="B671" s="4"/>
      <c r="C671" s="4"/>
      <c r="D671" s="7"/>
      <c r="E671" s="7"/>
      <c r="F671" s="8" t="str">
        <f t="shared" si="138"/>
        <v/>
      </c>
      <c r="G671" s="7" t="str">
        <f t="shared" si="139"/>
        <v/>
      </c>
      <c r="H671" s="5" t="str">
        <f t="shared" si="140"/>
        <v/>
      </c>
      <c r="I671" s="116" t="str">
        <f t="shared" si="141"/>
        <v/>
      </c>
      <c r="J671" s="7" t="str">
        <f t="shared" si="142"/>
        <v/>
      </c>
      <c r="K671" s="9" t="str">
        <f t="shared" si="143"/>
        <v/>
      </c>
      <c r="L671" s="9" t="str">
        <f>IF(NOT(ISERROR(VLOOKUP(B671,Deflatores!G$42:H$64,2,FALSE))),VLOOKUP(B671,Deflatores!G$42:H$64,2,FALSE),IF(OR(ISBLANK(C671),ISBLANK(B671)),"",VLOOKUP(C671,Deflatores!G$4:H$38,2,FALSE)*H671+VLOOKUP(C671,Deflatores!G$4:I$38,3,FALSE)))</f>
        <v/>
      </c>
      <c r="M671" s="10"/>
      <c r="N671" s="10"/>
      <c r="O671" s="6"/>
    </row>
    <row r="672" spans="1:15" x14ac:dyDescent="0.25">
      <c r="A672" s="119"/>
      <c r="B672" s="4"/>
      <c r="C672" s="4"/>
      <c r="D672" s="7"/>
      <c r="E672" s="7"/>
      <c r="F672" s="8" t="str">
        <f t="shared" si="138"/>
        <v/>
      </c>
      <c r="G672" s="7" t="str">
        <f t="shared" si="139"/>
        <v/>
      </c>
      <c r="H672" s="5" t="str">
        <f t="shared" si="140"/>
        <v/>
      </c>
      <c r="I672" s="116" t="str">
        <f t="shared" si="141"/>
        <v/>
      </c>
      <c r="J672" s="7" t="str">
        <f t="shared" si="142"/>
        <v/>
      </c>
      <c r="K672" s="9" t="str">
        <f t="shared" si="143"/>
        <v/>
      </c>
      <c r="L672" s="9" t="str">
        <f>IF(NOT(ISERROR(VLOOKUP(B672,Deflatores!G$42:H$64,2,FALSE))),VLOOKUP(B672,Deflatores!G$42:H$64,2,FALSE),IF(OR(ISBLANK(C672),ISBLANK(B672)),"",VLOOKUP(C672,Deflatores!G$4:H$38,2,FALSE)*H672+VLOOKUP(C672,Deflatores!G$4:I$38,3,FALSE)))</f>
        <v/>
      </c>
      <c r="M672" s="10"/>
      <c r="N672" s="10"/>
      <c r="O672" s="6"/>
    </row>
    <row r="673" spans="1:15" x14ac:dyDescent="0.25">
      <c r="A673" s="119"/>
      <c r="B673" s="4"/>
      <c r="C673" s="4"/>
      <c r="D673" s="7"/>
      <c r="E673" s="7"/>
      <c r="F673" s="8" t="str">
        <f t="shared" si="138"/>
        <v/>
      </c>
      <c r="G673" s="7" t="str">
        <f t="shared" si="139"/>
        <v/>
      </c>
      <c r="H673" s="5" t="str">
        <f t="shared" si="140"/>
        <v/>
      </c>
      <c r="I673" s="116" t="str">
        <f t="shared" si="141"/>
        <v/>
      </c>
      <c r="J673" s="7" t="str">
        <f t="shared" si="142"/>
        <v/>
      </c>
      <c r="K673" s="9" t="str">
        <f t="shared" si="143"/>
        <v/>
      </c>
      <c r="L673" s="9" t="str">
        <f>IF(NOT(ISERROR(VLOOKUP(B673,Deflatores!G$42:H$64,2,FALSE))),VLOOKUP(B673,Deflatores!G$42:H$64,2,FALSE),IF(OR(ISBLANK(C673),ISBLANK(B673)),"",VLOOKUP(C673,Deflatores!G$4:H$38,2,FALSE)*H673+VLOOKUP(C673,Deflatores!G$4:I$38,3,FALSE)))</f>
        <v/>
      </c>
      <c r="M673" s="10"/>
      <c r="N673" s="10"/>
      <c r="O673" s="6"/>
    </row>
    <row r="674" spans="1:15" x14ac:dyDescent="0.25">
      <c r="A674" s="119"/>
      <c r="B674" s="4"/>
      <c r="C674" s="4"/>
      <c r="D674" s="7"/>
      <c r="E674" s="7"/>
      <c r="F674" s="8" t="str">
        <f t="shared" si="138"/>
        <v/>
      </c>
      <c r="G674" s="7" t="str">
        <f t="shared" si="139"/>
        <v/>
      </c>
      <c r="H674" s="5" t="str">
        <f t="shared" si="140"/>
        <v/>
      </c>
      <c r="I674" s="116" t="str">
        <f t="shared" si="141"/>
        <v/>
      </c>
      <c r="J674" s="7" t="str">
        <f t="shared" si="142"/>
        <v/>
      </c>
      <c r="K674" s="9" t="str">
        <f t="shared" si="143"/>
        <v/>
      </c>
      <c r="L674" s="9" t="str">
        <f>IF(NOT(ISERROR(VLOOKUP(B674,Deflatores!G$42:H$64,2,FALSE))),VLOOKUP(B674,Deflatores!G$42:H$64,2,FALSE),IF(OR(ISBLANK(C674),ISBLANK(B674)),"",VLOOKUP(C674,Deflatores!G$4:H$38,2,FALSE)*H674+VLOOKUP(C674,Deflatores!G$4:I$38,3,FALSE)))</f>
        <v/>
      </c>
      <c r="M674" s="10"/>
      <c r="N674" s="10"/>
      <c r="O674" s="6"/>
    </row>
    <row r="675" spans="1:15" x14ac:dyDescent="0.25">
      <c r="A675" s="119"/>
      <c r="B675" s="4"/>
      <c r="C675" s="4"/>
      <c r="D675" s="7"/>
      <c r="E675" s="7"/>
      <c r="F675" s="8" t="str">
        <f t="shared" si="138"/>
        <v/>
      </c>
      <c r="G675" s="7" t="str">
        <f t="shared" si="139"/>
        <v/>
      </c>
      <c r="H675" s="5" t="str">
        <f t="shared" si="140"/>
        <v/>
      </c>
      <c r="I675" s="116" t="str">
        <f t="shared" si="141"/>
        <v/>
      </c>
      <c r="J675" s="7" t="str">
        <f t="shared" si="142"/>
        <v/>
      </c>
      <c r="K675" s="9" t="str">
        <f t="shared" si="143"/>
        <v/>
      </c>
      <c r="L675" s="9" t="str">
        <f>IF(NOT(ISERROR(VLOOKUP(B675,Deflatores!G$42:H$64,2,FALSE))),VLOOKUP(B675,Deflatores!G$42:H$64,2,FALSE),IF(OR(ISBLANK(C675),ISBLANK(B675)),"",VLOOKUP(C675,Deflatores!G$4:H$38,2,FALSE)*H675+VLOOKUP(C675,Deflatores!G$4:I$38,3,FALSE)))</f>
        <v/>
      </c>
      <c r="M675" s="10"/>
      <c r="N675" s="10"/>
      <c r="O675" s="6"/>
    </row>
    <row r="676" spans="1:15" x14ac:dyDescent="0.25">
      <c r="A676" s="119"/>
      <c r="B676" s="4"/>
      <c r="C676" s="4"/>
      <c r="D676" s="7"/>
      <c r="E676" s="7"/>
      <c r="F676" s="8" t="str">
        <f t="shared" si="138"/>
        <v/>
      </c>
      <c r="G676" s="7" t="str">
        <f t="shared" si="139"/>
        <v/>
      </c>
      <c r="H676" s="5" t="str">
        <f t="shared" si="140"/>
        <v/>
      </c>
      <c r="I676" s="116" t="str">
        <f t="shared" si="141"/>
        <v/>
      </c>
      <c r="J676" s="7" t="str">
        <f t="shared" si="142"/>
        <v/>
      </c>
      <c r="K676" s="9" t="str">
        <f t="shared" si="143"/>
        <v/>
      </c>
      <c r="L676" s="9" t="str">
        <f>IF(NOT(ISERROR(VLOOKUP(B676,Deflatores!G$42:H$64,2,FALSE))),VLOOKUP(B676,Deflatores!G$42:H$64,2,FALSE),IF(OR(ISBLANK(C676),ISBLANK(B676)),"",VLOOKUP(C676,Deflatores!G$4:H$38,2,FALSE)*H676+VLOOKUP(C676,Deflatores!G$4:I$38,3,FALSE)))</f>
        <v/>
      </c>
      <c r="M676" s="10"/>
      <c r="N676" s="10"/>
      <c r="O676" s="6"/>
    </row>
    <row r="677" spans="1:15" x14ac:dyDescent="0.25">
      <c r="A677" s="119"/>
      <c r="B677" s="4"/>
      <c r="C677" s="4"/>
      <c r="D677" s="7"/>
      <c r="E677" s="7"/>
      <c r="F677" s="8" t="str">
        <f t="shared" si="138"/>
        <v/>
      </c>
      <c r="G677" s="7" t="str">
        <f t="shared" si="139"/>
        <v/>
      </c>
      <c r="H677" s="5" t="str">
        <f t="shared" si="140"/>
        <v/>
      </c>
      <c r="I677" s="116" t="str">
        <f t="shared" si="141"/>
        <v/>
      </c>
      <c r="J677" s="7" t="str">
        <f t="shared" si="142"/>
        <v/>
      </c>
      <c r="K677" s="9" t="str">
        <f t="shared" si="143"/>
        <v/>
      </c>
      <c r="L677" s="9" t="str">
        <f>IF(NOT(ISERROR(VLOOKUP(B677,Deflatores!G$42:H$64,2,FALSE))),VLOOKUP(B677,Deflatores!G$42:H$64,2,FALSE),IF(OR(ISBLANK(C677),ISBLANK(B677)),"",VLOOKUP(C677,Deflatores!G$4:H$38,2,FALSE)*H677+VLOOKUP(C677,Deflatores!G$4:I$38,3,FALSE)))</f>
        <v/>
      </c>
      <c r="M677" s="10"/>
      <c r="N677" s="10"/>
      <c r="O677" s="6"/>
    </row>
    <row r="678" spans="1:15" x14ac:dyDescent="0.25">
      <c r="A678" s="119"/>
      <c r="B678" s="4"/>
      <c r="C678" s="4"/>
      <c r="D678" s="7"/>
      <c r="E678" s="7"/>
      <c r="F678" s="8" t="str">
        <f t="shared" si="138"/>
        <v/>
      </c>
      <c r="G678" s="7" t="str">
        <f t="shared" si="139"/>
        <v/>
      </c>
      <c r="H678" s="5" t="str">
        <f t="shared" si="140"/>
        <v/>
      </c>
      <c r="I678" s="116" t="str">
        <f t="shared" si="141"/>
        <v/>
      </c>
      <c r="J678" s="7" t="str">
        <f t="shared" si="142"/>
        <v/>
      </c>
      <c r="K678" s="9" t="str">
        <f t="shared" si="143"/>
        <v/>
      </c>
      <c r="L678" s="9" t="str">
        <f>IF(NOT(ISERROR(VLOOKUP(B678,Deflatores!G$42:H$64,2,FALSE))),VLOOKUP(B678,Deflatores!G$42:H$64,2,FALSE),IF(OR(ISBLANK(C678),ISBLANK(B678)),"",VLOOKUP(C678,Deflatores!G$4:H$38,2,FALSE)*H678+VLOOKUP(C678,Deflatores!G$4:I$38,3,FALSE)))</f>
        <v/>
      </c>
      <c r="M678" s="10"/>
      <c r="N678" s="10"/>
      <c r="O678" s="6"/>
    </row>
    <row r="679" spans="1:15" x14ac:dyDescent="0.25">
      <c r="A679" s="119"/>
      <c r="B679" s="4"/>
      <c r="C679" s="4"/>
      <c r="D679" s="7"/>
      <c r="E679" s="7"/>
      <c r="F679" s="8" t="str">
        <f t="shared" si="138"/>
        <v/>
      </c>
      <c r="G679" s="7" t="str">
        <f t="shared" si="139"/>
        <v/>
      </c>
      <c r="H679" s="5" t="str">
        <f t="shared" si="140"/>
        <v/>
      </c>
      <c r="I679" s="116" t="str">
        <f t="shared" si="141"/>
        <v/>
      </c>
      <c r="J679" s="7" t="str">
        <f t="shared" si="142"/>
        <v/>
      </c>
      <c r="K679" s="9" t="str">
        <f t="shared" si="143"/>
        <v/>
      </c>
      <c r="L679" s="9" t="str">
        <f>IF(NOT(ISERROR(VLOOKUP(B679,Deflatores!G$42:H$64,2,FALSE))),VLOOKUP(B679,Deflatores!G$42:H$64,2,FALSE),IF(OR(ISBLANK(C679),ISBLANK(B679)),"",VLOOKUP(C679,Deflatores!G$4:H$38,2,FALSE)*H679+VLOOKUP(C679,Deflatores!G$4:I$38,3,FALSE)))</f>
        <v/>
      </c>
      <c r="M679" s="10"/>
      <c r="N679" s="10"/>
      <c r="O679" s="6"/>
    </row>
    <row r="680" spans="1:15" x14ac:dyDescent="0.25">
      <c r="A680" s="119"/>
      <c r="B680" s="4"/>
      <c r="C680" s="4"/>
      <c r="D680" s="7"/>
      <c r="E680" s="7"/>
      <c r="F680" s="8" t="str">
        <f t="shared" si="138"/>
        <v/>
      </c>
      <c r="G680" s="7" t="str">
        <f t="shared" si="139"/>
        <v/>
      </c>
      <c r="H680" s="5" t="str">
        <f t="shared" si="140"/>
        <v/>
      </c>
      <c r="I680" s="116" t="str">
        <f t="shared" si="141"/>
        <v/>
      </c>
      <c r="J680" s="7" t="str">
        <f t="shared" si="142"/>
        <v/>
      </c>
      <c r="K680" s="9" t="str">
        <f t="shared" si="143"/>
        <v/>
      </c>
      <c r="L680" s="9" t="str">
        <f>IF(NOT(ISERROR(VLOOKUP(B680,Deflatores!G$42:H$64,2,FALSE))),VLOOKUP(B680,Deflatores!G$42:H$64,2,FALSE),IF(OR(ISBLANK(C680),ISBLANK(B680)),"",VLOOKUP(C680,Deflatores!G$4:H$38,2,FALSE)*H680+VLOOKUP(C680,Deflatores!G$4:I$38,3,FALSE)))</f>
        <v/>
      </c>
      <c r="M680" s="10"/>
      <c r="N680" s="10"/>
      <c r="O680" s="6"/>
    </row>
    <row r="681" spans="1:15" x14ac:dyDescent="0.25">
      <c r="A681" s="119"/>
      <c r="B681" s="4"/>
      <c r="C681" s="4"/>
      <c r="D681" s="7"/>
      <c r="E681" s="7"/>
      <c r="F681" s="8" t="str">
        <f t="shared" si="138"/>
        <v/>
      </c>
      <c r="G681" s="7" t="str">
        <f t="shared" si="139"/>
        <v/>
      </c>
      <c r="H681" s="5" t="str">
        <f t="shared" si="140"/>
        <v/>
      </c>
      <c r="I681" s="116" t="str">
        <f t="shared" si="141"/>
        <v/>
      </c>
      <c r="J681" s="7" t="str">
        <f t="shared" si="142"/>
        <v/>
      </c>
      <c r="K681" s="9" t="str">
        <f t="shared" si="143"/>
        <v/>
      </c>
      <c r="L681" s="9" t="str">
        <f>IF(NOT(ISERROR(VLOOKUP(B681,Deflatores!G$42:H$64,2,FALSE))),VLOOKUP(B681,Deflatores!G$42:H$64,2,FALSE),IF(OR(ISBLANK(C681),ISBLANK(B681)),"",VLOOKUP(C681,Deflatores!G$4:H$38,2,FALSE)*H681+VLOOKUP(C681,Deflatores!G$4:I$38,3,FALSE)))</f>
        <v/>
      </c>
      <c r="M681" s="10"/>
      <c r="N681" s="10"/>
      <c r="O681" s="6"/>
    </row>
    <row r="682" spans="1:15" x14ac:dyDescent="0.25">
      <c r="A682" s="119"/>
      <c r="B682" s="4"/>
      <c r="C682" s="4"/>
      <c r="D682" s="7"/>
      <c r="E682" s="7"/>
      <c r="F682" s="8" t="str">
        <f t="shared" si="138"/>
        <v/>
      </c>
      <c r="G682" s="7" t="str">
        <f t="shared" si="139"/>
        <v/>
      </c>
      <c r="H682" s="5" t="str">
        <f t="shared" si="140"/>
        <v/>
      </c>
      <c r="I682" s="116" t="str">
        <f t="shared" si="141"/>
        <v/>
      </c>
      <c r="J682" s="7" t="str">
        <f t="shared" si="142"/>
        <v/>
      </c>
      <c r="K682" s="9" t="str">
        <f t="shared" si="143"/>
        <v/>
      </c>
      <c r="L682" s="9" t="str">
        <f>IF(NOT(ISERROR(VLOOKUP(B682,Deflatores!G$42:H$64,2,FALSE))),VLOOKUP(B682,Deflatores!G$42:H$64,2,FALSE),IF(OR(ISBLANK(C682),ISBLANK(B682)),"",VLOOKUP(C682,Deflatores!G$4:H$38,2,FALSE)*H682+VLOOKUP(C682,Deflatores!G$4:I$38,3,FALSE)))</f>
        <v/>
      </c>
      <c r="M682" s="10"/>
      <c r="N682" s="10"/>
      <c r="O682" s="6"/>
    </row>
    <row r="683" spans="1:15" x14ac:dyDescent="0.25">
      <c r="A683" s="119"/>
      <c r="B683" s="4"/>
      <c r="C683" s="4"/>
      <c r="D683" s="7"/>
      <c r="E683" s="7"/>
      <c r="F683" s="8" t="str">
        <f t="shared" si="138"/>
        <v/>
      </c>
      <c r="G683" s="7" t="str">
        <f t="shared" si="139"/>
        <v/>
      </c>
      <c r="H683" s="5" t="str">
        <f t="shared" si="140"/>
        <v/>
      </c>
      <c r="I683" s="116" t="str">
        <f t="shared" si="141"/>
        <v/>
      </c>
      <c r="J683" s="7" t="str">
        <f t="shared" si="142"/>
        <v/>
      </c>
      <c r="K683" s="9" t="str">
        <f t="shared" si="143"/>
        <v/>
      </c>
      <c r="L683" s="9" t="str">
        <f>IF(NOT(ISERROR(VLOOKUP(B683,Deflatores!G$42:H$64,2,FALSE))),VLOOKUP(B683,Deflatores!G$42:H$64,2,FALSE),IF(OR(ISBLANK(C683),ISBLANK(B683)),"",VLOOKUP(C683,Deflatores!G$4:H$38,2,FALSE)*H683+VLOOKUP(C683,Deflatores!G$4:I$38,3,FALSE)))</f>
        <v/>
      </c>
      <c r="M683" s="10"/>
      <c r="N683" s="10"/>
      <c r="O683" s="6"/>
    </row>
    <row r="684" spans="1:15" x14ac:dyDescent="0.25">
      <c r="A684" s="119"/>
      <c r="B684" s="4"/>
      <c r="C684" s="4"/>
      <c r="D684" s="7"/>
      <c r="E684" s="7"/>
      <c r="F684" s="8" t="str">
        <f t="shared" si="138"/>
        <v/>
      </c>
      <c r="G684" s="7" t="str">
        <f t="shared" si="139"/>
        <v/>
      </c>
      <c r="H684" s="5" t="str">
        <f t="shared" si="140"/>
        <v/>
      </c>
      <c r="I684" s="116" t="str">
        <f t="shared" si="141"/>
        <v/>
      </c>
      <c r="J684" s="7" t="str">
        <f t="shared" si="142"/>
        <v/>
      </c>
      <c r="K684" s="9" t="str">
        <f t="shared" si="143"/>
        <v/>
      </c>
      <c r="L684" s="9" t="str">
        <f>IF(NOT(ISERROR(VLOOKUP(B684,Deflatores!G$42:H$64,2,FALSE))),VLOOKUP(B684,Deflatores!G$42:H$64,2,FALSE),IF(OR(ISBLANK(C684),ISBLANK(B684)),"",VLOOKUP(C684,Deflatores!G$4:H$38,2,FALSE)*H684+VLOOKUP(C684,Deflatores!G$4:I$38,3,FALSE)))</f>
        <v/>
      </c>
      <c r="M684" s="10"/>
      <c r="N684" s="10"/>
      <c r="O684" s="6"/>
    </row>
    <row r="685" spans="1:15" x14ac:dyDescent="0.25">
      <c r="A685" s="119"/>
      <c r="B685" s="4"/>
      <c r="C685" s="4"/>
      <c r="D685" s="7"/>
      <c r="E685" s="7"/>
      <c r="F685" s="8" t="str">
        <f t="shared" si="138"/>
        <v/>
      </c>
      <c r="G685" s="7" t="str">
        <f t="shared" si="139"/>
        <v/>
      </c>
      <c r="H685" s="5" t="str">
        <f t="shared" si="140"/>
        <v/>
      </c>
      <c r="I685" s="116" t="str">
        <f t="shared" si="141"/>
        <v/>
      </c>
      <c r="J685" s="7" t="str">
        <f t="shared" si="142"/>
        <v/>
      </c>
      <c r="K685" s="9" t="str">
        <f t="shared" si="143"/>
        <v/>
      </c>
      <c r="L685" s="9" t="str">
        <f>IF(NOT(ISERROR(VLOOKUP(B685,Deflatores!G$42:H$64,2,FALSE))),VLOOKUP(B685,Deflatores!G$42:H$64,2,FALSE),IF(OR(ISBLANK(C685),ISBLANK(B685)),"",VLOOKUP(C685,Deflatores!G$4:H$38,2,FALSE)*H685+VLOOKUP(C685,Deflatores!G$4:I$38,3,FALSE)))</f>
        <v/>
      </c>
      <c r="M685" s="10"/>
      <c r="N685" s="10"/>
      <c r="O685" s="6"/>
    </row>
    <row r="686" spans="1:15" x14ac:dyDescent="0.25">
      <c r="A686" s="119"/>
      <c r="B686" s="4"/>
      <c r="C686" s="4"/>
      <c r="D686" s="7"/>
      <c r="E686" s="7"/>
      <c r="F686" s="8" t="str">
        <f t="shared" si="138"/>
        <v/>
      </c>
      <c r="G686" s="7" t="str">
        <f t="shared" si="139"/>
        <v/>
      </c>
      <c r="H686" s="5" t="str">
        <f t="shared" si="140"/>
        <v/>
      </c>
      <c r="I686" s="116" t="str">
        <f t="shared" si="141"/>
        <v/>
      </c>
      <c r="J686" s="7" t="str">
        <f t="shared" si="142"/>
        <v/>
      </c>
      <c r="K686" s="9" t="str">
        <f t="shared" si="143"/>
        <v/>
      </c>
      <c r="L686" s="9" t="str">
        <f>IF(NOT(ISERROR(VLOOKUP(B686,Deflatores!G$42:H$64,2,FALSE))),VLOOKUP(B686,Deflatores!G$42:H$64,2,FALSE),IF(OR(ISBLANK(C686),ISBLANK(B686)),"",VLOOKUP(C686,Deflatores!G$4:H$38,2,FALSE)*H686+VLOOKUP(C686,Deflatores!G$4:I$38,3,FALSE)))</f>
        <v/>
      </c>
      <c r="M686" s="10"/>
      <c r="N686" s="10"/>
      <c r="O686" s="6"/>
    </row>
    <row r="687" spans="1:15" x14ac:dyDescent="0.25">
      <c r="A687" s="119"/>
      <c r="B687" s="4"/>
      <c r="C687" s="4"/>
      <c r="D687" s="7"/>
      <c r="E687" s="7"/>
      <c r="F687" s="8" t="str">
        <f t="shared" si="138"/>
        <v/>
      </c>
      <c r="G687" s="7" t="str">
        <f t="shared" si="139"/>
        <v/>
      </c>
      <c r="H687" s="5" t="str">
        <f t="shared" si="140"/>
        <v/>
      </c>
      <c r="I687" s="116" t="str">
        <f t="shared" si="141"/>
        <v/>
      </c>
      <c r="J687" s="7" t="str">
        <f t="shared" si="142"/>
        <v/>
      </c>
      <c r="K687" s="9" t="str">
        <f t="shared" si="143"/>
        <v/>
      </c>
      <c r="L687" s="9" t="str">
        <f>IF(NOT(ISERROR(VLOOKUP(B687,Deflatores!G$42:H$64,2,FALSE))),VLOOKUP(B687,Deflatores!G$42:H$64,2,FALSE),IF(OR(ISBLANK(C687),ISBLANK(B687)),"",VLOOKUP(C687,Deflatores!G$4:H$38,2,FALSE)*H687+VLOOKUP(C687,Deflatores!G$4:I$38,3,FALSE)))</f>
        <v/>
      </c>
      <c r="M687" s="10"/>
      <c r="N687" s="10"/>
      <c r="O687" s="6"/>
    </row>
    <row r="688" spans="1:15" x14ac:dyDescent="0.25">
      <c r="A688" s="119"/>
      <c r="B688" s="4"/>
      <c r="C688" s="4"/>
      <c r="D688" s="7"/>
      <c r="E688" s="7"/>
      <c r="F688" s="8" t="str">
        <f t="shared" si="138"/>
        <v/>
      </c>
      <c r="G688" s="7" t="str">
        <f t="shared" si="139"/>
        <v/>
      </c>
      <c r="H688" s="5" t="str">
        <f t="shared" si="140"/>
        <v/>
      </c>
      <c r="I688" s="116" t="str">
        <f t="shared" si="141"/>
        <v/>
      </c>
      <c r="J688" s="7" t="str">
        <f t="shared" si="142"/>
        <v/>
      </c>
      <c r="K688" s="9" t="str">
        <f t="shared" si="143"/>
        <v/>
      </c>
      <c r="L688" s="9" t="str">
        <f>IF(NOT(ISERROR(VLOOKUP(B688,Deflatores!G$42:H$64,2,FALSE))),VLOOKUP(B688,Deflatores!G$42:H$64,2,FALSE),IF(OR(ISBLANK(C688),ISBLANK(B688)),"",VLOOKUP(C688,Deflatores!G$4:H$38,2,FALSE)*H688+VLOOKUP(C688,Deflatores!G$4:I$38,3,FALSE)))</f>
        <v/>
      </c>
      <c r="M688" s="10"/>
      <c r="N688" s="10"/>
      <c r="O688" s="6"/>
    </row>
    <row r="689" spans="1:15" x14ac:dyDescent="0.25">
      <c r="A689" s="119"/>
      <c r="B689" s="4"/>
      <c r="C689" s="4"/>
      <c r="D689" s="7"/>
      <c r="E689" s="7"/>
      <c r="F689" s="8" t="str">
        <f t="shared" si="138"/>
        <v/>
      </c>
      <c r="G689" s="7" t="str">
        <f t="shared" si="139"/>
        <v/>
      </c>
      <c r="H689" s="5" t="str">
        <f t="shared" si="140"/>
        <v/>
      </c>
      <c r="I689" s="116" t="str">
        <f t="shared" si="141"/>
        <v/>
      </c>
      <c r="J689" s="7" t="str">
        <f t="shared" si="142"/>
        <v/>
      </c>
      <c r="K689" s="9" t="str">
        <f t="shared" si="143"/>
        <v/>
      </c>
      <c r="L689" s="9" t="str">
        <f>IF(NOT(ISERROR(VLOOKUP(B689,Deflatores!G$42:H$64,2,FALSE))),VLOOKUP(B689,Deflatores!G$42:H$64,2,FALSE),IF(OR(ISBLANK(C689),ISBLANK(B689)),"",VLOOKUP(C689,Deflatores!G$4:H$38,2,FALSE)*H689+VLOOKUP(C689,Deflatores!G$4:I$38,3,FALSE)))</f>
        <v/>
      </c>
      <c r="M689" s="10"/>
      <c r="N689" s="10"/>
      <c r="O689" s="6"/>
    </row>
    <row r="690" spans="1:15" x14ac:dyDescent="0.25">
      <c r="A690" s="119"/>
      <c r="B690" s="4"/>
      <c r="C690" s="4"/>
      <c r="D690" s="7"/>
      <c r="E690" s="7"/>
      <c r="F690" s="8" t="str">
        <f t="shared" si="138"/>
        <v/>
      </c>
      <c r="G690" s="7" t="str">
        <f t="shared" si="139"/>
        <v/>
      </c>
      <c r="H690" s="5" t="str">
        <f t="shared" si="140"/>
        <v/>
      </c>
      <c r="I690" s="116" t="str">
        <f t="shared" si="141"/>
        <v/>
      </c>
      <c r="J690" s="7" t="str">
        <f t="shared" si="142"/>
        <v/>
      </c>
      <c r="K690" s="9" t="str">
        <f t="shared" si="143"/>
        <v/>
      </c>
      <c r="L690" s="9" t="str">
        <f>IF(NOT(ISERROR(VLOOKUP(B690,Deflatores!G$42:H$64,2,FALSE))),VLOOKUP(B690,Deflatores!G$42:H$64,2,FALSE),IF(OR(ISBLANK(C690),ISBLANK(B690)),"",VLOOKUP(C690,Deflatores!G$4:H$38,2,FALSE)*H690+VLOOKUP(C690,Deflatores!G$4:I$38,3,FALSE)))</f>
        <v/>
      </c>
      <c r="M690" s="10"/>
      <c r="N690" s="10"/>
      <c r="O690" s="6"/>
    </row>
    <row r="691" spans="1:15" x14ac:dyDescent="0.25">
      <c r="A691" s="119"/>
      <c r="B691" s="4"/>
      <c r="C691" s="4"/>
      <c r="D691" s="7"/>
      <c r="E691" s="7"/>
      <c r="F691" s="8" t="str">
        <f t="shared" si="138"/>
        <v/>
      </c>
      <c r="G691" s="7" t="str">
        <f t="shared" si="139"/>
        <v/>
      </c>
      <c r="H691" s="5" t="str">
        <f t="shared" si="140"/>
        <v/>
      </c>
      <c r="I691" s="116" t="str">
        <f t="shared" si="141"/>
        <v/>
      </c>
      <c r="J691" s="7" t="str">
        <f t="shared" si="142"/>
        <v/>
      </c>
      <c r="K691" s="9" t="str">
        <f t="shared" si="143"/>
        <v/>
      </c>
      <c r="L691" s="9" t="str">
        <f>IF(NOT(ISERROR(VLOOKUP(B691,Deflatores!G$42:H$64,2,FALSE))),VLOOKUP(B691,Deflatores!G$42:H$64,2,FALSE),IF(OR(ISBLANK(C691),ISBLANK(B691)),"",VLOOKUP(C691,Deflatores!G$4:H$38,2,FALSE)*H691+VLOOKUP(C691,Deflatores!G$4:I$38,3,FALSE)))</f>
        <v/>
      </c>
      <c r="M691" s="10"/>
      <c r="N691" s="10"/>
      <c r="O691" s="6"/>
    </row>
    <row r="692" spans="1:15" x14ac:dyDescent="0.25">
      <c r="A692" s="119"/>
      <c r="B692" s="4"/>
      <c r="C692" s="4"/>
      <c r="D692" s="7"/>
      <c r="E692" s="7"/>
      <c r="F692" s="8" t="str">
        <f t="shared" si="138"/>
        <v/>
      </c>
      <c r="G692" s="7" t="str">
        <f t="shared" si="139"/>
        <v/>
      </c>
      <c r="H692" s="5" t="str">
        <f t="shared" si="140"/>
        <v/>
      </c>
      <c r="I692" s="116" t="str">
        <f t="shared" si="141"/>
        <v/>
      </c>
      <c r="J692" s="7" t="str">
        <f t="shared" si="142"/>
        <v/>
      </c>
      <c r="K692" s="9" t="str">
        <f t="shared" si="143"/>
        <v/>
      </c>
      <c r="L692" s="9" t="str">
        <f>IF(NOT(ISERROR(VLOOKUP(B692,Deflatores!G$42:H$64,2,FALSE))),VLOOKUP(B692,Deflatores!G$42:H$64,2,FALSE),IF(OR(ISBLANK(C692),ISBLANK(B692)),"",VLOOKUP(C692,Deflatores!G$4:H$38,2,FALSE)*H692+VLOOKUP(C692,Deflatores!G$4:I$38,3,FALSE)))</f>
        <v/>
      </c>
      <c r="M692" s="10"/>
      <c r="N692" s="10"/>
      <c r="O692" s="6"/>
    </row>
    <row r="693" spans="1:15" x14ac:dyDescent="0.25">
      <c r="A693" s="119"/>
      <c r="B693" s="4"/>
      <c r="C693" s="4"/>
      <c r="D693" s="7"/>
      <c r="E693" s="7"/>
      <c r="F693" s="8" t="str">
        <f t="shared" si="138"/>
        <v/>
      </c>
      <c r="G693" s="7" t="str">
        <f t="shared" si="139"/>
        <v/>
      </c>
      <c r="H693" s="5" t="str">
        <f t="shared" si="140"/>
        <v/>
      </c>
      <c r="I693" s="116" t="str">
        <f t="shared" si="141"/>
        <v/>
      </c>
      <c r="J693" s="7" t="str">
        <f t="shared" si="142"/>
        <v/>
      </c>
      <c r="K693" s="9" t="str">
        <f t="shared" si="143"/>
        <v/>
      </c>
      <c r="L693" s="9" t="str">
        <f>IF(NOT(ISERROR(VLOOKUP(B693,Deflatores!G$42:H$64,2,FALSE))),VLOOKUP(B693,Deflatores!G$42:H$64,2,FALSE),IF(OR(ISBLANK(C693),ISBLANK(B693)),"",VLOOKUP(C693,Deflatores!G$4:H$38,2,FALSE)*H693+VLOOKUP(C693,Deflatores!G$4:I$38,3,FALSE)))</f>
        <v/>
      </c>
      <c r="M693" s="10"/>
      <c r="N693" s="10"/>
      <c r="O693" s="6"/>
    </row>
    <row r="694" spans="1:15" x14ac:dyDescent="0.25">
      <c r="A694" s="119"/>
      <c r="B694" s="4"/>
      <c r="C694" s="4"/>
      <c r="D694" s="7"/>
      <c r="E694" s="7"/>
      <c r="F694" s="8" t="str">
        <f t="shared" si="138"/>
        <v/>
      </c>
      <c r="G694" s="7" t="str">
        <f t="shared" si="139"/>
        <v/>
      </c>
      <c r="H694" s="5" t="str">
        <f t="shared" si="140"/>
        <v/>
      </c>
      <c r="I694" s="116" t="str">
        <f t="shared" si="141"/>
        <v/>
      </c>
      <c r="J694" s="7" t="str">
        <f t="shared" si="142"/>
        <v/>
      </c>
      <c r="K694" s="9" t="str">
        <f t="shared" si="143"/>
        <v/>
      </c>
      <c r="L694" s="9" t="str">
        <f>IF(NOT(ISERROR(VLOOKUP(B694,Deflatores!G$42:H$64,2,FALSE))),VLOOKUP(B694,Deflatores!G$42:H$64,2,FALSE),IF(OR(ISBLANK(C694),ISBLANK(B694)),"",VLOOKUP(C694,Deflatores!G$4:H$38,2,FALSE)*H694+VLOOKUP(C694,Deflatores!G$4:I$38,3,FALSE)))</f>
        <v/>
      </c>
      <c r="M694" s="10"/>
      <c r="N694" s="10"/>
      <c r="O694" s="6"/>
    </row>
    <row r="695" spans="1:15" x14ac:dyDescent="0.25">
      <c r="A695" s="119"/>
      <c r="B695" s="4"/>
      <c r="C695" s="4"/>
      <c r="D695" s="7"/>
      <c r="E695" s="7"/>
      <c r="F695" s="8" t="str">
        <f t="shared" si="138"/>
        <v/>
      </c>
      <c r="G695" s="7" t="str">
        <f t="shared" si="139"/>
        <v/>
      </c>
      <c r="H695" s="5" t="str">
        <f t="shared" si="140"/>
        <v/>
      </c>
      <c r="I695" s="116" t="str">
        <f t="shared" si="141"/>
        <v/>
      </c>
      <c r="J695" s="7" t="str">
        <f t="shared" si="142"/>
        <v/>
      </c>
      <c r="K695" s="9" t="str">
        <f t="shared" si="143"/>
        <v/>
      </c>
      <c r="L695" s="9" t="str">
        <f>IF(NOT(ISERROR(VLOOKUP(B695,Deflatores!G$42:H$64,2,FALSE))),VLOOKUP(B695,Deflatores!G$42:H$64,2,FALSE),IF(OR(ISBLANK(C695),ISBLANK(B695)),"",VLOOKUP(C695,Deflatores!G$4:H$38,2,FALSE)*H695+VLOOKUP(C695,Deflatores!G$4:I$38,3,FALSE)))</f>
        <v/>
      </c>
      <c r="M695" s="10"/>
      <c r="N695" s="10"/>
      <c r="O695" s="6"/>
    </row>
    <row r="696" spans="1:15" x14ac:dyDescent="0.25">
      <c r="A696" s="119"/>
      <c r="B696" s="4"/>
      <c r="C696" s="4"/>
      <c r="D696" s="7"/>
      <c r="E696" s="7"/>
      <c r="F696" s="8" t="str">
        <f t="shared" si="138"/>
        <v/>
      </c>
      <c r="G696" s="7" t="str">
        <f t="shared" si="139"/>
        <v/>
      </c>
      <c r="H696" s="5" t="str">
        <f t="shared" si="140"/>
        <v/>
      </c>
      <c r="I696" s="116" t="str">
        <f t="shared" si="141"/>
        <v/>
      </c>
      <c r="J696" s="7" t="str">
        <f t="shared" si="142"/>
        <v/>
      </c>
      <c r="K696" s="9" t="str">
        <f t="shared" si="143"/>
        <v/>
      </c>
      <c r="L696" s="9" t="str">
        <f>IF(NOT(ISERROR(VLOOKUP(B696,Deflatores!G$42:H$64,2,FALSE))),VLOOKUP(B696,Deflatores!G$42:H$64,2,FALSE),IF(OR(ISBLANK(C696),ISBLANK(B696)),"",VLOOKUP(C696,Deflatores!G$4:H$38,2,FALSE)*H696+VLOOKUP(C696,Deflatores!G$4:I$38,3,FALSE)))</f>
        <v/>
      </c>
      <c r="M696" s="10"/>
      <c r="N696" s="10"/>
      <c r="O696" s="6"/>
    </row>
    <row r="697" spans="1:15" x14ac:dyDescent="0.25">
      <c r="A697" s="119"/>
      <c r="B697" s="4"/>
      <c r="C697" s="4"/>
      <c r="D697" s="7"/>
      <c r="E697" s="7"/>
      <c r="F697" s="8" t="str">
        <f t="shared" si="138"/>
        <v/>
      </c>
      <c r="G697" s="7" t="str">
        <f t="shared" si="139"/>
        <v/>
      </c>
      <c r="H697" s="5" t="str">
        <f t="shared" si="140"/>
        <v/>
      </c>
      <c r="I697" s="116" t="str">
        <f t="shared" si="141"/>
        <v/>
      </c>
      <c r="J697" s="7" t="str">
        <f t="shared" si="142"/>
        <v/>
      </c>
      <c r="K697" s="9" t="str">
        <f t="shared" si="143"/>
        <v/>
      </c>
      <c r="L697" s="9" t="str">
        <f>IF(NOT(ISERROR(VLOOKUP(B697,Deflatores!G$42:H$64,2,FALSE))),VLOOKUP(B697,Deflatores!G$42:H$64,2,FALSE),IF(OR(ISBLANK(C697),ISBLANK(B697)),"",VLOOKUP(C697,Deflatores!G$4:H$38,2,FALSE)*H697+VLOOKUP(C697,Deflatores!G$4:I$38,3,FALSE)))</f>
        <v/>
      </c>
      <c r="M697" s="10"/>
      <c r="N697" s="10"/>
      <c r="O697" s="6"/>
    </row>
    <row r="698" spans="1:15" x14ac:dyDescent="0.25">
      <c r="A698" s="119"/>
      <c r="B698" s="4"/>
      <c r="C698" s="4"/>
      <c r="D698" s="7"/>
      <c r="E698" s="7"/>
      <c r="F698" s="8" t="str">
        <f t="shared" si="138"/>
        <v/>
      </c>
      <c r="G698" s="7" t="str">
        <f t="shared" si="139"/>
        <v/>
      </c>
      <c r="H698" s="5" t="str">
        <f t="shared" si="140"/>
        <v/>
      </c>
      <c r="I698" s="116" t="str">
        <f t="shared" si="141"/>
        <v/>
      </c>
      <c r="J698" s="7" t="str">
        <f t="shared" si="142"/>
        <v/>
      </c>
      <c r="K698" s="9" t="str">
        <f t="shared" si="143"/>
        <v/>
      </c>
      <c r="L698" s="9" t="str">
        <f>IF(NOT(ISERROR(VLOOKUP(B698,Deflatores!G$42:H$64,2,FALSE))),VLOOKUP(B698,Deflatores!G$42:H$64,2,FALSE),IF(OR(ISBLANK(C698),ISBLANK(B698)),"",VLOOKUP(C698,Deflatores!G$4:H$38,2,FALSE)*H698+VLOOKUP(C698,Deflatores!G$4:I$38,3,FALSE)))</f>
        <v/>
      </c>
      <c r="M698" s="10"/>
      <c r="N698" s="10"/>
      <c r="O698" s="6"/>
    </row>
    <row r="699" spans="1:15" x14ac:dyDescent="0.25">
      <c r="A699" s="119"/>
      <c r="B699" s="4"/>
      <c r="C699" s="4"/>
      <c r="D699" s="7"/>
      <c r="E699" s="7"/>
      <c r="F699" s="8" t="str">
        <f t="shared" si="138"/>
        <v/>
      </c>
      <c r="G699" s="7" t="str">
        <f t="shared" si="139"/>
        <v/>
      </c>
      <c r="H699" s="5" t="str">
        <f t="shared" si="140"/>
        <v/>
      </c>
      <c r="I699" s="116" t="str">
        <f t="shared" si="141"/>
        <v/>
      </c>
      <c r="J699" s="7" t="str">
        <f t="shared" si="142"/>
        <v/>
      </c>
      <c r="K699" s="9" t="str">
        <f t="shared" si="143"/>
        <v/>
      </c>
      <c r="L699" s="9" t="str">
        <f>IF(NOT(ISERROR(VLOOKUP(B699,Deflatores!G$42:H$64,2,FALSE))),VLOOKUP(B699,Deflatores!G$42:H$64,2,FALSE),IF(OR(ISBLANK(C699),ISBLANK(B699)),"",VLOOKUP(C699,Deflatores!G$4:H$38,2,FALSE)*H699+VLOOKUP(C699,Deflatores!G$4:I$38,3,FALSE)))</f>
        <v/>
      </c>
      <c r="M699" s="10"/>
      <c r="N699" s="10"/>
      <c r="O699" s="6"/>
    </row>
    <row r="700" spans="1:15" x14ac:dyDescent="0.25">
      <c r="A700" s="119"/>
      <c r="B700" s="4"/>
      <c r="C700" s="4"/>
      <c r="D700" s="7"/>
      <c r="E700" s="7"/>
      <c r="F700" s="8" t="str">
        <f t="shared" si="138"/>
        <v/>
      </c>
      <c r="G700" s="7" t="str">
        <f t="shared" si="139"/>
        <v/>
      </c>
      <c r="H700" s="5" t="str">
        <f t="shared" si="140"/>
        <v/>
      </c>
      <c r="I700" s="116" t="str">
        <f t="shared" si="141"/>
        <v/>
      </c>
      <c r="J700" s="7" t="str">
        <f t="shared" si="142"/>
        <v/>
      </c>
      <c r="K700" s="9" t="str">
        <f t="shared" si="143"/>
        <v/>
      </c>
      <c r="L700" s="9" t="str">
        <f>IF(NOT(ISERROR(VLOOKUP(B700,Deflatores!G$42:H$64,2,FALSE))),VLOOKUP(B700,Deflatores!G$42:H$64,2,FALSE),IF(OR(ISBLANK(C700),ISBLANK(B700)),"",VLOOKUP(C700,Deflatores!G$4:H$38,2,FALSE)*H700+VLOOKUP(C700,Deflatores!G$4:I$38,3,FALSE)))</f>
        <v/>
      </c>
      <c r="M700" s="10"/>
      <c r="N700" s="10"/>
      <c r="O700" s="6"/>
    </row>
    <row r="701" spans="1:15" x14ac:dyDescent="0.25">
      <c r="A701" s="119"/>
      <c r="B701" s="4"/>
      <c r="C701" s="4"/>
      <c r="D701" s="7"/>
      <c r="E701" s="7"/>
      <c r="F701" s="8" t="str">
        <f t="shared" si="138"/>
        <v/>
      </c>
      <c r="G701" s="7" t="str">
        <f t="shared" si="139"/>
        <v/>
      </c>
      <c r="H701" s="5" t="str">
        <f t="shared" si="140"/>
        <v/>
      </c>
      <c r="I701" s="116" t="str">
        <f t="shared" si="141"/>
        <v/>
      </c>
      <c r="J701" s="7" t="str">
        <f t="shared" si="142"/>
        <v/>
      </c>
      <c r="K701" s="9" t="str">
        <f t="shared" si="143"/>
        <v/>
      </c>
      <c r="L701" s="9" t="str">
        <f>IF(NOT(ISERROR(VLOOKUP(B701,Deflatores!G$42:H$64,2,FALSE))),VLOOKUP(B701,Deflatores!G$42:H$64,2,FALSE),IF(OR(ISBLANK(C701),ISBLANK(B701)),"",VLOOKUP(C701,Deflatores!G$4:H$38,2,FALSE)*H701+VLOOKUP(C701,Deflatores!G$4:I$38,3,FALSE)))</f>
        <v/>
      </c>
      <c r="M701" s="10"/>
      <c r="N701" s="10"/>
      <c r="O701" s="6"/>
    </row>
    <row r="702" spans="1:15" x14ac:dyDescent="0.25">
      <c r="A702" s="119"/>
      <c r="B702" s="4"/>
      <c r="C702" s="4"/>
      <c r="D702" s="7"/>
      <c r="E702" s="7"/>
      <c r="F702" s="8" t="str">
        <f t="shared" si="138"/>
        <v/>
      </c>
      <c r="G702" s="7" t="str">
        <f t="shared" si="139"/>
        <v/>
      </c>
      <c r="H702" s="5" t="str">
        <f t="shared" si="140"/>
        <v/>
      </c>
      <c r="I702" s="116" t="str">
        <f t="shared" si="141"/>
        <v/>
      </c>
      <c r="J702" s="7" t="str">
        <f t="shared" si="142"/>
        <v/>
      </c>
      <c r="K702" s="9" t="str">
        <f t="shared" si="143"/>
        <v/>
      </c>
      <c r="L702" s="9" t="str">
        <f>IF(NOT(ISERROR(VLOOKUP(B702,Deflatores!G$42:H$64,2,FALSE))),VLOOKUP(B702,Deflatores!G$42:H$64,2,FALSE),IF(OR(ISBLANK(C702),ISBLANK(B702)),"",VLOOKUP(C702,Deflatores!G$4:H$38,2,FALSE)*H702+VLOOKUP(C702,Deflatores!G$4:I$38,3,FALSE)))</f>
        <v/>
      </c>
      <c r="M702" s="10"/>
      <c r="N702" s="10"/>
      <c r="O702" s="6"/>
    </row>
    <row r="703" spans="1:15" x14ac:dyDescent="0.25">
      <c r="A703" s="119"/>
      <c r="B703" s="4"/>
      <c r="C703" s="4"/>
      <c r="D703" s="7"/>
      <c r="E703" s="7"/>
      <c r="F703" s="8" t="str">
        <f t="shared" si="138"/>
        <v/>
      </c>
      <c r="G703" s="7" t="str">
        <f t="shared" si="139"/>
        <v/>
      </c>
      <c r="H703" s="5" t="str">
        <f t="shared" si="140"/>
        <v/>
      </c>
      <c r="I703" s="116" t="str">
        <f t="shared" si="141"/>
        <v/>
      </c>
      <c r="J703" s="7" t="str">
        <f t="shared" si="142"/>
        <v/>
      </c>
      <c r="K703" s="9" t="str">
        <f t="shared" si="143"/>
        <v/>
      </c>
      <c r="L703" s="9" t="str">
        <f>IF(NOT(ISERROR(VLOOKUP(B703,Deflatores!G$42:H$64,2,FALSE))),VLOOKUP(B703,Deflatores!G$42:H$64,2,FALSE),IF(OR(ISBLANK(C703),ISBLANK(B703)),"",VLOOKUP(C703,Deflatores!G$4:H$38,2,FALSE)*H703+VLOOKUP(C703,Deflatores!G$4:I$38,3,FALSE)))</f>
        <v/>
      </c>
      <c r="M703" s="10"/>
      <c r="N703" s="10"/>
      <c r="O703" s="6"/>
    </row>
    <row r="704" spans="1:15" x14ac:dyDescent="0.25">
      <c r="A704" s="119"/>
      <c r="B704" s="4"/>
      <c r="C704" s="4"/>
      <c r="D704" s="7"/>
      <c r="E704" s="7"/>
      <c r="F704" s="8" t="str">
        <f t="shared" si="138"/>
        <v/>
      </c>
      <c r="G704" s="7" t="str">
        <f t="shared" si="139"/>
        <v/>
      </c>
      <c r="H704" s="5" t="str">
        <f t="shared" si="140"/>
        <v/>
      </c>
      <c r="I704" s="116" t="str">
        <f t="shared" si="141"/>
        <v/>
      </c>
      <c r="J704" s="7" t="str">
        <f t="shared" si="142"/>
        <v/>
      </c>
      <c r="K704" s="9" t="str">
        <f t="shared" si="143"/>
        <v/>
      </c>
      <c r="L704" s="9" t="str">
        <f>IF(NOT(ISERROR(VLOOKUP(B704,Deflatores!G$42:H$64,2,FALSE))),VLOOKUP(B704,Deflatores!G$42:H$64,2,FALSE),IF(OR(ISBLANK(C704),ISBLANK(B704)),"",VLOOKUP(C704,Deflatores!G$4:H$38,2,FALSE)*H704+VLOOKUP(C704,Deflatores!G$4:I$38,3,FALSE)))</f>
        <v/>
      </c>
      <c r="M704" s="10"/>
      <c r="N704" s="10"/>
      <c r="O704" s="6"/>
    </row>
    <row r="705" spans="1:15" x14ac:dyDescent="0.25">
      <c r="A705" s="119"/>
      <c r="B705" s="4"/>
      <c r="C705" s="4"/>
      <c r="D705" s="7"/>
      <c r="E705" s="7"/>
      <c r="F705" s="8" t="str">
        <f t="shared" si="138"/>
        <v/>
      </c>
      <c r="G705" s="7" t="str">
        <f t="shared" si="139"/>
        <v/>
      </c>
      <c r="H705" s="5" t="str">
        <f t="shared" si="140"/>
        <v/>
      </c>
      <c r="I705" s="116" t="str">
        <f t="shared" si="141"/>
        <v/>
      </c>
      <c r="J705" s="7" t="str">
        <f t="shared" si="142"/>
        <v/>
      </c>
      <c r="K705" s="9" t="str">
        <f t="shared" si="143"/>
        <v/>
      </c>
      <c r="L705" s="9" t="str">
        <f>IF(NOT(ISERROR(VLOOKUP(B705,Deflatores!G$42:H$64,2,FALSE))),VLOOKUP(B705,Deflatores!G$42:H$64,2,FALSE),IF(OR(ISBLANK(C705),ISBLANK(B705)),"",VLOOKUP(C705,Deflatores!G$4:H$38,2,FALSE)*H705+VLOOKUP(C705,Deflatores!G$4:I$38,3,FALSE)))</f>
        <v/>
      </c>
      <c r="M705" s="10"/>
      <c r="N705" s="10"/>
      <c r="O705" s="6"/>
    </row>
    <row r="706" spans="1:15" x14ac:dyDescent="0.25">
      <c r="A706" s="119"/>
      <c r="B706" s="4"/>
      <c r="C706" s="4"/>
      <c r="D706" s="7"/>
      <c r="E706" s="7"/>
      <c r="F706" s="8" t="str">
        <f t="shared" si="138"/>
        <v/>
      </c>
      <c r="G706" s="7" t="str">
        <f t="shared" si="139"/>
        <v/>
      </c>
      <c r="H706" s="5" t="str">
        <f t="shared" si="140"/>
        <v/>
      </c>
      <c r="I706" s="116" t="str">
        <f t="shared" si="141"/>
        <v/>
      </c>
      <c r="J706" s="7" t="str">
        <f t="shared" si="142"/>
        <v/>
      </c>
      <c r="K706" s="9" t="str">
        <f t="shared" si="143"/>
        <v/>
      </c>
      <c r="L706" s="9" t="str">
        <f>IF(NOT(ISERROR(VLOOKUP(B706,Deflatores!G$42:H$64,2,FALSE))),VLOOKUP(B706,Deflatores!G$42:H$64,2,FALSE),IF(OR(ISBLANK(C706),ISBLANK(B706)),"",VLOOKUP(C706,Deflatores!G$4:H$38,2,FALSE)*H706+VLOOKUP(C706,Deflatores!G$4:I$38,3,FALSE)))</f>
        <v/>
      </c>
      <c r="M706" s="10"/>
      <c r="N706" s="10"/>
      <c r="O706" s="6"/>
    </row>
    <row r="707" spans="1:15" x14ac:dyDescent="0.25">
      <c r="A707" s="119"/>
      <c r="B707" s="4"/>
      <c r="C707" s="4"/>
      <c r="D707" s="7"/>
      <c r="E707" s="7"/>
      <c r="F707" s="8" t="str">
        <f t="shared" si="138"/>
        <v/>
      </c>
      <c r="G707" s="7" t="str">
        <f t="shared" si="139"/>
        <v/>
      </c>
      <c r="H707" s="5" t="str">
        <f t="shared" si="140"/>
        <v/>
      </c>
      <c r="I707" s="116" t="str">
        <f t="shared" si="141"/>
        <v/>
      </c>
      <c r="J707" s="7" t="str">
        <f t="shared" si="142"/>
        <v/>
      </c>
      <c r="K707" s="9" t="str">
        <f t="shared" si="143"/>
        <v/>
      </c>
      <c r="L707" s="9" t="str">
        <f>IF(NOT(ISERROR(VLOOKUP(B707,Deflatores!G$42:H$64,2,FALSE))),VLOOKUP(B707,Deflatores!G$42:H$64,2,FALSE),IF(OR(ISBLANK(C707),ISBLANK(B707)),"",VLOOKUP(C707,Deflatores!G$4:H$38,2,FALSE)*H707+VLOOKUP(C707,Deflatores!G$4:I$38,3,FALSE)))</f>
        <v/>
      </c>
      <c r="M707" s="10"/>
      <c r="N707" s="10"/>
      <c r="O707" s="6"/>
    </row>
    <row r="708" spans="1:15" x14ac:dyDescent="0.25">
      <c r="A708" s="119"/>
      <c r="B708" s="4"/>
      <c r="C708" s="4"/>
      <c r="D708" s="7"/>
      <c r="E708" s="7"/>
      <c r="F708" s="8" t="str">
        <f t="shared" si="138"/>
        <v/>
      </c>
      <c r="G708" s="7" t="str">
        <f t="shared" si="139"/>
        <v/>
      </c>
      <c r="H708" s="5" t="str">
        <f t="shared" si="140"/>
        <v/>
      </c>
      <c r="I708" s="116" t="str">
        <f t="shared" si="141"/>
        <v/>
      </c>
      <c r="J708" s="7" t="str">
        <f t="shared" si="142"/>
        <v/>
      </c>
      <c r="K708" s="9" t="str">
        <f t="shared" si="143"/>
        <v/>
      </c>
      <c r="L708" s="9" t="str">
        <f>IF(NOT(ISERROR(VLOOKUP(B708,Deflatores!G$42:H$64,2,FALSE))),VLOOKUP(B708,Deflatores!G$42:H$64,2,FALSE),IF(OR(ISBLANK(C708),ISBLANK(B708)),"",VLOOKUP(C708,Deflatores!G$4:H$38,2,FALSE)*H708+VLOOKUP(C708,Deflatores!G$4:I$38,3,FALSE)))</f>
        <v/>
      </c>
      <c r="M708" s="10"/>
      <c r="N708" s="10"/>
      <c r="O708" s="6"/>
    </row>
    <row r="709" spans="1:15" x14ac:dyDescent="0.25">
      <c r="A709" s="119"/>
      <c r="B709" s="4"/>
      <c r="C709" s="4"/>
      <c r="D709" s="7"/>
      <c r="E709" s="7"/>
      <c r="F709" s="8" t="str">
        <f t="shared" si="138"/>
        <v/>
      </c>
      <c r="G709" s="7" t="str">
        <f t="shared" si="139"/>
        <v/>
      </c>
      <c r="H709" s="5" t="str">
        <f t="shared" si="140"/>
        <v/>
      </c>
      <c r="I709" s="116" t="str">
        <f t="shared" si="141"/>
        <v/>
      </c>
      <c r="J709" s="7" t="str">
        <f t="shared" si="142"/>
        <v/>
      </c>
      <c r="K709" s="9" t="str">
        <f t="shared" si="143"/>
        <v/>
      </c>
      <c r="L709" s="9" t="str">
        <f>IF(NOT(ISERROR(VLOOKUP(B709,Deflatores!G$42:H$64,2,FALSE))),VLOOKUP(B709,Deflatores!G$42:H$64,2,FALSE),IF(OR(ISBLANK(C709),ISBLANK(B709)),"",VLOOKUP(C709,Deflatores!G$4:H$38,2,FALSE)*H709+VLOOKUP(C709,Deflatores!G$4:I$38,3,FALSE)))</f>
        <v/>
      </c>
      <c r="M709" s="10"/>
      <c r="N709" s="10"/>
      <c r="O709" s="6"/>
    </row>
    <row r="710" spans="1:15" x14ac:dyDescent="0.25">
      <c r="A710" s="119"/>
      <c r="B710" s="4"/>
      <c r="C710" s="4"/>
      <c r="D710" s="7"/>
      <c r="E710" s="7"/>
      <c r="F710" s="8" t="str">
        <f t="shared" si="138"/>
        <v/>
      </c>
      <c r="G710" s="7" t="str">
        <f t="shared" si="139"/>
        <v/>
      </c>
      <c r="H710" s="5" t="str">
        <f t="shared" si="140"/>
        <v/>
      </c>
      <c r="I710" s="116" t="str">
        <f t="shared" si="141"/>
        <v/>
      </c>
      <c r="J710" s="7" t="str">
        <f t="shared" si="142"/>
        <v/>
      </c>
      <c r="K710" s="9" t="str">
        <f t="shared" si="143"/>
        <v/>
      </c>
      <c r="L710" s="9" t="str">
        <f>IF(NOT(ISERROR(VLOOKUP(B710,Deflatores!G$42:H$64,2,FALSE))),VLOOKUP(B710,Deflatores!G$42:H$64,2,FALSE),IF(OR(ISBLANK(C710),ISBLANK(B710)),"",VLOOKUP(C710,Deflatores!G$4:H$38,2,FALSE)*H710+VLOOKUP(C710,Deflatores!G$4:I$38,3,FALSE)))</f>
        <v/>
      </c>
      <c r="M710" s="10"/>
      <c r="N710" s="10"/>
      <c r="O710" s="6"/>
    </row>
    <row r="711" spans="1:15" x14ac:dyDescent="0.25">
      <c r="A711" s="119"/>
      <c r="B711" s="4"/>
      <c r="C711" s="4"/>
      <c r="D711" s="7"/>
      <c r="E711" s="7"/>
      <c r="F711" s="8" t="str">
        <f t="shared" si="138"/>
        <v/>
      </c>
      <c r="G711" s="7" t="str">
        <f t="shared" si="139"/>
        <v/>
      </c>
      <c r="H711" s="5" t="str">
        <f t="shared" si="140"/>
        <v/>
      </c>
      <c r="I711" s="116" t="str">
        <f t="shared" si="141"/>
        <v/>
      </c>
      <c r="J711" s="7" t="str">
        <f t="shared" si="142"/>
        <v/>
      </c>
      <c r="K711" s="9" t="str">
        <f t="shared" si="143"/>
        <v/>
      </c>
      <c r="L711" s="9" t="str">
        <f>IF(NOT(ISERROR(VLOOKUP(B711,Deflatores!G$42:H$64,2,FALSE))),VLOOKUP(B711,Deflatores!G$42:H$64,2,FALSE),IF(OR(ISBLANK(C711),ISBLANK(B711)),"",VLOOKUP(C711,Deflatores!G$4:H$38,2,FALSE)*H711+VLOOKUP(C711,Deflatores!G$4:I$38,3,FALSE)))</f>
        <v/>
      </c>
      <c r="M711" s="10"/>
      <c r="N711" s="10"/>
      <c r="O711" s="6"/>
    </row>
    <row r="712" spans="1:15" x14ac:dyDescent="0.25">
      <c r="A712" s="119"/>
      <c r="B712" s="4"/>
      <c r="C712" s="4"/>
      <c r="D712" s="7"/>
      <c r="E712" s="7"/>
      <c r="F712" s="8" t="str">
        <f t="shared" si="138"/>
        <v/>
      </c>
      <c r="G712" s="7" t="str">
        <f t="shared" si="139"/>
        <v/>
      </c>
      <c r="H712" s="5" t="str">
        <f t="shared" si="140"/>
        <v/>
      </c>
      <c r="I712" s="116" t="str">
        <f t="shared" si="141"/>
        <v/>
      </c>
      <c r="J712" s="7" t="str">
        <f t="shared" si="142"/>
        <v/>
      </c>
      <c r="K712" s="9" t="str">
        <f t="shared" si="143"/>
        <v/>
      </c>
      <c r="L712" s="9" t="str">
        <f>IF(NOT(ISERROR(VLOOKUP(B712,Deflatores!G$42:H$64,2,FALSE))),VLOOKUP(B712,Deflatores!G$42:H$64,2,FALSE),IF(OR(ISBLANK(C712),ISBLANK(B712)),"",VLOOKUP(C712,Deflatores!G$4:H$38,2,FALSE)*H712+VLOOKUP(C712,Deflatores!G$4:I$38,3,FALSE)))</f>
        <v/>
      </c>
      <c r="M712" s="10"/>
      <c r="N712" s="10"/>
      <c r="O712" s="6"/>
    </row>
    <row r="713" spans="1:15" x14ac:dyDescent="0.25">
      <c r="A713" s="119"/>
      <c r="B713" s="4"/>
      <c r="C713" s="4"/>
      <c r="D713" s="7"/>
      <c r="E713" s="7"/>
      <c r="F713" s="8" t="str">
        <f t="shared" si="138"/>
        <v/>
      </c>
      <c r="G713" s="7" t="str">
        <f t="shared" si="139"/>
        <v/>
      </c>
      <c r="H713" s="5" t="str">
        <f t="shared" si="140"/>
        <v/>
      </c>
      <c r="I713" s="116" t="str">
        <f t="shared" si="141"/>
        <v/>
      </c>
      <c r="J713" s="7" t="str">
        <f t="shared" si="142"/>
        <v/>
      </c>
      <c r="K713" s="9" t="str">
        <f t="shared" si="143"/>
        <v/>
      </c>
      <c r="L713" s="9" t="str">
        <f>IF(NOT(ISERROR(VLOOKUP(B713,Deflatores!G$42:H$64,2,FALSE))),VLOOKUP(B713,Deflatores!G$42:H$64,2,FALSE),IF(OR(ISBLANK(C713),ISBLANK(B713)),"",VLOOKUP(C713,Deflatores!G$4:H$38,2,FALSE)*H713+VLOOKUP(C713,Deflatores!G$4:I$38,3,FALSE)))</f>
        <v/>
      </c>
      <c r="M713" s="10"/>
      <c r="N713" s="10"/>
      <c r="O713" s="6"/>
    </row>
    <row r="714" spans="1:15" x14ac:dyDescent="0.25">
      <c r="A714" s="119"/>
      <c r="B714" s="4"/>
      <c r="C714" s="4"/>
      <c r="D714" s="7"/>
      <c r="E714" s="7"/>
      <c r="F714" s="8" t="str">
        <f t="shared" si="138"/>
        <v/>
      </c>
      <c r="G714" s="7" t="str">
        <f t="shared" si="139"/>
        <v/>
      </c>
      <c r="H714" s="5" t="str">
        <f t="shared" si="140"/>
        <v/>
      </c>
      <c r="I714" s="116" t="str">
        <f t="shared" si="141"/>
        <v/>
      </c>
      <c r="J714" s="7" t="str">
        <f t="shared" si="142"/>
        <v/>
      </c>
      <c r="K714" s="9" t="str">
        <f t="shared" si="143"/>
        <v/>
      </c>
      <c r="L714" s="9" t="str">
        <f>IF(NOT(ISERROR(VLOOKUP(B714,Deflatores!G$42:H$64,2,FALSE))),VLOOKUP(B714,Deflatores!G$42:H$64,2,FALSE),IF(OR(ISBLANK(C714),ISBLANK(B714)),"",VLOOKUP(C714,Deflatores!G$4:H$38,2,FALSE)*H714+VLOOKUP(C714,Deflatores!G$4:I$38,3,FALSE)))</f>
        <v/>
      </c>
      <c r="M714" s="10"/>
      <c r="N714" s="10"/>
      <c r="O714" s="6"/>
    </row>
    <row r="715" spans="1:15" x14ac:dyDescent="0.25">
      <c r="A715" s="119"/>
      <c r="B715" s="4"/>
      <c r="C715" s="4"/>
      <c r="D715" s="7"/>
      <c r="E715" s="7"/>
      <c r="F715" s="8" t="str">
        <f t="shared" si="138"/>
        <v/>
      </c>
      <c r="G715" s="7" t="str">
        <f t="shared" si="139"/>
        <v/>
      </c>
      <c r="H715" s="5" t="str">
        <f t="shared" si="140"/>
        <v/>
      </c>
      <c r="I715" s="116" t="str">
        <f t="shared" si="141"/>
        <v/>
      </c>
      <c r="J715" s="7" t="str">
        <f t="shared" si="142"/>
        <v/>
      </c>
      <c r="K715" s="9" t="str">
        <f t="shared" si="143"/>
        <v/>
      </c>
      <c r="L715" s="9" t="str">
        <f>IF(NOT(ISERROR(VLOOKUP(B715,Deflatores!G$42:H$64,2,FALSE))),VLOOKUP(B715,Deflatores!G$42:H$64,2,FALSE),IF(OR(ISBLANK(C715),ISBLANK(B715)),"",VLOOKUP(C715,Deflatores!G$4:H$38,2,FALSE)*H715+VLOOKUP(C715,Deflatores!G$4:I$38,3,FALSE)))</f>
        <v/>
      </c>
      <c r="M715" s="10"/>
      <c r="N715" s="10"/>
      <c r="O715" s="6"/>
    </row>
    <row r="716" spans="1:15" x14ac:dyDescent="0.25">
      <c r="A716" s="119"/>
      <c r="B716" s="4"/>
      <c r="C716" s="4"/>
      <c r="D716" s="7"/>
      <c r="E716" s="7"/>
      <c r="F716" s="8" t="str">
        <f t="shared" si="138"/>
        <v/>
      </c>
      <c r="G716" s="7" t="str">
        <f t="shared" si="139"/>
        <v/>
      </c>
      <c r="H716" s="5" t="str">
        <f t="shared" si="140"/>
        <v/>
      </c>
      <c r="I716" s="116" t="str">
        <f t="shared" si="141"/>
        <v/>
      </c>
      <c r="J716" s="7" t="str">
        <f t="shared" si="142"/>
        <v/>
      </c>
      <c r="K716" s="9" t="str">
        <f t="shared" si="143"/>
        <v/>
      </c>
      <c r="L716" s="9" t="str">
        <f>IF(NOT(ISERROR(VLOOKUP(B716,Deflatores!G$42:H$64,2,FALSE))),VLOOKUP(B716,Deflatores!G$42:H$64,2,FALSE),IF(OR(ISBLANK(C716),ISBLANK(B716)),"",VLOOKUP(C716,Deflatores!G$4:H$38,2,FALSE)*H716+VLOOKUP(C716,Deflatores!G$4:I$38,3,FALSE)))</f>
        <v/>
      </c>
      <c r="M716" s="10"/>
      <c r="N716" s="10"/>
      <c r="O716" s="6"/>
    </row>
    <row r="717" spans="1:15" x14ac:dyDescent="0.25">
      <c r="A717" s="119"/>
      <c r="B717" s="4"/>
      <c r="C717" s="4"/>
      <c r="D717" s="7"/>
      <c r="E717" s="7"/>
      <c r="F717" s="8" t="str">
        <f t="shared" si="138"/>
        <v/>
      </c>
      <c r="G717" s="7" t="str">
        <f t="shared" si="139"/>
        <v/>
      </c>
      <c r="H717" s="5" t="str">
        <f t="shared" si="140"/>
        <v/>
      </c>
      <c r="I717" s="116" t="str">
        <f t="shared" si="141"/>
        <v/>
      </c>
      <c r="J717" s="7" t="str">
        <f t="shared" si="142"/>
        <v/>
      </c>
      <c r="K717" s="9" t="str">
        <f t="shared" si="143"/>
        <v/>
      </c>
      <c r="L717" s="9" t="str">
        <f>IF(NOT(ISERROR(VLOOKUP(B717,Deflatores!G$42:H$64,2,FALSE))),VLOOKUP(B717,Deflatores!G$42:H$64,2,FALSE),IF(OR(ISBLANK(C717),ISBLANK(B717)),"",VLOOKUP(C717,Deflatores!G$4:H$38,2,FALSE)*H717+VLOOKUP(C717,Deflatores!G$4:I$38,3,FALSE)))</f>
        <v/>
      </c>
      <c r="M717" s="10"/>
      <c r="N717" s="10"/>
      <c r="O717" s="6"/>
    </row>
    <row r="718" spans="1:15" x14ac:dyDescent="0.25">
      <c r="A718" s="119"/>
      <c r="B718" s="4"/>
      <c r="C718" s="4"/>
      <c r="D718" s="7"/>
      <c r="E718" s="7"/>
      <c r="F718" s="8" t="str">
        <f t="shared" si="138"/>
        <v/>
      </c>
      <c r="G718" s="7" t="str">
        <f t="shared" si="139"/>
        <v/>
      </c>
      <c r="H718" s="5" t="str">
        <f t="shared" si="140"/>
        <v/>
      </c>
      <c r="I718" s="116" t="str">
        <f t="shared" si="141"/>
        <v/>
      </c>
      <c r="J718" s="7" t="str">
        <f t="shared" si="142"/>
        <v/>
      </c>
      <c r="K718" s="9" t="str">
        <f t="shared" si="143"/>
        <v/>
      </c>
      <c r="L718" s="9" t="str">
        <f>IF(NOT(ISERROR(VLOOKUP(B718,Deflatores!G$42:H$64,2,FALSE))),VLOOKUP(B718,Deflatores!G$42:H$64,2,FALSE),IF(OR(ISBLANK(C718),ISBLANK(B718)),"",VLOOKUP(C718,Deflatores!G$4:H$38,2,FALSE)*H718+VLOOKUP(C718,Deflatores!G$4:I$38,3,FALSE)))</f>
        <v/>
      </c>
      <c r="M718" s="10"/>
      <c r="N718" s="10"/>
      <c r="O718" s="6"/>
    </row>
    <row r="719" spans="1:15" x14ac:dyDescent="0.25">
      <c r="A719" s="119"/>
      <c r="B719" s="4"/>
      <c r="C719" s="4"/>
      <c r="D719" s="7"/>
      <c r="E719" s="7"/>
      <c r="F719" s="8" t="str">
        <f t="shared" si="138"/>
        <v/>
      </c>
      <c r="G719" s="7" t="str">
        <f t="shared" si="139"/>
        <v/>
      </c>
      <c r="H719" s="5" t="str">
        <f t="shared" si="140"/>
        <v/>
      </c>
      <c r="I719" s="116" t="str">
        <f t="shared" si="141"/>
        <v/>
      </c>
      <c r="J719" s="7" t="str">
        <f t="shared" si="142"/>
        <v/>
      </c>
      <c r="K719" s="9" t="str">
        <f t="shared" si="143"/>
        <v/>
      </c>
      <c r="L719" s="9" t="str">
        <f>IF(NOT(ISERROR(VLOOKUP(B719,Deflatores!G$42:H$64,2,FALSE))),VLOOKUP(B719,Deflatores!G$42:H$64,2,FALSE),IF(OR(ISBLANK(C719),ISBLANK(B719)),"",VLOOKUP(C719,Deflatores!G$4:H$38,2,FALSE)*H719+VLOOKUP(C719,Deflatores!G$4:I$38,3,FALSE)))</f>
        <v/>
      </c>
      <c r="M719" s="10"/>
      <c r="N719" s="10"/>
      <c r="O719" s="6"/>
    </row>
    <row r="720" spans="1:15" x14ac:dyDescent="0.25">
      <c r="A720" s="119"/>
      <c r="B720" s="4"/>
      <c r="C720" s="4"/>
      <c r="D720" s="7"/>
      <c r="E720" s="7"/>
      <c r="F720" s="8" t="str">
        <f t="shared" si="138"/>
        <v/>
      </c>
      <c r="G720" s="7" t="str">
        <f t="shared" si="139"/>
        <v/>
      </c>
      <c r="H720" s="5" t="str">
        <f t="shared" si="140"/>
        <v/>
      </c>
      <c r="I720" s="116" t="str">
        <f t="shared" si="141"/>
        <v/>
      </c>
      <c r="J720" s="7" t="str">
        <f t="shared" si="142"/>
        <v/>
      </c>
      <c r="K720" s="9" t="str">
        <f t="shared" si="143"/>
        <v/>
      </c>
      <c r="L720" s="9" t="str">
        <f>IF(NOT(ISERROR(VLOOKUP(B720,Deflatores!G$42:H$64,2,FALSE))),VLOOKUP(B720,Deflatores!G$42:H$64,2,FALSE),IF(OR(ISBLANK(C720),ISBLANK(B720)),"",VLOOKUP(C720,Deflatores!G$4:H$38,2,FALSE)*H720+VLOOKUP(C720,Deflatores!G$4:I$38,3,FALSE)))</f>
        <v/>
      </c>
      <c r="M720" s="10"/>
      <c r="N720" s="10"/>
      <c r="O720" s="6"/>
    </row>
    <row r="721" spans="1:15" x14ac:dyDescent="0.25">
      <c r="A721" s="119"/>
      <c r="B721" s="4"/>
      <c r="C721" s="4"/>
      <c r="D721" s="7"/>
      <c r="E721" s="7"/>
      <c r="F721" s="8" t="str">
        <f t="shared" ref="F721:F744" si="144">IF(ISBLANK(B721),"",IF(I721="L","Baixa",IF(I721="A","Média",IF(I721="","","Alta"))))</f>
        <v/>
      </c>
      <c r="G721" s="7" t="str">
        <f t="shared" ref="G721:G744" si="145">CONCATENATE(B721,I721)</f>
        <v/>
      </c>
      <c r="H721" s="5" t="str">
        <f t="shared" ref="H721:H744" si="146">IF(ISBLANK(B721),"",IF(B721="ALI",IF(I721="L",7,IF(I721="A",10,15)),IF(B721="AIE",IF(I721="L",5,IF(I721="A",7,10)),IF(B721="SE",IF(I721="L",4,IF(I721="A",5,7)),IF(OR(B721="EE",B721="CE"),IF(I721="L",3,IF(I721="A",4,6)),0)))))</f>
        <v/>
      </c>
      <c r="I721" s="116" t="str">
        <f t="shared" ref="I721:I744" si="147">IF(OR(ISBLANK(D721),ISBLANK(E721)),IF(OR(B721="ALI",B721="AIE"),"L",IF(OR(B721="EE",B721="SE",B721="CE"),"A","")),IF(B721="EE",IF(E721&gt;=3,IF(D721&gt;=5,"H","A"),IF(E721&gt;=2,IF(D721&gt;=16,"H",IF(D721&lt;=4,"L","A")),IF(D721&lt;=15,"L","A"))),IF(OR(B721="SE",B721="CE"),IF(E721&gt;=4,IF(D721&gt;=6,"H","A"),IF(E721&gt;=2,IF(D721&gt;=20,"H",IF(D721&lt;=5,"L","A")),IF(D721&lt;=19,"L","A"))),IF(OR(B721="ALI",B721="AIE"),IF(E721&gt;=6,IF(D721&gt;=20,"H","A"),IF(E721&gt;=2,IF(D721&gt;=51,"H",IF(D721&lt;=19,"L","A")),IF(D721&lt;=50,"L","A"))),""))))</f>
        <v/>
      </c>
      <c r="J721" s="7" t="str">
        <f t="shared" ref="J721:J744" si="148">CONCATENATE(B721,C721)</f>
        <v/>
      </c>
      <c r="K721" s="9" t="str">
        <f t="shared" si="143"/>
        <v/>
      </c>
      <c r="L721" s="9" t="str">
        <f>IF(NOT(ISERROR(VLOOKUP(B721,Deflatores!G$42:H$64,2,FALSE))),VLOOKUP(B721,Deflatores!G$42:H$64,2,FALSE),IF(OR(ISBLANK(C721),ISBLANK(B721)),"",VLOOKUP(C721,Deflatores!G$4:H$38,2,FALSE)*H721+VLOOKUP(C721,Deflatores!G$4:I$38,3,FALSE)))</f>
        <v/>
      </c>
      <c r="M721" s="10"/>
      <c r="N721" s="10"/>
      <c r="O721" s="6"/>
    </row>
    <row r="722" spans="1:15" x14ac:dyDescent="0.25">
      <c r="A722" s="119"/>
      <c r="B722" s="4"/>
      <c r="C722" s="4"/>
      <c r="D722" s="7"/>
      <c r="E722" s="7"/>
      <c r="F722" s="8" t="str">
        <f t="shared" si="144"/>
        <v/>
      </c>
      <c r="G722" s="7" t="str">
        <f t="shared" si="145"/>
        <v/>
      </c>
      <c r="H722" s="5" t="str">
        <f t="shared" si="146"/>
        <v/>
      </c>
      <c r="I722" s="116" t="str">
        <f t="shared" si="147"/>
        <v/>
      </c>
      <c r="J722" s="7" t="str">
        <f t="shared" si="148"/>
        <v/>
      </c>
      <c r="K722" s="9" t="str">
        <f t="shared" si="143"/>
        <v/>
      </c>
      <c r="L722" s="9" t="str">
        <f>IF(NOT(ISERROR(VLOOKUP(B722,Deflatores!G$42:H$64,2,FALSE))),VLOOKUP(B722,Deflatores!G$42:H$64,2,FALSE),IF(OR(ISBLANK(C722),ISBLANK(B722)),"",VLOOKUP(C722,Deflatores!G$4:H$38,2,FALSE)*H722+VLOOKUP(C722,Deflatores!G$4:I$38,3,FALSE)))</f>
        <v/>
      </c>
      <c r="M722" s="10"/>
      <c r="N722" s="10"/>
      <c r="O722" s="6"/>
    </row>
    <row r="723" spans="1:15" x14ac:dyDescent="0.25">
      <c r="A723" s="119"/>
      <c r="B723" s="4"/>
      <c r="C723" s="4"/>
      <c r="D723" s="7"/>
      <c r="E723" s="7"/>
      <c r="F723" s="8" t="str">
        <f t="shared" si="144"/>
        <v/>
      </c>
      <c r="G723" s="7" t="str">
        <f t="shared" si="145"/>
        <v/>
      </c>
      <c r="H723" s="5" t="str">
        <f t="shared" si="146"/>
        <v/>
      </c>
      <c r="I723" s="116" t="str">
        <f t="shared" si="147"/>
        <v/>
      </c>
      <c r="J723" s="7" t="str">
        <f t="shared" si="148"/>
        <v/>
      </c>
      <c r="K723" s="9" t="str">
        <f t="shared" ref="K723:K744" si="149">IF(OR(H723="",H723=0),L723,H723)</f>
        <v/>
      </c>
      <c r="L723" s="9" t="str">
        <f>IF(NOT(ISERROR(VLOOKUP(B723,Deflatores!G$42:H$64,2,FALSE))),VLOOKUP(B723,Deflatores!G$42:H$64,2,FALSE),IF(OR(ISBLANK(C723),ISBLANK(B723)),"",VLOOKUP(C723,Deflatores!G$4:H$38,2,FALSE)*H723+VLOOKUP(C723,Deflatores!G$4:I$38,3,FALSE)))</f>
        <v/>
      </c>
      <c r="M723" s="10"/>
      <c r="N723" s="10"/>
      <c r="O723" s="6"/>
    </row>
    <row r="724" spans="1:15" x14ac:dyDescent="0.25">
      <c r="A724" s="119"/>
      <c r="B724" s="4"/>
      <c r="C724" s="4"/>
      <c r="D724" s="7"/>
      <c r="E724" s="7"/>
      <c r="F724" s="8" t="str">
        <f t="shared" si="144"/>
        <v/>
      </c>
      <c r="G724" s="7" t="str">
        <f t="shared" si="145"/>
        <v/>
      </c>
      <c r="H724" s="5" t="str">
        <f t="shared" si="146"/>
        <v/>
      </c>
      <c r="I724" s="116" t="str">
        <f t="shared" si="147"/>
        <v/>
      </c>
      <c r="J724" s="7" t="str">
        <f t="shared" si="148"/>
        <v/>
      </c>
      <c r="K724" s="9" t="str">
        <f t="shared" si="149"/>
        <v/>
      </c>
      <c r="L724" s="9" t="str">
        <f>IF(NOT(ISERROR(VLOOKUP(B724,Deflatores!G$42:H$64,2,FALSE))),VLOOKUP(B724,Deflatores!G$42:H$64,2,FALSE),IF(OR(ISBLANK(C724),ISBLANK(B724)),"",VLOOKUP(C724,Deflatores!G$4:H$38,2,FALSE)*H724+VLOOKUP(C724,Deflatores!G$4:I$38,3,FALSE)))</f>
        <v/>
      </c>
      <c r="M724" s="10"/>
      <c r="N724" s="10"/>
      <c r="O724" s="6"/>
    </row>
    <row r="725" spans="1:15" x14ac:dyDescent="0.25">
      <c r="A725" s="119"/>
      <c r="B725" s="4"/>
      <c r="C725" s="4"/>
      <c r="D725" s="7"/>
      <c r="E725" s="7"/>
      <c r="F725" s="8" t="str">
        <f t="shared" si="144"/>
        <v/>
      </c>
      <c r="G725" s="7" t="str">
        <f t="shared" si="145"/>
        <v/>
      </c>
      <c r="H725" s="5" t="str">
        <f t="shared" si="146"/>
        <v/>
      </c>
      <c r="I725" s="116" t="str">
        <f t="shared" si="147"/>
        <v/>
      </c>
      <c r="J725" s="7" t="str">
        <f t="shared" si="148"/>
        <v/>
      </c>
      <c r="K725" s="9" t="str">
        <f t="shared" si="149"/>
        <v/>
      </c>
      <c r="L725" s="9" t="str">
        <f>IF(NOT(ISERROR(VLOOKUP(B725,Deflatores!G$42:H$64,2,FALSE))),VLOOKUP(B725,Deflatores!G$42:H$64,2,FALSE),IF(OR(ISBLANK(C725),ISBLANK(B725)),"",VLOOKUP(C725,Deflatores!G$4:H$38,2,FALSE)*H725+VLOOKUP(C725,Deflatores!G$4:I$38,3,FALSE)))</f>
        <v/>
      </c>
      <c r="M725" s="10"/>
      <c r="N725" s="10"/>
      <c r="O725" s="6"/>
    </row>
    <row r="726" spans="1:15" x14ac:dyDescent="0.25">
      <c r="A726" s="119"/>
      <c r="B726" s="4"/>
      <c r="C726" s="4"/>
      <c r="D726" s="7"/>
      <c r="E726" s="7"/>
      <c r="F726" s="8" t="str">
        <f t="shared" si="144"/>
        <v/>
      </c>
      <c r="G726" s="7" t="str">
        <f t="shared" si="145"/>
        <v/>
      </c>
      <c r="H726" s="5" t="str">
        <f t="shared" si="146"/>
        <v/>
      </c>
      <c r="I726" s="116" t="str">
        <f t="shared" si="147"/>
        <v/>
      </c>
      <c r="J726" s="7" t="str">
        <f t="shared" si="148"/>
        <v/>
      </c>
      <c r="K726" s="9" t="str">
        <f t="shared" si="149"/>
        <v/>
      </c>
      <c r="L726" s="9" t="str">
        <f>IF(NOT(ISERROR(VLOOKUP(B726,Deflatores!G$42:H$64,2,FALSE))),VLOOKUP(B726,Deflatores!G$42:H$64,2,FALSE),IF(OR(ISBLANK(C726),ISBLANK(B726)),"",VLOOKUP(C726,Deflatores!G$4:H$38,2,FALSE)*H726+VLOOKUP(C726,Deflatores!G$4:I$38,3,FALSE)))</f>
        <v/>
      </c>
      <c r="M726" s="10"/>
      <c r="N726" s="10"/>
      <c r="O726" s="6"/>
    </row>
    <row r="727" spans="1:15" x14ac:dyDescent="0.25">
      <c r="A727" s="119"/>
      <c r="B727" s="4"/>
      <c r="C727" s="4"/>
      <c r="D727" s="7"/>
      <c r="E727" s="7"/>
      <c r="F727" s="8" t="str">
        <f t="shared" si="144"/>
        <v/>
      </c>
      <c r="G727" s="7" t="str">
        <f t="shared" si="145"/>
        <v/>
      </c>
      <c r="H727" s="5" t="str">
        <f t="shared" si="146"/>
        <v/>
      </c>
      <c r="I727" s="116" t="str">
        <f t="shared" si="147"/>
        <v/>
      </c>
      <c r="J727" s="7" t="str">
        <f t="shared" si="148"/>
        <v/>
      </c>
      <c r="K727" s="9" t="str">
        <f t="shared" si="149"/>
        <v/>
      </c>
      <c r="L727" s="9" t="str">
        <f>IF(NOT(ISERROR(VLOOKUP(B727,Deflatores!G$42:H$64,2,FALSE))),VLOOKUP(B727,Deflatores!G$42:H$64,2,FALSE),IF(OR(ISBLANK(C727),ISBLANK(B727)),"",VLOOKUP(C727,Deflatores!G$4:H$38,2,FALSE)*H727+VLOOKUP(C727,Deflatores!G$4:I$38,3,FALSE)))</f>
        <v/>
      </c>
      <c r="M727" s="10"/>
      <c r="N727" s="10"/>
      <c r="O727" s="6"/>
    </row>
    <row r="728" spans="1:15" x14ac:dyDescent="0.25">
      <c r="A728" s="119"/>
      <c r="B728" s="4"/>
      <c r="C728" s="4"/>
      <c r="D728" s="7"/>
      <c r="E728" s="7"/>
      <c r="F728" s="8" t="str">
        <f t="shared" si="144"/>
        <v/>
      </c>
      <c r="G728" s="7" t="str">
        <f t="shared" si="145"/>
        <v/>
      </c>
      <c r="H728" s="5" t="str">
        <f t="shared" si="146"/>
        <v/>
      </c>
      <c r="I728" s="116" t="str">
        <f t="shared" si="147"/>
        <v/>
      </c>
      <c r="J728" s="7" t="str">
        <f t="shared" si="148"/>
        <v/>
      </c>
      <c r="K728" s="9" t="str">
        <f t="shared" si="149"/>
        <v/>
      </c>
      <c r="L728" s="9" t="str">
        <f>IF(NOT(ISERROR(VLOOKUP(B728,Deflatores!G$42:H$64,2,FALSE))),VLOOKUP(B728,Deflatores!G$42:H$64,2,FALSE),IF(OR(ISBLANK(C728),ISBLANK(B728)),"",VLOOKUP(C728,Deflatores!G$4:H$38,2,FALSE)*H728+VLOOKUP(C728,Deflatores!G$4:I$38,3,FALSE)))</f>
        <v/>
      </c>
      <c r="M728" s="10"/>
      <c r="N728" s="10"/>
      <c r="O728" s="6"/>
    </row>
    <row r="729" spans="1:15" x14ac:dyDescent="0.25">
      <c r="A729" s="119"/>
      <c r="B729" s="4"/>
      <c r="C729" s="4"/>
      <c r="D729" s="7"/>
      <c r="E729" s="7"/>
      <c r="F729" s="8" t="str">
        <f t="shared" si="144"/>
        <v/>
      </c>
      <c r="G729" s="7" t="str">
        <f t="shared" si="145"/>
        <v/>
      </c>
      <c r="H729" s="5" t="str">
        <f t="shared" si="146"/>
        <v/>
      </c>
      <c r="I729" s="116" t="str">
        <f t="shared" si="147"/>
        <v/>
      </c>
      <c r="J729" s="7" t="str">
        <f t="shared" si="148"/>
        <v/>
      </c>
      <c r="K729" s="9" t="str">
        <f t="shared" si="149"/>
        <v/>
      </c>
      <c r="L729" s="9" t="str">
        <f>IF(NOT(ISERROR(VLOOKUP(B729,Deflatores!G$42:H$64,2,FALSE))),VLOOKUP(B729,Deflatores!G$42:H$64,2,FALSE),IF(OR(ISBLANK(C729),ISBLANK(B729)),"",VLOOKUP(C729,Deflatores!G$4:H$38,2,FALSE)*H729+VLOOKUP(C729,Deflatores!G$4:I$38,3,FALSE)))</f>
        <v/>
      </c>
      <c r="M729" s="10"/>
      <c r="N729" s="10"/>
      <c r="O729" s="6"/>
    </row>
    <row r="730" spans="1:15" x14ac:dyDescent="0.25">
      <c r="A730" s="119"/>
      <c r="B730" s="4"/>
      <c r="C730" s="4"/>
      <c r="D730" s="7"/>
      <c r="E730" s="7"/>
      <c r="F730" s="8" t="str">
        <f t="shared" si="144"/>
        <v/>
      </c>
      <c r="G730" s="7" t="str">
        <f t="shared" si="145"/>
        <v/>
      </c>
      <c r="H730" s="5" t="str">
        <f t="shared" si="146"/>
        <v/>
      </c>
      <c r="I730" s="116" t="str">
        <f t="shared" si="147"/>
        <v/>
      </c>
      <c r="J730" s="7" t="str">
        <f t="shared" si="148"/>
        <v/>
      </c>
      <c r="K730" s="9" t="str">
        <f t="shared" si="149"/>
        <v/>
      </c>
      <c r="L730" s="9" t="str">
        <f>IF(NOT(ISERROR(VLOOKUP(B730,Deflatores!G$42:H$64,2,FALSE))),VLOOKUP(B730,Deflatores!G$42:H$64,2,FALSE),IF(OR(ISBLANK(C730),ISBLANK(B730)),"",VLOOKUP(C730,Deflatores!G$4:H$38,2,FALSE)*H730+VLOOKUP(C730,Deflatores!G$4:I$38,3,FALSE)))</f>
        <v/>
      </c>
      <c r="M730" s="10"/>
      <c r="N730" s="10"/>
      <c r="O730" s="6"/>
    </row>
    <row r="731" spans="1:15" x14ac:dyDescent="0.25">
      <c r="A731" s="119"/>
      <c r="B731" s="4"/>
      <c r="C731" s="4"/>
      <c r="D731" s="7"/>
      <c r="E731" s="7"/>
      <c r="F731" s="8" t="str">
        <f t="shared" si="144"/>
        <v/>
      </c>
      <c r="G731" s="7" t="str">
        <f t="shared" si="145"/>
        <v/>
      </c>
      <c r="H731" s="5" t="str">
        <f t="shared" si="146"/>
        <v/>
      </c>
      <c r="I731" s="116" t="str">
        <f t="shared" si="147"/>
        <v/>
      </c>
      <c r="J731" s="7" t="str">
        <f t="shared" si="148"/>
        <v/>
      </c>
      <c r="K731" s="9" t="str">
        <f t="shared" si="149"/>
        <v/>
      </c>
      <c r="L731" s="9" t="str">
        <f>IF(NOT(ISERROR(VLOOKUP(B731,Deflatores!G$42:H$64,2,FALSE))),VLOOKUP(B731,Deflatores!G$42:H$64,2,FALSE),IF(OR(ISBLANK(C731),ISBLANK(B731)),"",VLOOKUP(C731,Deflatores!G$4:H$38,2,FALSE)*H731+VLOOKUP(C731,Deflatores!G$4:I$38,3,FALSE)))</f>
        <v/>
      </c>
      <c r="M731" s="10"/>
      <c r="N731" s="10"/>
      <c r="O731" s="6"/>
    </row>
    <row r="732" spans="1:15" x14ac:dyDescent="0.25">
      <c r="A732" s="119"/>
      <c r="B732" s="4"/>
      <c r="C732" s="4"/>
      <c r="D732" s="7"/>
      <c r="E732" s="7"/>
      <c r="F732" s="8" t="str">
        <f t="shared" si="144"/>
        <v/>
      </c>
      <c r="G732" s="7" t="str">
        <f t="shared" si="145"/>
        <v/>
      </c>
      <c r="H732" s="5" t="str">
        <f t="shared" si="146"/>
        <v/>
      </c>
      <c r="I732" s="116" t="str">
        <f t="shared" si="147"/>
        <v/>
      </c>
      <c r="J732" s="7" t="str">
        <f t="shared" si="148"/>
        <v/>
      </c>
      <c r="K732" s="9" t="str">
        <f t="shared" si="149"/>
        <v/>
      </c>
      <c r="L732" s="9" t="str">
        <f>IF(NOT(ISERROR(VLOOKUP(B732,Deflatores!G$42:H$64,2,FALSE))),VLOOKUP(B732,Deflatores!G$42:H$64,2,FALSE),IF(OR(ISBLANK(C732),ISBLANK(B732)),"",VLOOKUP(C732,Deflatores!G$4:H$38,2,FALSE)*H732+VLOOKUP(C732,Deflatores!G$4:I$38,3,FALSE)))</f>
        <v/>
      </c>
      <c r="M732" s="10"/>
      <c r="N732" s="10"/>
      <c r="O732" s="6"/>
    </row>
    <row r="733" spans="1:15" x14ac:dyDescent="0.25">
      <c r="A733" s="119"/>
      <c r="B733" s="4"/>
      <c r="C733" s="4"/>
      <c r="D733" s="7"/>
      <c r="E733" s="7"/>
      <c r="F733" s="8" t="str">
        <f t="shared" si="144"/>
        <v/>
      </c>
      <c r="G733" s="7" t="str">
        <f t="shared" si="145"/>
        <v/>
      </c>
      <c r="H733" s="5" t="str">
        <f t="shared" si="146"/>
        <v/>
      </c>
      <c r="I733" s="116" t="str">
        <f t="shared" si="147"/>
        <v/>
      </c>
      <c r="J733" s="7" t="str">
        <f t="shared" si="148"/>
        <v/>
      </c>
      <c r="K733" s="9" t="str">
        <f t="shared" si="149"/>
        <v/>
      </c>
      <c r="L733" s="9" t="str">
        <f>IF(NOT(ISERROR(VLOOKUP(B733,Deflatores!G$42:H$64,2,FALSE))),VLOOKUP(B733,Deflatores!G$42:H$64,2,FALSE),IF(OR(ISBLANK(C733),ISBLANK(B733)),"",VLOOKUP(C733,Deflatores!G$4:H$38,2,FALSE)*H733+VLOOKUP(C733,Deflatores!G$4:I$38,3,FALSE)))</f>
        <v/>
      </c>
      <c r="M733" s="10"/>
      <c r="N733" s="10"/>
      <c r="O733" s="6"/>
    </row>
    <row r="734" spans="1:15" x14ac:dyDescent="0.25">
      <c r="A734" s="119"/>
      <c r="B734" s="4"/>
      <c r="C734" s="4"/>
      <c r="D734" s="7"/>
      <c r="E734" s="7"/>
      <c r="F734" s="8" t="str">
        <f t="shared" si="144"/>
        <v/>
      </c>
      <c r="G734" s="7" t="str">
        <f t="shared" si="145"/>
        <v/>
      </c>
      <c r="H734" s="5" t="str">
        <f t="shared" si="146"/>
        <v/>
      </c>
      <c r="I734" s="116" t="str">
        <f t="shared" si="147"/>
        <v/>
      </c>
      <c r="J734" s="7" t="str">
        <f t="shared" si="148"/>
        <v/>
      </c>
      <c r="K734" s="9" t="str">
        <f t="shared" si="149"/>
        <v/>
      </c>
      <c r="L734" s="9" t="str">
        <f>IF(NOT(ISERROR(VLOOKUP(B734,Deflatores!G$42:H$64,2,FALSE))),VLOOKUP(B734,Deflatores!G$42:H$64,2,FALSE),IF(OR(ISBLANK(C734),ISBLANK(B734)),"",VLOOKUP(C734,Deflatores!G$4:H$38,2,FALSE)*H734+VLOOKUP(C734,Deflatores!G$4:I$38,3,FALSE)))</f>
        <v/>
      </c>
      <c r="M734" s="10"/>
      <c r="N734" s="10"/>
      <c r="O734" s="6"/>
    </row>
    <row r="735" spans="1:15" x14ac:dyDescent="0.25">
      <c r="A735" s="119"/>
      <c r="B735" s="4"/>
      <c r="C735" s="4"/>
      <c r="D735" s="7"/>
      <c r="E735" s="7"/>
      <c r="F735" s="8" t="str">
        <f t="shared" si="144"/>
        <v/>
      </c>
      <c r="G735" s="7" t="str">
        <f t="shared" si="145"/>
        <v/>
      </c>
      <c r="H735" s="5" t="str">
        <f t="shared" si="146"/>
        <v/>
      </c>
      <c r="I735" s="116" t="str">
        <f t="shared" si="147"/>
        <v/>
      </c>
      <c r="J735" s="7" t="str">
        <f t="shared" si="148"/>
        <v/>
      </c>
      <c r="K735" s="9" t="str">
        <f t="shared" si="149"/>
        <v/>
      </c>
      <c r="L735" s="9" t="str">
        <f>IF(NOT(ISERROR(VLOOKUP(B735,Deflatores!G$42:H$64,2,FALSE))),VLOOKUP(B735,Deflatores!G$42:H$64,2,FALSE),IF(OR(ISBLANK(C735),ISBLANK(B735)),"",VLOOKUP(C735,Deflatores!G$4:H$38,2,FALSE)*H735+VLOOKUP(C735,Deflatores!G$4:I$38,3,FALSE)))</f>
        <v/>
      </c>
      <c r="M735" s="10"/>
      <c r="N735" s="10"/>
      <c r="O735" s="6"/>
    </row>
    <row r="736" spans="1:15" x14ac:dyDescent="0.25">
      <c r="A736" s="119"/>
      <c r="B736" s="4"/>
      <c r="C736" s="4"/>
      <c r="D736" s="7"/>
      <c r="E736" s="7"/>
      <c r="F736" s="8" t="str">
        <f t="shared" si="144"/>
        <v/>
      </c>
      <c r="G736" s="7" t="str">
        <f t="shared" si="145"/>
        <v/>
      </c>
      <c r="H736" s="5" t="str">
        <f t="shared" si="146"/>
        <v/>
      </c>
      <c r="I736" s="116" t="str">
        <f t="shared" si="147"/>
        <v/>
      </c>
      <c r="J736" s="7" t="str">
        <f t="shared" si="148"/>
        <v/>
      </c>
      <c r="K736" s="9" t="str">
        <f t="shared" si="149"/>
        <v/>
      </c>
      <c r="L736" s="9" t="str">
        <f>IF(NOT(ISERROR(VLOOKUP(B736,Deflatores!G$42:H$64,2,FALSE))),VLOOKUP(B736,Deflatores!G$42:H$64,2,FALSE),IF(OR(ISBLANK(C736),ISBLANK(B736)),"",VLOOKUP(C736,Deflatores!G$4:H$38,2,FALSE)*H736+VLOOKUP(C736,Deflatores!G$4:I$38,3,FALSE)))</f>
        <v/>
      </c>
      <c r="M736" s="10"/>
      <c r="N736" s="10"/>
      <c r="O736" s="6"/>
    </row>
    <row r="737" spans="1:15" x14ac:dyDescent="0.25">
      <c r="A737" s="119"/>
      <c r="B737" s="4"/>
      <c r="C737" s="4"/>
      <c r="D737" s="7"/>
      <c r="E737" s="7"/>
      <c r="F737" s="8" t="str">
        <f t="shared" si="144"/>
        <v/>
      </c>
      <c r="G737" s="7" t="str">
        <f t="shared" si="145"/>
        <v/>
      </c>
      <c r="H737" s="5" t="str">
        <f t="shared" si="146"/>
        <v/>
      </c>
      <c r="I737" s="116" t="str">
        <f t="shared" si="147"/>
        <v/>
      </c>
      <c r="J737" s="7" t="str">
        <f t="shared" si="148"/>
        <v/>
      </c>
      <c r="K737" s="9" t="str">
        <f t="shared" si="149"/>
        <v/>
      </c>
      <c r="L737" s="9" t="str">
        <f>IF(NOT(ISERROR(VLOOKUP(B737,Deflatores!G$42:H$64,2,FALSE))),VLOOKUP(B737,Deflatores!G$42:H$64,2,FALSE),IF(OR(ISBLANK(C737),ISBLANK(B737)),"",VLOOKUP(C737,Deflatores!G$4:H$38,2,FALSE)*H737+VLOOKUP(C737,Deflatores!G$4:I$38,3,FALSE)))</f>
        <v/>
      </c>
      <c r="M737" s="10"/>
      <c r="N737" s="10"/>
      <c r="O737" s="6"/>
    </row>
    <row r="738" spans="1:15" x14ac:dyDescent="0.25">
      <c r="A738" s="119"/>
      <c r="B738" s="4"/>
      <c r="C738" s="4"/>
      <c r="D738" s="7"/>
      <c r="E738" s="7"/>
      <c r="F738" s="8" t="str">
        <f t="shared" si="144"/>
        <v/>
      </c>
      <c r="G738" s="7" t="str">
        <f t="shared" si="145"/>
        <v/>
      </c>
      <c r="H738" s="5" t="str">
        <f t="shared" si="146"/>
        <v/>
      </c>
      <c r="I738" s="116" t="str">
        <f t="shared" si="147"/>
        <v/>
      </c>
      <c r="J738" s="7" t="str">
        <f t="shared" si="148"/>
        <v/>
      </c>
      <c r="K738" s="9" t="str">
        <f t="shared" si="149"/>
        <v/>
      </c>
      <c r="L738" s="9" t="str">
        <f>IF(NOT(ISERROR(VLOOKUP(B738,Deflatores!G$42:H$64,2,FALSE))),VLOOKUP(B738,Deflatores!G$42:H$64,2,FALSE),IF(OR(ISBLANK(C738),ISBLANK(B738)),"",VLOOKUP(C738,Deflatores!G$4:H$38,2,FALSE)*H738+VLOOKUP(C738,Deflatores!G$4:I$38,3,FALSE)))</f>
        <v/>
      </c>
      <c r="M738" s="10"/>
      <c r="N738" s="10"/>
      <c r="O738" s="6"/>
    </row>
    <row r="739" spans="1:15" x14ac:dyDescent="0.25">
      <c r="A739" s="119"/>
      <c r="B739" s="4"/>
      <c r="C739" s="4"/>
      <c r="D739" s="7"/>
      <c r="E739" s="7"/>
      <c r="F739" s="8" t="str">
        <f t="shared" si="144"/>
        <v/>
      </c>
      <c r="G739" s="7" t="str">
        <f t="shared" si="145"/>
        <v/>
      </c>
      <c r="H739" s="5" t="str">
        <f t="shared" si="146"/>
        <v/>
      </c>
      <c r="I739" s="116" t="str">
        <f t="shared" si="147"/>
        <v/>
      </c>
      <c r="J739" s="7" t="str">
        <f t="shared" si="148"/>
        <v/>
      </c>
      <c r="K739" s="9" t="str">
        <f t="shared" si="149"/>
        <v/>
      </c>
      <c r="L739" s="9" t="str">
        <f>IF(NOT(ISERROR(VLOOKUP(B739,Deflatores!G$42:H$64,2,FALSE))),VLOOKUP(B739,Deflatores!G$42:H$64,2,FALSE),IF(OR(ISBLANK(C739),ISBLANK(B739)),"",VLOOKUP(C739,Deflatores!G$4:H$38,2,FALSE)*H739+VLOOKUP(C739,Deflatores!G$4:I$38,3,FALSE)))</f>
        <v/>
      </c>
      <c r="M739" s="10"/>
      <c r="N739" s="10"/>
      <c r="O739" s="6"/>
    </row>
    <row r="740" spans="1:15" x14ac:dyDescent="0.25">
      <c r="A740" s="119"/>
      <c r="B740" s="4"/>
      <c r="C740" s="4"/>
      <c r="D740" s="7"/>
      <c r="E740" s="7"/>
      <c r="F740" s="8" t="str">
        <f t="shared" si="144"/>
        <v/>
      </c>
      <c r="G740" s="7" t="str">
        <f t="shared" si="145"/>
        <v/>
      </c>
      <c r="H740" s="5" t="str">
        <f t="shared" si="146"/>
        <v/>
      </c>
      <c r="I740" s="116" t="str">
        <f t="shared" si="147"/>
        <v/>
      </c>
      <c r="J740" s="7" t="str">
        <f t="shared" si="148"/>
        <v/>
      </c>
      <c r="K740" s="9" t="str">
        <f t="shared" si="149"/>
        <v/>
      </c>
      <c r="L740" s="9" t="str">
        <f>IF(NOT(ISERROR(VLOOKUP(B740,Deflatores!G$42:H$64,2,FALSE))),VLOOKUP(B740,Deflatores!G$42:H$64,2,FALSE),IF(OR(ISBLANK(C740),ISBLANK(B740)),"",VLOOKUP(C740,Deflatores!G$4:H$38,2,FALSE)*H740+VLOOKUP(C740,Deflatores!G$4:I$38,3,FALSE)))</f>
        <v/>
      </c>
      <c r="M740" s="10"/>
      <c r="N740" s="10"/>
      <c r="O740" s="6"/>
    </row>
    <row r="741" spans="1:15" x14ac:dyDescent="0.25">
      <c r="A741" s="119"/>
      <c r="B741" s="4"/>
      <c r="C741" s="4"/>
      <c r="D741" s="7"/>
      <c r="E741" s="7"/>
      <c r="F741" s="8" t="str">
        <f t="shared" si="144"/>
        <v/>
      </c>
      <c r="G741" s="7" t="str">
        <f t="shared" si="145"/>
        <v/>
      </c>
      <c r="H741" s="5" t="str">
        <f t="shared" si="146"/>
        <v/>
      </c>
      <c r="I741" s="116" t="str">
        <f t="shared" si="147"/>
        <v/>
      </c>
      <c r="J741" s="7" t="str">
        <f t="shared" si="148"/>
        <v/>
      </c>
      <c r="K741" s="9" t="str">
        <f t="shared" si="149"/>
        <v/>
      </c>
      <c r="L741" s="9" t="str">
        <f>IF(NOT(ISERROR(VLOOKUP(B741,Deflatores!G$42:H$64,2,FALSE))),VLOOKUP(B741,Deflatores!G$42:H$64,2,FALSE),IF(OR(ISBLANK(C741),ISBLANK(B741)),"",VLOOKUP(C741,Deflatores!G$4:H$38,2,FALSE)*H741+VLOOKUP(C741,Deflatores!G$4:I$38,3,FALSE)))</f>
        <v/>
      </c>
      <c r="M741" s="10"/>
      <c r="N741" s="10"/>
      <c r="O741" s="6"/>
    </row>
    <row r="742" spans="1:15" x14ac:dyDescent="0.25">
      <c r="A742" s="119"/>
      <c r="B742" s="4"/>
      <c r="C742" s="4"/>
      <c r="D742" s="7"/>
      <c r="E742" s="7"/>
      <c r="F742" s="8" t="str">
        <f t="shared" si="144"/>
        <v/>
      </c>
      <c r="G742" s="7" t="str">
        <f t="shared" si="145"/>
        <v/>
      </c>
      <c r="H742" s="5" t="str">
        <f t="shared" si="146"/>
        <v/>
      </c>
      <c r="I742" s="116" t="str">
        <f t="shared" si="147"/>
        <v/>
      </c>
      <c r="J742" s="7" t="str">
        <f t="shared" si="148"/>
        <v/>
      </c>
      <c r="K742" s="9" t="str">
        <f t="shared" si="149"/>
        <v/>
      </c>
      <c r="L742" s="9" t="str">
        <f>IF(NOT(ISERROR(VLOOKUP(B742,Deflatores!G$42:H$64,2,FALSE))),VLOOKUP(B742,Deflatores!G$42:H$64,2,FALSE),IF(OR(ISBLANK(C742),ISBLANK(B742)),"",VLOOKUP(C742,Deflatores!G$4:H$38,2,FALSE)*H742+VLOOKUP(C742,Deflatores!G$4:I$38,3,FALSE)))</f>
        <v/>
      </c>
      <c r="M742" s="10"/>
      <c r="N742" s="10"/>
      <c r="O742" s="6"/>
    </row>
    <row r="743" spans="1:15" x14ac:dyDescent="0.25">
      <c r="A743" s="119"/>
      <c r="B743" s="4"/>
      <c r="C743" s="4"/>
      <c r="D743" s="7"/>
      <c r="E743" s="7"/>
      <c r="F743" s="8" t="str">
        <f t="shared" si="144"/>
        <v/>
      </c>
      <c r="G743" s="7" t="str">
        <f t="shared" si="145"/>
        <v/>
      </c>
      <c r="H743" s="5" t="str">
        <f t="shared" si="146"/>
        <v/>
      </c>
      <c r="I743" s="116" t="str">
        <f t="shared" si="147"/>
        <v/>
      </c>
      <c r="J743" s="7" t="str">
        <f t="shared" si="148"/>
        <v/>
      </c>
      <c r="K743" s="9" t="str">
        <f t="shared" si="149"/>
        <v/>
      </c>
      <c r="L743" s="9" t="str">
        <f>IF(NOT(ISERROR(VLOOKUP(B743,Deflatores!G$42:H$64,2,FALSE))),VLOOKUP(B743,Deflatores!G$42:H$64,2,FALSE),IF(OR(ISBLANK(C743),ISBLANK(B743)),"",VLOOKUP(C743,Deflatores!G$4:H$38,2,FALSE)*H743+VLOOKUP(C743,Deflatores!G$4:I$38,3,FALSE)))</f>
        <v/>
      </c>
      <c r="M743" s="10"/>
      <c r="N743" s="10"/>
      <c r="O743" s="6"/>
    </row>
    <row r="744" spans="1:15" ht="13.8" thickBot="1" x14ac:dyDescent="0.3">
      <c r="A744" s="120"/>
      <c r="B744" s="11"/>
      <c r="C744" s="11"/>
      <c r="D744" s="12"/>
      <c r="E744" s="12"/>
      <c r="F744" s="13" t="str">
        <f t="shared" si="144"/>
        <v/>
      </c>
      <c r="G744" s="14" t="str">
        <f t="shared" si="145"/>
        <v/>
      </c>
      <c r="H744" s="15" t="str">
        <f t="shared" si="146"/>
        <v/>
      </c>
      <c r="I744" s="117" t="str">
        <f t="shared" si="147"/>
        <v/>
      </c>
      <c r="J744" s="12" t="str">
        <f t="shared" si="148"/>
        <v/>
      </c>
      <c r="K744" s="16" t="str">
        <f t="shared" si="149"/>
        <v/>
      </c>
      <c r="L744" s="16" t="str">
        <f>IF(NOT(ISERROR(VLOOKUP(B744,Deflatores!G$42:H$64,2,FALSE))),VLOOKUP(B744,Deflatores!G$42:H$64,2,FALSE),IF(OR(ISBLANK(C744),ISBLANK(B744)),"",VLOOKUP(C744,Deflatores!G$4:H$38,2,FALSE)*H744+VLOOKUP(C744,Deflatores!G$4:I$38,3,FALSE)))</f>
        <v/>
      </c>
      <c r="M744" s="17"/>
      <c r="N744" s="17"/>
      <c r="O744" s="18"/>
    </row>
  </sheetData>
  <sheetProtection selectLockedCells="1" selectUnlockedCells="1"/>
  <mergeCells count="7">
    <mergeCell ref="B6:J6"/>
    <mergeCell ref="M6:O6"/>
    <mergeCell ref="A1:O3"/>
    <mergeCell ref="M4:O4"/>
    <mergeCell ref="M5:O5"/>
    <mergeCell ref="B4:J4"/>
    <mergeCell ref="B5:J5"/>
  </mergeCells>
  <conditionalFormatting sqref="C8:C744">
    <cfRule type="cellIs" dxfId="2" priority="1" stopIfTrue="1" operator="equal">
      <formula>"I"</formula>
    </cfRule>
    <cfRule type="cellIs" dxfId="1" priority="2" stopIfTrue="1" operator="equal">
      <formula>"A"</formula>
    </cfRule>
    <cfRule type="cellIs" dxfId="0" priority="3" stopIfTrue="1" operator="equal">
      <formula>"E"</formula>
    </cfRule>
  </conditionalFormatting>
  <dataValidations count="2">
    <dataValidation type="list" operator="equal" allowBlank="1" showInputMessage="1" showErrorMessage="1" promptTitle="Tipo da Função" prompt="ALI, AIE, EE, SE, CE_x000a_ou_x000a_Itens não mensuráveis" sqref="B182:B744 B25:B35 B8:B17 B22 B37:B50 B134:B180 B52:B66 B70:B96 B100:B132" xr:uid="{00000000-0002-0000-0100-000000000000}">
      <formula1>TiposDeFuncao</formula1>
      <formula2>0</formula2>
    </dataValidation>
    <dataValidation type="list" operator="equal" allowBlank="1" showInputMessage="1" showErrorMessage="1" promptTitle="Tipo de Manutenção na Função" prompt="I, A, E _x000a_ou_x000a_Itens não mensuráveis" sqref="C8:C744" xr:uid="{00000000-0002-0000-0100-000001000000}">
      <formula1>TiposDeManutencao</formula1>
      <formula2>0</formula2>
    </dataValidation>
  </dataValidations>
  <pageMargins left="0.70833333333333337" right="0.70833333333333337" top="0.74791666666666667" bottom="0.74861111111111112" header="0.51180555555555551" footer="0.31527777777777777"/>
  <pageSetup paperSize="9" scale="75" firstPageNumber="0" fitToHeight="0" orientation="landscape" horizontalDpi="300" verticalDpi="300" r:id="rId1"/>
  <headerFooter alignWithMargins="0">
    <oddFooter>&amp;CPágina &amp;P de &amp;N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dimension ref="A1:L64"/>
  <sheetViews>
    <sheetView showGridLines="0" zoomScaleNormal="100" zoomScaleSheetLayoutView="100" workbookViewId="0">
      <pane ySplit="1" topLeftCell="A11" activePane="bottomLeft" state="frozen"/>
      <selection activeCell="B11" sqref="B11"/>
      <selection pane="bottomLeft" activeCell="F30" sqref="F30"/>
    </sheetView>
  </sheetViews>
  <sheetFormatPr defaultColWidth="11.5546875" defaultRowHeight="13.2" x14ac:dyDescent="0.25"/>
  <cols>
    <col min="4" max="4" width="10.77734375" customWidth="1"/>
    <col min="5" max="5" width="23.21875" customWidth="1"/>
    <col min="6" max="6" width="53.21875" customWidth="1"/>
    <col min="7" max="7" width="7.77734375" style="19" customWidth="1"/>
    <col min="8" max="8" width="13.21875" style="20" customWidth="1"/>
    <col min="9" max="9" width="9.77734375" style="20" customWidth="1"/>
    <col min="10" max="11" width="10.5546875" customWidth="1"/>
    <col min="12" max="12" width="0" style="19" hidden="1" customWidth="1"/>
  </cols>
  <sheetData>
    <row r="1" spans="1:12" ht="36.6" customHeight="1" x14ac:dyDescent="0.3">
      <c r="A1" s="145" t="s">
        <v>46</v>
      </c>
      <c r="B1" s="145"/>
      <c r="C1" s="145"/>
      <c r="D1" s="145"/>
      <c r="E1" s="145"/>
      <c r="F1" s="145"/>
      <c r="G1" s="145"/>
      <c r="H1" s="145"/>
      <c r="I1" s="145"/>
      <c r="J1" s="145"/>
      <c r="K1" s="145"/>
      <c r="L1" s="21"/>
    </row>
    <row r="2" spans="1:12" ht="14.85" customHeight="1" x14ac:dyDescent="0.25">
      <c r="A2" s="165" t="s">
        <v>47</v>
      </c>
      <c r="B2" s="165"/>
      <c r="C2" s="165"/>
      <c r="D2" s="165"/>
      <c r="E2" s="165"/>
      <c r="F2" s="165"/>
      <c r="G2" s="166" t="s">
        <v>48</v>
      </c>
      <c r="H2" s="166" t="s">
        <v>49</v>
      </c>
      <c r="I2" s="166"/>
      <c r="J2" s="166" t="s">
        <v>3</v>
      </c>
      <c r="K2" s="167" t="s">
        <v>50</v>
      </c>
    </row>
    <row r="3" spans="1:12" ht="14.85" customHeight="1" x14ac:dyDescent="0.25">
      <c r="A3" s="22" t="s">
        <v>51</v>
      </c>
      <c r="B3" s="166" t="s">
        <v>52</v>
      </c>
      <c r="C3" s="166"/>
      <c r="D3" s="166"/>
      <c r="E3" s="166"/>
      <c r="F3" s="23" t="s">
        <v>53</v>
      </c>
      <c r="G3" s="166"/>
      <c r="H3" s="23" t="s">
        <v>54</v>
      </c>
      <c r="I3" s="23" t="s">
        <v>55</v>
      </c>
      <c r="J3" s="166"/>
      <c r="K3" s="167"/>
    </row>
    <row r="4" spans="1:12" x14ac:dyDescent="0.25">
      <c r="A4" s="3" t="s">
        <v>56</v>
      </c>
      <c r="B4" s="143" t="s">
        <v>57</v>
      </c>
      <c r="C4" s="143"/>
      <c r="D4" s="143"/>
      <c r="E4" s="143"/>
      <c r="F4" s="2"/>
      <c r="G4" s="24" t="s">
        <v>40</v>
      </c>
      <c r="H4" s="98">
        <v>1</v>
      </c>
      <c r="I4" s="99"/>
      <c r="J4" s="100">
        <f>SUMIF(Funções!$C$8:$C$744,Deflatores!G4,Funções!$H$8:$H$744)</f>
        <v>703</v>
      </c>
      <c r="K4" s="101">
        <f>IF(H4="",COUNTIF(Funções!C$8:C$744,G4)*I4,H4*J4)</f>
        <v>703</v>
      </c>
    </row>
    <row r="5" spans="1:12" x14ac:dyDescent="0.25">
      <c r="A5" s="3" t="s">
        <v>58</v>
      </c>
      <c r="B5" s="143" t="s">
        <v>59</v>
      </c>
      <c r="C5" s="143"/>
      <c r="D5" s="143"/>
      <c r="E5" s="143"/>
      <c r="F5" s="2" t="s">
        <v>60</v>
      </c>
      <c r="G5" s="24" t="s">
        <v>61</v>
      </c>
      <c r="H5" s="98">
        <v>0.5</v>
      </c>
      <c r="I5" s="99"/>
      <c r="J5" s="100">
        <f>SUMIF(Funções!$C$8:$C$744,Deflatores!G5,Funções!$H$8:$H$744)</f>
        <v>0</v>
      </c>
      <c r="K5" s="101">
        <f>IF(H5="",COUNTIF(Funções!C$8:C$744,G5)*I5,H5*J5)</f>
        <v>0</v>
      </c>
    </row>
    <row r="6" spans="1:12" x14ac:dyDescent="0.25">
      <c r="A6" s="3" t="s">
        <v>62</v>
      </c>
      <c r="B6" s="143" t="s">
        <v>63</v>
      </c>
      <c r="C6" s="143"/>
      <c r="D6" s="143"/>
      <c r="E6" s="143"/>
      <c r="F6" s="2" t="s">
        <v>60</v>
      </c>
      <c r="G6" s="24" t="s">
        <v>64</v>
      </c>
      <c r="H6" s="98">
        <v>0.4</v>
      </c>
      <c r="I6" s="99"/>
      <c r="J6" s="100">
        <f>SUMIF(Funções!$C$8:$C$744,Deflatores!G6,Funções!$H$8:$H$744)</f>
        <v>18</v>
      </c>
      <c r="K6" s="101">
        <f>IF(H6="",COUNTIF(Funções!C$8:C$744,G6)*I6,H6*J6)</f>
        <v>7.2</v>
      </c>
    </row>
    <row r="7" spans="1:12" x14ac:dyDescent="0.25">
      <c r="A7" s="3"/>
      <c r="B7" s="143" t="s">
        <v>65</v>
      </c>
      <c r="C7" s="143"/>
      <c r="D7" s="143"/>
      <c r="E7" s="143"/>
      <c r="F7" s="2" t="s">
        <v>60</v>
      </c>
      <c r="G7" s="24" t="s">
        <v>66</v>
      </c>
      <c r="H7" s="98">
        <v>0.5</v>
      </c>
      <c r="I7" s="99"/>
      <c r="J7" s="100">
        <f>SUMIF(Funções!$C$8:$C$744,Deflatores!G7,Funções!$H$8:$H$744)</f>
        <v>0</v>
      </c>
      <c r="K7" s="101">
        <f>IF(H7="",COUNTIF(Funções!C$8:C$744,G7)*I7,H7*J7)</f>
        <v>0</v>
      </c>
    </row>
    <row r="8" spans="1:12" x14ac:dyDescent="0.25">
      <c r="A8" s="3"/>
      <c r="B8" s="143" t="s">
        <v>67</v>
      </c>
      <c r="C8" s="143"/>
      <c r="D8" s="143"/>
      <c r="E8" s="143"/>
      <c r="F8" s="2" t="s">
        <v>60</v>
      </c>
      <c r="G8" s="24" t="s">
        <v>68</v>
      </c>
      <c r="H8" s="98">
        <v>0.75</v>
      </c>
      <c r="I8" s="99"/>
      <c r="J8" s="100">
        <f>SUMIF(Funções!$C$8:$C$744,Deflatores!G8,Funções!$H$8:$H$744)</f>
        <v>0</v>
      </c>
      <c r="K8" s="101">
        <f>IF(H8="",COUNTIF(Funções!C$8:C$744,G8)*I8,H8*J8)</f>
        <v>0</v>
      </c>
    </row>
    <row r="9" spans="1:12" x14ac:dyDescent="0.25">
      <c r="A9" s="3"/>
      <c r="B9" s="143" t="s">
        <v>69</v>
      </c>
      <c r="C9" s="143"/>
      <c r="D9" s="143"/>
      <c r="E9" s="143"/>
      <c r="F9" s="2" t="s">
        <v>60</v>
      </c>
      <c r="G9" s="24" t="s">
        <v>70</v>
      </c>
      <c r="H9" s="98">
        <v>0.9</v>
      </c>
      <c r="I9" s="99"/>
      <c r="J9" s="100">
        <f>SUMIF(Funções!$C$8:$C$744,Deflatores!G9,Funções!$H$8:$H$744)</f>
        <v>0</v>
      </c>
      <c r="K9" s="101">
        <f>IF(H9="",COUNTIF(Funções!C$8:C$744,G9)*I9,H9*J9)</f>
        <v>0</v>
      </c>
    </row>
    <row r="10" spans="1:12" x14ac:dyDescent="0.25">
      <c r="A10" s="3"/>
      <c r="B10" s="143" t="s">
        <v>71</v>
      </c>
      <c r="C10" s="143"/>
      <c r="D10" s="143"/>
      <c r="E10" s="143"/>
      <c r="F10" s="2" t="s">
        <v>72</v>
      </c>
      <c r="G10" s="24" t="s">
        <v>73</v>
      </c>
      <c r="H10" s="98">
        <v>1</v>
      </c>
      <c r="I10" s="99"/>
      <c r="J10" s="100">
        <f>SUMIF(Funções!$C$8:$C$744,Deflatores!G10,Funções!$H$8:$H$744)</f>
        <v>0</v>
      </c>
      <c r="K10" s="101">
        <f>IF(H10="",COUNTIF(Funções!C$8:C$744,G10)*I10,H10*J10)</f>
        <v>0</v>
      </c>
    </row>
    <row r="11" spans="1:12" x14ac:dyDescent="0.25">
      <c r="A11" s="3"/>
      <c r="B11" s="143" t="s">
        <v>74</v>
      </c>
      <c r="C11" s="143"/>
      <c r="D11" s="143"/>
      <c r="E11" s="143"/>
      <c r="F11" s="2" t="s">
        <v>75</v>
      </c>
      <c r="G11" s="24" t="s">
        <v>76</v>
      </c>
      <c r="H11" s="98">
        <v>0.5</v>
      </c>
      <c r="I11" s="99"/>
      <c r="J11" s="100">
        <f>SUMIF(Funções!$C$8:$C$744,Deflatores!G11,Funções!$H$8:$H$744)</f>
        <v>0</v>
      </c>
      <c r="K11" s="101">
        <f>IF(H11="",COUNTIF(Funções!C$8:C$744,G11)*I11,H11*J11)</f>
        <v>0</v>
      </c>
    </row>
    <row r="12" spans="1:12" ht="13.5" customHeight="1" x14ac:dyDescent="0.25">
      <c r="A12" s="3"/>
      <c r="B12" s="143" t="s">
        <v>77</v>
      </c>
      <c r="C12" s="143"/>
      <c r="D12" s="143"/>
      <c r="E12" s="143"/>
      <c r="F12" s="2" t="s">
        <v>75</v>
      </c>
      <c r="G12" s="24" t="s">
        <v>78</v>
      </c>
      <c r="H12" s="98">
        <v>0.5</v>
      </c>
      <c r="I12" s="99"/>
      <c r="J12" s="100">
        <f>SUMIF(Funções!$C$8:$C$744,Deflatores!G12,Funções!$H$8:$H$744)</f>
        <v>0</v>
      </c>
      <c r="K12" s="101">
        <f>IF(H12="",COUNTIF(Funções!C$8:C$744,G12)*I12,H12*J12)</f>
        <v>0</v>
      </c>
    </row>
    <row r="13" spans="1:12" ht="13.5" customHeight="1" x14ac:dyDescent="0.25">
      <c r="A13" s="3"/>
      <c r="B13" s="143" t="s">
        <v>79</v>
      </c>
      <c r="C13" s="143"/>
      <c r="D13" s="143"/>
      <c r="E13" s="143"/>
      <c r="F13" s="2" t="s">
        <v>75</v>
      </c>
      <c r="G13" s="24" t="s">
        <v>80</v>
      </c>
      <c r="H13" s="98">
        <v>0.75</v>
      </c>
      <c r="I13" s="99"/>
      <c r="J13" s="100">
        <f>SUMIF(Funções!$C$8:$C$744,Deflatores!G13,Funções!$H$8:$H$744)</f>
        <v>0</v>
      </c>
      <c r="K13" s="101">
        <f>IF(H13="",COUNTIF(Funções!C$8:C$744,G13)*I13,H13*J13)</f>
        <v>0</v>
      </c>
    </row>
    <row r="14" spans="1:12" ht="13.5" customHeight="1" x14ac:dyDescent="0.25">
      <c r="A14" s="3"/>
      <c r="B14" s="143" t="s">
        <v>81</v>
      </c>
      <c r="C14" s="143"/>
      <c r="D14" s="143"/>
      <c r="E14" s="143"/>
      <c r="F14" s="2" t="s">
        <v>75</v>
      </c>
      <c r="G14" s="24" t="s">
        <v>82</v>
      </c>
      <c r="H14" s="98">
        <v>0.9</v>
      </c>
      <c r="I14" s="99"/>
      <c r="J14" s="100">
        <f>SUMIF(Funções!$C$8:$C$744,Deflatores!G14,Funções!$H$8:$H$744)</f>
        <v>0</v>
      </c>
      <c r="K14" s="101">
        <f>IF(H14="",COUNTIF(Funções!C$8:C$744,G14)*I14,H14*J14)</f>
        <v>0</v>
      </c>
    </row>
    <row r="15" spans="1:12" ht="13.5" customHeight="1" x14ac:dyDescent="0.25">
      <c r="A15" s="3"/>
      <c r="B15" s="143" t="s">
        <v>83</v>
      </c>
      <c r="C15" s="143"/>
      <c r="D15" s="143"/>
      <c r="E15" s="143"/>
      <c r="F15" s="2" t="s">
        <v>75</v>
      </c>
      <c r="G15" s="24" t="s">
        <v>84</v>
      </c>
      <c r="H15" s="98">
        <v>0</v>
      </c>
      <c r="I15" s="99"/>
      <c r="J15" s="100">
        <f>SUMIF(Funções!$C$8:$C$744,Deflatores!G15,Funções!$H$8:$H$744)</f>
        <v>0</v>
      </c>
      <c r="K15" s="101">
        <f>IF(H15="",COUNTIF(Funções!C$8:C$744,G15)*I15,H15*J15)</f>
        <v>0</v>
      </c>
    </row>
    <row r="16" spans="1:12" ht="13.5" customHeight="1" x14ac:dyDescent="0.25">
      <c r="A16" s="3"/>
      <c r="B16" s="143" t="s">
        <v>85</v>
      </c>
      <c r="C16" s="143"/>
      <c r="D16" s="143"/>
      <c r="E16" s="143"/>
      <c r="F16" s="2" t="s">
        <v>86</v>
      </c>
      <c r="G16" s="24" t="s">
        <v>87</v>
      </c>
      <c r="H16" s="98">
        <v>1</v>
      </c>
      <c r="I16" s="99"/>
      <c r="J16" s="100">
        <f>SUMIF(Funções!$C$8:$C$744,Deflatores!G16,Funções!$H$8:$H$744)</f>
        <v>0</v>
      </c>
      <c r="K16" s="101">
        <f>IF(H16="",COUNTIF(Funções!C$8:C$744,G16)*I16,H16*J16)</f>
        <v>0</v>
      </c>
    </row>
    <row r="17" spans="1:11" x14ac:dyDescent="0.25">
      <c r="A17" s="3"/>
      <c r="B17" s="143" t="s">
        <v>88</v>
      </c>
      <c r="C17" s="143"/>
      <c r="D17" s="143"/>
      <c r="E17" s="143"/>
      <c r="F17" s="2" t="s">
        <v>89</v>
      </c>
      <c r="G17" s="24" t="s">
        <v>90</v>
      </c>
      <c r="H17" s="98">
        <v>1</v>
      </c>
      <c r="I17" s="99"/>
      <c r="J17" s="100">
        <f>SUMIF(Funções!$C$8:$C$744,Deflatores!G17,Funções!$H$8:$H$744)</f>
        <v>0</v>
      </c>
      <c r="K17" s="101">
        <f>IF(H17="",COUNTIF(Funções!C$8:C$744,G17)*I17,H17*J17)</f>
        <v>0</v>
      </c>
    </row>
    <row r="18" spans="1:11" ht="13.5" customHeight="1" x14ac:dyDescent="0.25">
      <c r="A18" s="3"/>
      <c r="B18" s="143" t="s">
        <v>91</v>
      </c>
      <c r="C18" s="143"/>
      <c r="D18" s="143"/>
      <c r="E18" s="143"/>
      <c r="F18" s="2" t="s">
        <v>89</v>
      </c>
      <c r="G18" s="24" t="s">
        <v>92</v>
      </c>
      <c r="H18" s="98">
        <v>0.3</v>
      </c>
      <c r="I18" s="99"/>
      <c r="J18" s="100">
        <f>SUMIF(Funções!$C$8:$C$744,Deflatores!G18,Funções!$H$8:$H$744)</f>
        <v>0</v>
      </c>
      <c r="K18" s="101">
        <f>IF(H18="",COUNTIF(Funções!C$8:C$744,G18)*I18,H18*J18)</f>
        <v>0</v>
      </c>
    </row>
    <row r="19" spans="1:11" ht="13.5" customHeight="1" x14ac:dyDescent="0.25">
      <c r="A19" s="3"/>
      <c r="B19" s="143" t="s">
        <v>93</v>
      </c>
      <c r="C19" s="143"/>
      <c r="D19" s="143"/>
      <c r="E19" s="143"/>
      <c r="F19" s="2" t="s">
        <v>94</v>
      </c>
      <c r="G19" s="24" t="s">
        <v>95</v>
      </c>
      <c r="H19" s="98">
        <v>0.3</v>
      </c>
      <c r="I19" s="99"/>
      <c r="J19" s="100">
        <f>SUMIF(Funções!$C$8:$C$744,Deflatores!G19,Funções!$H$8:$H$744)</f>
        <v>0</v>
      </c>
      <c r="K19" s="101">
        <f>IF(H19="",COUNTIF(Funções!C$8:C$744,G19)*I19,H19*J19)</f>
        <v>0</v>
      </c>
    </row>
    <row r="20" spans="1:11" ht="13.5" customHeight="1" x14ac:dyDescent="0.25">
      <c r="A20" s="3"/>
      <c r="B20" s="143" t="s">
        <v>96</v>
      </c>
      <c r="C20" s="143"/>
      <c r="D20" s="143"/>
      <c r="E20" s="143"/>
      <c r="F20" s="2" t="s">
        <v>97</v>
      </c>
      <c r="G20" s="24" t="s">
        <v>98</v>
      </c>
      <c r="H20" s="98">
        <v>0.3</v>
      </c>
      <c r="I20" s="99"/>
      <c r="J20" s="100">
        <f>SUMIF(Funções!$C$8:$C$744,Deflatores!G20,Funções!$H$8:$H$744)</f>
        <v>0</v>
      </c>
      <c r="K20" s="101">
        <f>IF(H20="",COUNTIF(Funções!C$8:C$744,G20)*I20,H20*J20)</f>
        <v>0</v>
      </c>
    </row>
    <row r="21" spans="1:11" ht="13.5" customHeight="1" x14ac:dyDescent="0.25">
      <c r="A21" s="3"/>
      <c r="B21" s="143" t="s">
        <v>99</v>
      </c>
      <c r="C21" s="143"/>
      <c r="D21" s="143"/>
      <c r="E21" s="143"/>
      <c r="F21" s="2" t="s">
        <v>100</v>
      </c>
      <c r="G21" s="24" t="s">
        <v>101</v>
      </c>
      <c r="H21" s="98">
        <v>0.3</v>
      </c>
      <c r="I21" s="99"/>
      <c r="J21" s="100">
        <f>SUMIF(Funções!$C$8:$C$744,Deflatores!G21,Funções!$H$8:$H$744)</f>
        <v>0</v>
      </c>
      <c r="K21" s="101">
        <f>IF(H21="",COUNTIF(Funções!C$8:C$744,G21)*I21,H21*J21)</f>
        <v>0</v>
      </c>
    </row>
    <row r="22" spans="1:11" x14ac:dyDescent="0.25">
      <c r="A22" s="3"/>
      <c r="B22" s="143" t="s">
        <v>102</v>
      </c>
      <c r="C22" s="143"/>
      <c r="D22" s="143"/>
      <c r="E22" s="143"/>
      <c r="F22" s="2" t="s">
        <v>103</v>
      </c>
      <c r="G22" s="24" t="s">
        <v>104</v>
      </c>
      <c r="H22" s="98"/>
      <c r="I22" s="99">
        <v>0.6</v>
      </c>
      <c r="J22" s="100">
        <f>SUMIF(Funções!$C$8:$C$744,Deflatores!G22,Funções!$H$8:$H$744)</f>
        <v>0</v>
      </c>
      <c r="K22" s="101">
        <f>IF(H22="",COUNTIF(Funções!C$8:C$744,G22)*I22,H22*J22)</f>
        <v>0</v>
      </c>
    </row>
    <row r="23" spans="1:11" ht="27" customHeight="1" x14ac:dyDescent="0.25">
      <c r="A23" s="3"/>
      <c r="B23" s="168" t="s">
        <v>105</v>
      </c>
      <c r="C23" s="169"/>
      <c r="D23" s="169"/>
      <c r="E23" s="170"/>
      <c r="F23" s="97" t="s">
        <v>106</v>
      </c>
      <c r="G23" s="24" t="s">
        <v>107</v>
      </c>
      <c r="H23" s="98">
        <v>0.5</v>
      </c>
      <c r="I23" s="99"/>
      <c r="J23" s="100">
        <f>SUMIF(Funções!$C$8:$C$744,Deflatores!G23,Funções!$H$8:$H$744)</f>
        <v>0</v>
      </c>
      <c r="K23" s="101">
        <f>IF(H23="",COUNTIF(Funções!C$8:C$744,G23)*I23,H23*J23)</f>
        <v>0</v>
      </c>
    </row>
    <row r="24" spans="1:11" ht="27" customHeight="1" x14ac:dyDescent="0.25">
      <c r="A24" s="3"/>
      <c r="B24" s="168" t="s">
        <v>108</v>
      </c>
      <c r="C24" s="169"/>
      <c r="D24" s="169"/>
      <c r="E24" s="170"/>
      <c r="F24" s="97" t="s">
        <v>106</v>
      </c>
      <c r="G24" s="24" t="s">
        <v>109</v>
      </c>
      <c r="H24" s="98">
        <v>0.5</v>
      </c>
      <c r="I24" s="99"/>
      <c r="J24" s="100">
        <f>SUMIF(Funções!$C$8:$C$744,Deflatores!G24,Funções!$H$8:$H$744)</f>
        <v>0</v>
      </c>
      <c r="K24" s="101">
        <f>IF(H24="",COUNTIF(Funções!C$8:C$744,G24)*I24,H24*J24)</f>
        <v>0</v>
      </c>
    </row>
    <row r="25" spans="1:11" ht="27" customHeight="1" x14ac:dyDescent="0.25">
      <c r="A25" s="3"/>
      <c r="B25" s="171" t="s">
        <v>110</v>
      </c>
      <c r="C25" s="143"/>
      <c r="D25" s="143"/>
      <c r="E25" s="143"/>
      <c r="F25" s="97" t="s">
        <v>106</v>
      </c>
      <c r="G25" s="24" t="s">
        <v>111</v>
      </c>
      <c r="H25" s="98">
        <v>0.75</v>
      </c>
      <c r="I25" s="99"/>
      <c r="J25" s="100">
        <f>SUMIF(Funções!$C$8:$C$744,Deflatores!G25,Funções!$H$8:$H$744)</f>
        <v>0</v>
      </c>
      <c r="K25" s="101">
        <f>IF(H25="",COUNTIF(Funções!C$8:C$744,G25)*I25,H25*J25)</f>
        <v>0</v>
      </c>
    </row>
    <row r="26" spans="1:11" ht="13.5" customHeight="1" x14ac:dyDescent="0.25">
      <c r="A26" s="3"/>
      <c r="B26" s="143" t="s">
        <v>112</v>
      </c>
      <c r="C26" s="143"/>
      <c r="D26" s="143"/>
      <c r="E26" s="143"/>
      <c r="F26" s="2" t="s">
        <v>113</v>
      </c>
      <c r="G26" s="24" t="s">
        <v>114</v>
      </c>
      <c r="H26" s="98">
        <v>1</v>
      </c>
      <c r="I26" s="99"/>
      <c r="J26" s="100">
        <f>SUMIF(Funções!$C$8:$C$744,Deflatores!G26,Funções!$H$8:$H$744)</f>
        <v>0</v>
      </c>
      <c r="K26" s="101">
        <f>IF(H26="",COUNTIF(Funções!C$8:C$744,G26)*I26,H26*J26)</f>
        <v>0</v>
      </c>
    </row>
    <row r="27" spans="1:11" ht="13.5" customHeight="1" x14ac:dyDescent="0.25">
      <c r="A27" s="3"/>
      <c r="B27" s="143" t="s">
        <v>115</v>
      </c>
      <c r="C27" s="143"/>
      <c r="D27" s="143"/>
      <c r="E27" s="143"/>
      <c r="F27" s="2" t="s">
        <v>113</v>
      </c>
      <c r="G27" s="24" t="s">
        <v>116</v>
      </c>
      <c r="H27" s="98">
        <v>1</v>
      </c>
      <c r="I27" s="99"/>
      <c r="J27" s="100">
        <f>SUMIF(Funções!$C$8:$C$744,Deflatores!G27,Funções!$H$8:$H$744)</f>
        <v>0</v>
      </c>
      <c r="K27" s="101">
        <f>IF(H27="",COUNTIF(Funções!C$8:C$744,G27)*I27,H27*J27)</f>
        <v>0</v>
      </c>
    </row>
    <row r="28" spans="1:11" ht="13.5" customHeight="1" x14ac:dyDescent="0.25">
      <c r="A28" s="3"/>
      <c r="B28" s="143" t="s">
        <v>117</v>
      </c>
      <c r="C28" s="143"/>
      <c r="D28" s="143"/>
      <c r="E28" s="143"/>
      <c r="F28" s="2" t="s">
        <v>113</v>
      </c>
      <c r="G28" s="24" t="s">
        <v>118</v>
      </c>
      <c r="H28" s="98">
        <v>0.6</v>
      </c>
      <c r="I28" s="99"/>
      <c r="J28" s="100">
        <f>SUMIF(Funções!$C$8:$C$744,Deflatores!G28,Funções!$H$8:$H$744)</f>
        <v>0</v>
      </c>
      <c r="K28" s="101">
        <f>IF(H28="",COUNTIF(Funções!C$8:C$744,G28)*I28,H28*J28)</f>
        <v>0</v>
      </c>
    </row>
    <row r="29" spans="1:11" ht="13.5" customHeight="1" x14ac:dyDescent="0.25">
      <c r="A29" s="3"/>
      <c r="B29" s="143" t="s">
        <v>119</v>
      </c>
      <c r="C29" s="143"/>
      <c r="D29" s="143"/>
      <c r="E29" s="143"/>
      <c r="F29" s="2" t="s">
        <v>120</v>
      </c>
      <c r="G29" s="24" t="s">
        <v>121</v>
      </c>
      <c r="H29" s="98">
        <v>1</v>
      </c>
      <c r="I29" s="99"/>
      <c r="J29" s="100">
        <f>SUMIF(Funções!$C$8:$C$744,Deflatores!G29,Funções!$H$8:$H$744)</f>
        <v>0</v>
      </c>
      <c r="K29" s="101">
        <f>IF(H29="",COUNTIF(Funções!C$8:C$744,G29)*I29,H29*J29)</f>
        <v>0</v>
      </c>
    </row>
    <row r="30" spans="1:11" ht="13.5" customHeight="1" x14ac:dyDescent="0.25">
      <c r="A30" s="3"/>
      <c r="B30" s="143" t="s">
        <v>122</v>
      </c>
      <c r="C30" s="143"/>
      <c r="D30" s="143"/>
      <c r="E30" s="143"/>
      <c r="F30" s="2" t="s">
        <v>123</v>
      </c>
      <c r="G30" s="24" t="s">
        <v>124</v>
      </c>
      <c r="H30" s="98">
        <v>0.1</v>
      </c>
      <c r="I30" s="99"/>
      <c r="J30" s="100">
        <f>SUMIF(Funções!$C$8:$C$744,Deflatores!G30,Funções!$H$8:$H$744)</f>
        <v>0</v>
      </c>
      <c r="K30" s="101">
        <f>IF(H30="",COUNTIF(Funções!C$8:C$744,G30)*I30,H30*J30)</f>
        <v>0</v>
      </c>
    </row>
    <row r="31" spans="1:11" ht="13.5" customHeight="1" x14ac:dyDescent="0.25">
      <c r="A31" s="3"/>
      <c r="B31" s="143" t="s">
        <v>125</v>
      </c>
      <c r="C31" s="143"/>
      <c r="D31" s="143"/>
      <c r="E31" s="143"/>
      <c r="F31" s="2" t="s">
        <v>126</v>
      </c>
      <c r="G31" s="24" t="s">
        <v>127</v>
      </c>
      <c r="H31" s="98">
        <v>0.1</v>
      </c>
      <c r="I31" s="99"/>
      <c r="J31" s="100">
        <f>SUMIF(Funções!$C$8:$C$744,Deflatores!G31,Funções!$H$8:$H$744)</f>
        <v>0</v>
      </c>
      <c r="K31" s="101">
        <f>IF(H31="",COUNTIF(Funções!C$8:C$744,G31)*I31,H31*J31)</f>
        <v>0</v>
      </c>
    </row>
    <row r="32" spans="1:11" ht="13.5" customHeight="1" x14ac:dyDescent="0.25">
      <c r="A32" s="3"/>
      <c r="B32" s="111" t="s">
        <v>128</v>
      </c>
      <c r="C32" s="112"/>
      <c r="D32" s="112"/>
      <c r="E32" s="113"/>
      <c r="F32" s="2" t="s">
        <v>129</v>
      </c>
      <c r="G32" s="24" t="s">
        <v>130</v>
      </c>
      <c r="H32" s="98">
        <v>0.25</v>
      </c>
      <c r="I32" s="99"/>
      <c r="J32" s="100">
        <f>SUMIF(Funções!$C$8:$C$744,Deflatores!G32,Funções!$H$8:$H$744)</f>
        <v>0</v>
      </c>
      <c r="K32" s="101">
        <f>IF(H32="",COUNTIF(Funções!C$8:C$744,G32)*I32,H32*J32)</f>
        <v>0</v>
      </c>
    </row>
    <row r="33" spans="1:12" ht="13.5" customHeight="1" x14ac:dyDescent="0.25">
      <c r="A33" s="3"/>
      <c r="B33" s="111" t="s">
        <v>131</v>
      </c>
      <c r="C33" s="112"/>
      <c r="D33" s="112"/>
      <c r="E33" s="113"/>
      <c r="F33" s="2" t="s">
        <v>132</v>
      </c>
      <c r="G33" s="24" t="s">
        <v>133</v>
      </c>
      <c r="H33" s="98">
        <v>0.2</v>
      </c>
      <c r="I33" s="99"/>
      <c r="J33" s="100">
        <f>SUMIF(Funções!$C$8:$C$744,Deflatores!G33,Funções!$H$8:$H$744)</f>
        <v>0</v>
      </c>
      <c r="K33" s="101">
        <f>IF(H33="",COUNTIF(Funções!C$8:C$744,G33)*I33,H33*J33)</f>
        <v>0</v>
      </c>
    </row>
    <row r="34" spans="1:12" ht="13.5" customHeight="1" x14ac:dyDescent="0.25">
      <c r="A34" s="3"/>
      <c r="B34" s="111" t="s">
        <v>134</v>
      </c>
      <c r="C34" s="112"/>
      <c r="D34" s="112"/>
      <c r="E34" s="113"/>
      <c r="F34" s="2" t="s">
        <v>132</v>
      </c>
      <c r="G34" s="24" t="s">
        <v>135</v>
      </c>
      <c r="H34" s="98">
        <v>0.15</v>
      </c>
      <c r="I34" s="99"/>
      <c r="J34" s="100">
        <f>SUMIF(Funções!$C$8:$C$744,Deflatores!G34,Funções!$H$8:$H$744)</f>
        <v>0</v>
      </c>
      <c r="K34" s="101">
        <f>IF(H34="",COUNTIF(Funções!C$8:C$744,G34)*I34,H34*J34)</f>
        <v>0</v>
      </c>
    </row>
    <row r="35" spans="1:12" ht="13.5" customHeight="1" x14ac:dyDescent="0.25">
      <c r="A35" s="3"/>
      <c r="B35" s="111" t="s">
        <v>136</v>
      </c>
      <c r="C35" s="112"/>
      <c r="D35" s="112"/>
      <c r="E35" s="113"/>
      <c r="F35" s="2" t="s">
        <v>137</v>
      </c>
      <c r="G35" s="24" t="s">
        <v>138</v>
      </c>
      <c r="H35" s="98">
        <v>0.15</v>
      </c>
      <c r="I35" s="99"/>
      <c r="J35" s="100">
        <f>SUMIF(Funções!$C$8:$C$744,Deflatores!G35,Funções!$H$8:$H$744)</f>
        <v>0</v>
      </c>
      <c r="K35" s="101">
        <f>IF(H35="",COUNTIF(Funções!C$8:C$744,G35)*I35,H35*J35)</f>
        <v>0</v>
      </c>
    </row>
    <row r="36" spans="1:12" ht="13.5" customHeight="1" x14ac:dyDescent="0.25">
      <c r="A36" s="3"/>
      <c r="B36" s="143" t="s">
        <v>139</v>
      </c>
      <c r="C36" s="143"/>
      <c r="D36" s="143"/>
      <c r="E36" s="143"/>
      <c r="F36" s="2" t="s">
        <v>140</v>
      </c>
      <c r="G36" s="24" t="s">
        <v>141</v>
      </c>
      <c r="H36" s="98">
        <v>1</v>
      </c>
      <c r="I36" s="99"/>
      <c r="J36" s="100">
        <f>SUMIF(Funções!$C$8:$C$744,Deflatores!G36,Funções!$H$8:$H$744)</f>
        <v>0</v>
      </c>
      <c r="K36" s="101">
        <f>IF(H36="",COUNTIF(Funções!C$8:C$744,G36)*I36,H36*J36)</f>
        <v>0</v>
      </c>
    </row>
    <row r="37" spans="1:12" ht="13.5" customHeight="1" x14ac:dyDescent="0.25">
      <c r="A37" s="3"/>
      <c r="B37" s="143"/>
      <c r="C37" s="143"/>
      <c r="D37" s="143"/>
      <c r="E37" s="143"/>
      <c r="F37" s="2"/>
      <c r="G37" s="24" t="s">
        <v>142</v>
      </c>
      <c r="H37" s="98"/>
      <c r="I37" s="99"/>
      <c r="J37" s="100">
        <f>SUMIF(Funções!$C$8:$C$744,Deflatores!G37,Funções!$H$8:$H$744)</f>
        <v>0</v>
      </c>
      <c r="K37" s="101">
        <f>IF(H37="",COUNTIF(Funções!C$8:C$744,G37)*I37,H37*J37)</f>
        <v>0</v>
      </c>
      <c r="L37" s="19" t="s">
        <v>42</v>
      </c>
    </row>
    <row r="38" spans="1:12" ht="13.5" customHeight="1" x14ac:dyDescent="0.25">
      <c r="A38" s="3"/>
      <c r="B38" s="143"/>
      <c r="C38" s="143"/>
      <c r="D38" s="143"/>
      <c r="E38" s="143"/>
      <c r="F38" s="2"/>
      <c r="G38" s="24" t="s">
        <v>142</v>
      </c>
      <c r="H38" s="98"/>
      <c r="I38" s="99"/>
      <c r="J38" s="100">
        <f>SUMIF(Funções!$C$8:$C$744,Deflatores!G38,Funções!$H$8:$H$744)</f>
        <v>0</v>
      </c>
      <c r="K38" s="101">
        <f>IF(H38="",COUNTIF(Funções!C$8:C$744,G38)*I38,H38*J38)</f>
        <v>0</v>
      </c>
      <c r="L38" s="19" t="s">
        <v>39</v>
      </c>
    </row>
    <row r="39" spans="1:12" ht="13.8" x14ac:dyDescent="0.3">
      <c r="A39" s="74"/>
      <c r="B39" s="75"/>
      <c r="C39" s="75"/>
      <c r="D39" s="75"/>
      <c r="E39" s="75"/>
      <c r="F39" s="75"/>
      <c r="G39" s="76"/>
      <c r="H39" s="77"/>
      <c r="I39" s="77"/>
      <c r="J39" s="78"/>
      <c r="K39" s="79"/>
      <c r="L39" s="19" t="s">
        <v>43</v>
      </c>
    </row>
    <row r="40" spans="1:12" ht="14.85" customHeight="1" x14ac:dyDescent="0.25">
      <c r="A40" s="165" t="s">
        <v>46</v>
      </c>
      <c r="B40" s="165"/>
      <c r="C40" s="165"/>
      <c r="D40" s="165"/>
      <c r="E40" s="165"/>
      <c r="F40" s="165"/>
      <c r="G40" s="166" t="s">
        <v>48</v>
      </c>
      <c r="H40" s="166" t="s">
        <v>49</v>
      </c>
      <c r="I40" s="166"/>
      <c r="J40" s="166" t="s">
        <v>143</v>
      </c>
      <c r="K40" s="167" t="s">
        <v>50</v>
      </c>
      <c r="L40" s="19" t="s">
        <v>41</v>
      </c>
    </row>
    <row r="41" spans="1:12" ht="14.85" customHeight="1" x14ac:dyDescent="0.25">
      <c r="A41" s="22" t="s">
        <v>51</v>
      </c>
      <c r="B41" s="166" t="s">
        <v>52</v>
      </c>
      <c r="C41" s="166"/>
      <c r="D41" s="166"/>
      <c r="E41" s="166"/>
      <c r="F41" s="23" t="s">
        <v>53</v>
      </c>
      <c r="G41" s="166"/>
      <c r="H41" s="166"/>
      <c r="I41" s="166"/>
      <c r="J41" s="166"/>
      <c r="K41" s="167"/>
      <c r="L41" s="19" t="s">
        <v>45</v>
      </c>
    </row>
    <row r="42" spans="1:12" ht="13.5" customHeight="1" x14ac:dyDescent="0.3">
      <c r="A42" s="26"/>
      <c r="B42" s="143" t="s">
        <v>144</v>
      </c>
      <c r="C42" s="143"/>
      <c r="D42" s="143"/>
      <c r="E42" s="143"/>
      <c r="F42" s="2" t="s">
        <v>145</v>
      </c>
      <c r="G42" s="24" t="s">
        <v>146</v>
      </c>
      <c r="H42" s="172">
        <v>0.6</v>
      </c>
      <c r="I42" s="172"/>
      <c r="J42" s="27">
        <f>COUNTIF(Funções!B$8:B$744,G42)</f>
        <v>0</v>
      </c>
      <c r="K42" s="25">
        <f>SUMIF(Funções!B$8:B$744,$G42,Funções!K$8:K$744)</f>
        <v>0</v>
      </c>
      <c r="L42" s="19" t="str">
        <f t="shared" ref="L42:L64" si="0">""&amp;G42</f>
        <v>PAG</v>
      </c>
    </row>
    <row r="43" spans="1:12" ht="13.5" customHeight="1" x14ac:dyDescent="0.3">
      <c r="A43" s="26"/>
      <c r="B43" s="143" t="s">
        <v>147</v>
      </c>
      <c r="C43" s="143"/>
      <c r="D43" s="143"/>
      <c r="E43" s="143"/>
      <c r="F43" s="2" t="s">
        <v>103</v>
      </c>
      <c r="G43" s="24" t="s">
        <v>148</v>
      </c>
      <c r="H43" s="172">
        <v>0.6</v>
      </c>
      <c r="I43" s="172"/>
      <c r="J43" s="27">
        <f>COUNTIF(Funções!B$8:B$744,G43)</f>
        <v>0</v>
      </c>
      <c r="K43" s="25">
        <f>SUMIF(Funções!B$8:B$744,$G43,Funções!K$8:K$744)</f>
        <v>0</v>
      </c>
      <c r="L43" s="19" t="str">
        <f t="shared" si="0"/>
        <v>COSNF</v>
      </c>
    </row>
    <row r="44" spans="1:12" ht="13.5" customHeight="1" x14ac:dyDescent="0.3">
      <c r="A44" s="26"/>
      <c r="B44" s="143" t="s">
        <v>149</v>
      </c>
      <c r="C44" s="143"/>
      <c r="D44" s="143"/>
      <c r="E44" s="143"/>
      <c r="F44" s="2"/>
      <c r="G44" s="24" t="s">
        <v>150</v>
      </c>
      <c r="H44" s="172">
        <v>0</v>
      </c>
      <c r="I44" s="172"/>
      <c r="J44" s="27">
        <f>COUNTIF(Funções!B$8:B$744,G44)</f>
        <v>0</v>
      </c>
      <c r="K44" s="25">
        <f>SUMIF(Funções!B$8:B$744,$G44,Funções!K$8:K$744)</f>
        <v>0</v>
      </c>
      <c r="L44" s="19" t="str">
        <f t="shared" si="0"/>
        <v>DC</v>
      </c>
    </row>
    <row r="45" spans="1:12" ht="13.5" customHeight="1" x14ac:dyDescent="0.3">
      <c r="A45" s="26"/>
      <c r="B45" s="143"/>
      <c r="C45" s="143"/>
      <c r="D45" s="143"/>
      <c r="E45" s="143"/>
      <c r="F45" s="2"/>
      <c r="G45" s="24" t="s">
        <v>142</v>
      </c>
      <c r="H45" s="172"/>
      <c r="I45" s="172"/>
      <c r="J45" s="27">
        <f>COUNTIF(Funções!B$8:B$744,G45)</f>
        <v>0</v>
      </c>
      <c r="K45" s="25">
        <f>SUMIF(Funções!B$8:B$744,$G45,Funções!K$8:K$744)</f>
        <v>0</v>
      </c>
      <c r="L45" s="19" t="str">
        <f t="shared" si="0"/>
        <v xml:space="preserve">           .</v>
      </c>
    </row>
    <row r="46" spans="1:12" ht="13.5" customHeight="1" x14ac:dyDescent="0.3">
      <c r="A46" s="26"/>
      <c r="B46" s="143"/>
      <c r="C46" s="143"/>
      <c r="D46" s="143"/>
      <c r="E46" s="143"/>
      <c r="F46" s="2"/>
      <c r="G46" s="24" t="s">
        <v>142</v>
      </c>
      <c r="H46" s="172"/>
      <c r="I46" s="172"/>
      <c r="J46" s="27">
        <f>COUNTIF(Funções!B$8:B$744,G46)</f>
        <v>0</v>
      </c>
      <c r="K46" s="25">
        <f>SUMIF(Funções!B$8:B$744,$G46,Funções!K$8:K$744)</f>
        <v>0</v>
      </c>
      <c r="L46" s="19" t="str">
        <f t="shared" si="0"/>
        <v xml:space="preserve">           .</v>
      </c>
    </row>
    <row r="47" spans="1:12" ht="13.8" x14ac:dyDescent="0.3">
      <c r="A47" s="26"/>
      <c r="B47" s="143"/>
      <c r="C47" s="143"/>
      <c r="D47" s="143"/>
      <c r="E47" s="143"/>
      <c r="F47" s="2"/>
      <c r="G47" s="24" t="s">
        <v>142</v>
      </c>
      <c r="H47" s="172"/>
      <c r="I47" s="172"/>
      <c r="J47" s="27">
        <f>COUNTIF(Funções!B$8:B$744,G47)</f>
        <v>0</v>
      </c>
      <c r="K47" s="25">
        <f>SUMIF(Funções!B$8:B$744,$G47,Funções!K$8:K$744)</f>
        <v>0</v>
      </c>
      <c r="L47" s="19" t="str">
        <f t="shared" si="0"/>
        <v xml:space="preserve">           .</v>
      </c>
    </row>
    <row r="48" spans="1:12" ht="13.8" x14ac:dyDescent="0.3">
      <c r="A48" s="26"/>
      <c r="B48" s="143"/>
      <c r="C48" s="143"/>
      <c r="D48" s="143"/>
      <c r="E48" s="143"/>
      <c r="F48" s="2"/>
      <c r="G48" s="24" t="s">
        <v>142</v>
      </c>
      <c r="H48" s="172"/>
      <c r="I48" s="172"/>
      <c r="J48" s="27">
        <f>COUNTIF(Funções!B$8:B$744,G48)</f>
        <v>0</v>
      </c>
      <c r="K48" s="25">
        <f>SUMIF(Funções!B$8:B$744,$G48,Funções!K$8:K$744)</f>
        <v>0</v>
      </c>
      <c r="L48" s="19" t="str">
        <f t="shared" si="0"/>
        <v xml:space="preserve">           .</v>
      </c>
    </row>
    <row r="49" spans="1:12" ht="13.8" x14ac:dyDescent="0.3">
      <c r="A49" s="26"/>
      <c r="B49" s="143"/>
      <c r="C49" s="143"/>
      <c r="D49" s="143"/>
      <c r="E49" s="143"/>
      <c r="F49" s="2"/>
      <c r="G49" s="24" t="s">
        <v>142</v>
      </c>
      <c r="H49" s="172"/>
      <c r="I49" s="172"/>
      <c r="J49" s="27">
        <f>COUNTIF(Funções!B$8:B$744,G49)</f>
        <v>0</v>
      </c>
      <c r="K49" s="25">
        <f>SUMIF(Funções!B$8:B$744,$G49,Funções!K$8:K$744)</f>
        <v>0</v>
      </c>
      <c r="L49" s="19" t="str">
        <f t="shared" si="0"/>
        <v xml:space="preserve">           .</v>
      </c>
    </row>
    <row r="50" spans="1:12" ht="13.8" x14ac:dyDescent="0.3">
      <c r="A50" s="26"/>
      <c r="B50" s="143"/>
      <c r="C50" s="143"/>
      <c r="D50" s="143"/>
      <c r="E50" s="143"/>
      <c r="F50" s="2"/>
      <c r="G50" s="24" t="s">
        <v>142</v>
      </c>
      <c r="H50" s="172"/>
      <c r="I50" s="172"/>
      <c r="J50" s="27">
        <f>COUNTIF(Funções!B$8:B$744,G50)</f>
        <v>0</v>
      </c>
      <c r="K50" s="25">
        <f>SUMIF(Funções!B$8:B$744,$G50,Funções!K$8:K$744)</f>
        <v>0</v>
      </c>
      <c r="L50" s="19" t="str">
        <f t="shared" si="0"/>
        <v xml:space="preserve">           .</v>
      </c>
    </row>
    <row r="51" spans="1:12" ht="13.8" x14ac:dyDescent="0.3">
      <c r="A51" s="26"/>
      <c r="B51" s="143"/>
      <c r="C51" s="143"/>
      <c r="D51" s="143"/>
      <c r="E51" s="143"/>
      <c r="F51" s="2"/>
      <c r="G51" s="24" t="s">
        <v>142</v>
      </c>
      <c r="H51" s="172"/>
      <c r="I51" s="172"/>
      <c r="J51" s="27">
        <f>COUNTIF(Funções!B$8:B$744,G51)</f>
        <v>0</v>
      </c>
      <c r="K51" s="25">
        <f>SUMIF(Funções!B$8:B$744,$G51,Funções!K$8:K$744)</f>
        <v>0</v>
      </c>
      <c r="L51" s="19" t="str">
        <f t="shared" si="0"/>
        <v xml:space="preserve">           .</v>
      </c>
    </row>
    <row r="52" spans="1:12" ht="13.8" x14ac:dyDescent="0.3">
      <c r="A52" s="26"/>
      <c r="B52" s="143"/>
      <c r="C52" s="143"/>
      <c r="D52" s="143"/>
      <c r="E52" s="143"/>
      <c r="F52" s="2"/>
      <c r="G52" s="24" t="s">
        <v>142</v>
      </c>
      <c r="H52" s="172"/>
      <c r="I52" s="172"/>
      <c r="J52" s="27">
        <f>COUNTIF(Funções!B$8:B$744,G52)</f>
        <v>0</v>
      </c>
      <c r="K52" s="25">
        <f>SUMIF(Funções!B$8:B$744,$G52,Funções!K$8:K$744)</f>
        <v>0</v>
      </c>
      <c r="L52" s="19" t="str">
        <f t="shared" si="0"/>
        <v xml:space="preserve">           .</v>
      </c>
    </row>
    <row r="53" spans="1:12" ht="13.8" x14ac:dyDescent="0.3">
      <c r="A53" s="26"/>
      <c r="B53" s="143"/>
      <c r="C53" s="143"/>
      <c r="D53" s="143"/>
      <c r="E53" s="143"/>
      <c r="F53" s="2"/>
      <c r="G53" s="24" t="s">
        <v>142</v>
      </c>
      <c r="H53" s="172"/>
      <c r="I53" s="172"/>
      <c r="J53" s="27">
        <f>COUNTIF(Funções!B$8:B$744,G53)</f>
        <v>0</v>
      </c>
      <c r="K53" s="25">
        <f>SUMIF(Funções!B$8:B$744,$G53,Funções!K$8:K$744)</f>
        <v>0</v>
      </c>
      <c r="L53" s="19" t="str">
        <f t="shared" si="0"/>
        <v xml:space="preserve">           .</v>
      </c>
    </row>
    <row r="54" spans="1:12" ht="13.8" x14ac:dyDescent="0.3">
      <c r="A54" s="26"/>
      <c r="B54" s="143"/>
      <c r="C54" s="143"/>
      <c r="D54" s="143"/>
      <c r="E54" s="143"/>
      <c r="F54" s="2"/>
      <c r="G54" s="24" t="s">
        <v>142</v>
      </c>
      <c r="H54" s="172"/>
      <c r="I54" s="172"/>
      <c r="J54" s="27">
        <f>COUNTIF(Funções!B$8:B$744,G54)</f>
        <v>0</v>
      </c>
      <c r="K54" s="25">
        <f>SUMIF(Funções!B$8:B$744,$G54,Funções!K$8:K$744)</f>
        <v>0</v>
      </c>
      <c r="L54" s="19" t="str">
        <f t="shared" si="0"/>
        <v xml:space="preserve">           .</v>
      </c>
    </row>
    <row r="55" spans="1:12" ht="13.8" x14ac:dyDescent="0.3">
      <c r="A55" s="26"/>
      <c r="B55" s="143"/>
      <c r="C55" s="143"/>
      <c r="D55" s="143"/>
      <c r="E55" s="143"/>
      <c r="F55" s="2"/>
      <c r="G55" s="24" t="s">
        <v>142</v>
      </c>
      <c r="H55" s="172"/>
      <c r="I55" s="172"/>
      <c r="J55" s="27">
        <f>COUNTIF(Funções!B$8:B$744,G55)</f>
        <v>0</v>
      </c>
      <c r="K55" s="25">
        <f>SUMIF(Funções!B$8:B$744,$G55,Funções!K$8:K$744)</f>
        <v>0</v>
      </c>
      <c r="L55" s="19" t="str">
        <f t="shared" si="0"/>
        <v xml:space="preserve">           .</v>
      </c>
    </row>
    <row r="56" spans="1:12" ht="13.8" x14ac:dyDescent="0.3">
      <c r="A56" s="26"/>
      <c r="B56" s="143"/>
      <c r="C56" s="143"/>
      <c r="D56" s="143"/>
      <c r="E56" s="143"/>
      <c r="F56" s="2"/>
      <c r="G56" s="24" t="s">
        <v>142</v>
      </c>
      <c r="H56" s="172"/>
      <c r="I56" s="172"/>
      <c r="J56" s="27">
        <f>COUNTIF(Funções!B$8:B$744,G56)</f>
        <v>0</v>
      </c>
      <c r="K56" s="25">
        <f>SUMIF(Funções!B$8:B$744,$G56,Funções!K$8:K$744)</f>
        <v>0</v>
      </c>
      <c r="L56" s="19" t="str">
        <f t="shared" si="0"/>
        <v xml:space="preserve">           .</v>
      </c>
    </row>
    <row r="57" spans="1:12" ht="13.8" x14ac:dyDescent="0.3">
      <c r="A57" s="26"/>
      <c r="B57" s="143"/>
      <c r="C57" s="143"/>
      <c r="D57" s="143"/>
      <c r="E57" s="143"/>
      <c r="F57" s="2"/>
      <c r="G57" s="24" t="s">
        <v>142</v>
      </c>
      <c r="H57" s="172"/>
      <c r="I57" s="172"/>
      <c r="J57" s="27">
        <f>COUNTIF(Funções!B$8:B$744,G57)</f>
        <v>0</v>
      </c>
      <c r="K57" s="25">
        <f>SUMIF(Funções!B$8:B$744,$G57,Funções!K$8:K$744)</f>
        <v>0</v>
      </c>
      <c r="L57" s="19" t="str">
        <f t="shared" si="0"/>
        <v xml:space="preserve">           .</v>
      </c>
    </row>
    <row r="58" spans="1:12" ht="13.8" x14ac:dyDescent="0.3">
      <c r="A58" s="26"/>
      <c r="B58" s="143"/>
      <c r="C58" s="143"/>
      <c r="D58" s="143"/>
      <c r="E58" s="143"/>
      <c r="F58" s="2"/>
      <c r="G58" s="24" t="s">
        <v>142</v>
      </c>
      <c r="H58" s="172"/>
      <c r="I58" s="172"/>
      <c r="J58" s="27">
        <f>COUNTIF(Funções!B$8:B$744,G58)</f>
        <v>0</v>
      </c>
      <c r="K58" s="25">
        <f>SUMIF(Funções!B$8:B$744,$G58,Funções!K$8:K$744)</f>
        <v>0</v>
      </c>
      <c r="L58" s="19" t="str">
        <f t="shared" si="0"/>
        <v xml:space="preserve">           .</v>
      </c>
    </row>
    <row r="59" spans="1:12" ht="13.8" x14ac:dyDescent="0.3">
      <c r="A59" s="26"/>
      <c r="B59" s="143"/>
      <c r="C59" s="143"/>
      <c r="D59" s="143"/>
      <c r="E59" s="143"/>
      <c r="F59" s="2"/>
      <c r="G59" s="24" t="s">
        <v>142</v>
      </c>
      <c r="H59" s="172"/>
      <c r="I59" s="172"/>
      <c r="J59" s="27">
        <f>COUNTIF(Funções!B$8:B$744,G59)</f>
        <v>0</v>
      </c>
      <c r="K59" s="25">
        <f>SUMIF(Funções!B$8:B$744,$G59,Funções!K$8:K$744)</f>
        <v>0</v>
      </c>
      <c r="L59" s="19" t="str">
        <f t="shared" si="0"/>
        <v xml:space="preserve">           .</v>
      </c>
    </row>
    <row r="60" spans="1:12" ht="13.8" x14ac:dyDescent="0.3">
      <c r="A60" s="26"/>
      <c r="B60" s="143"/>
      <c r="C60" s="143"/>
      <c r="D60" s="143"/>
      <c r="E60" s="143"/>
      <c r="F60" s="2"/>
      <c r="G60" s="24" t="s">
        <v>142</v>
      </c>
      <c r="H60" s="172"/>
      <c r="I60" s="172"/>
      <c r="J60" s="27">
        <f>COUNTIF(Funções!B$8:B$744,G60)</f>
        <v>0</v>
      </c>
      <c r="K60" s="25">
        <f>SUMIF(Funções!B$8:B$744,$G60,Funções!K$8:K$744)</f>
        <v>0</v>
      </c>
      <c r="L60" s="19" t="str">
        <f t="shared" si="0"/>
        <v xml:space="preserve">           .</v>
      </c>
    </row>
    <row r="61" spans="1:12" ht="13.8" x14ac:dyDescent="0.3">
      <c r="A61" s="26"/>
      <c r="B61" s="143"/>
      <c r="C61" s="143"/>
      <c r="D61" s="143"/>
      <c r="E61" s="143"/>
      <c r="F61" s="2"/>
      <c r="G61" s="24" t="s">
        <v>142</v>
      </c>
      <c r="H61" s="172"/>
      <c r="I61" s="172"/>
      <c r="J61" s="27">
        <f>COUNTIF(Funções!B$8:B$744,G61)</f>
        <v>0</v>
      </c>
      <c r="K61" s="25">
        <f>SUMIF(Funções!B$8:B$744,$G61,Funções!K$8:K$744)</f>
        <v>0</v>
      </c>
      <c r="L61" s="19" t="str">
        <f t="shared" si="0"/>
        <v xml:space="preserve">           .</v>
      </c>
    </row>
    <row r="62" spans="1:12" ht="13.8" x14ac:dyDescent="0.3">
      <c r="A62" s="26"/>
      <c r="B62" s="143"/>
      <c r="C62" s="143"/>
      <c r="D62" s="143"/>
      <c r="E62" s="143"/>
      <c r="F62" s="2"/>
      <c r="G62" s="24" t="s">
        <v>142</v>
      </c>
      <c r="H62" s="172"/>
      <c r="I62" s="172"/>
      <c r="J62" s="27">
        <f>COUNTIF(Funções!B$8:B$744,G62)</f>
        <v>0</v>
      </c>
      <c r="K62" s="25">
        <f>SUMIF(Funções!B$8:B$744,$G62,Funções!K$8:K$744)</f>
        <v>0</v>
      </c>
      <c r="L62" s="19" t="str">
        <f t="shared" si="0"/>
        <v xml:space="preserve">           .</v>
      </c>
    </row>
    <row r="63" spans="1:12" ht="13.8" x14ac:dyDescent="0.3">
      <c r="A63" s="26"/>
      <c r="B63" s="143"/>
      <c r="C63" s="143"/>
      <c r="D63" s="143"/>
      <c r="E63" s="143"/>
      <c r="F63" s="2"/>
      <c r="G63" s="24" t="s">
        <v>142</v>
      </c>
      <c r="H63" s="172"/>
      <c r="I63" s="172"/>
      <c r="J63" s="27">
        <f>COUNTIF(Funções!B$8:B$744,G63)</f>
        <v>0</v>
      </c>
      <c r="K63" s="25">
        <f>SUMIF(Funções!B$8:B$744,$G63,Funções!K$8:K$744)</f>
        <v>0</v>
      </c>
      <c r="L63" s="19" t="str">
        <f t="shared" si="0"/>
        <v xml:space="preserve">           .</v>
      </c>
    </row>
    <row r="64" spans="1:12" ht="13.8" x14ac:dyDescent="0.3">
      <c r="A64" s="28"/>
      <c r="B64" s="173"/>
      <c r="C64" s="173"/>
      <c r="D64" s="173"/>
      <c r="E64" s="173"/>
      <c r="F64" s="29"/>
      <c r="G64" s="30" t="s">
        <v>142</v>
      </c>
      <c r="H64" s="174"/>
      <c r="I64" s="174"/>
      <c r="J64" s="31">
        <f>COUNTIF(Funções!B$8:B$744,G64)</f>
        <v>0</v>
      </c>
      <c r="K64" s="32">
        <f>SUMIF(Funções!B$8:B$744,$G64,Funções!K$8:K$744)</f>
        <v>0</v>
      </c>
      <c r="L64" s="19" t="str">
        <f t="shared" si="0"/>
        <v xml:space="preserve">           .</v>
      </c>
    </row>
  </sheetData>
  <sheetProtection selectLockedCells="1" selectUnlockedCells="1"/>
  <mergeCells count="90">
    <mergeCell ref="B63:E63"/>
    <mergeCell ref="H63:I63"/>
    <mergeCell ref="B64:E64"/>
    <mergeCell ref="H64:I64"/>
    <mergeCell ref="B60:E60"/>
    <mergeCell ref="H60:I60"/>
    <mergeCell ref="B61:E61"/>
    <mergeCell ref="H61:I61"/>
    <mergeCell ref="B62:E62"/>
    <mergeCell ref="H62:I62"/>
    <mergeCell ref="B57:E57"/>
    <mergeCell ref="H57:I57"/>
    <mergeCell ref="B58:E58"/>
    <mergeCell ref="H58:I58"/>
    <mergeCell ref="B59:E59"/>
    <mergeCell ref="H59:I59"/>
    <mergeCell ref="B54:E54"/>
    <mergeCell ref="H54:I54"/>
    <mergeCell ref="B55:E55"/>
    <mergeCell ref="H55:I55"/>
    <mergeCell ref="B56:E56"/>
    <mergeCell ref="H56:I56"/>
    <mergeCell ref="B51:E51"/>
    <mergeCell ref="H51:I51"/>
    <mergeCell ref="B52:E52"/>
    <mergeCell ref="H52:I52"/>
    <mergeCell ref="B53:E53"/>
    <mergeCell ref="H53:I53"/>
    <mergeCell ref="B48:E48"/>
    <mergeCell ref="H48:I48"/>
    <mergeCell ref="B49:E49"/>
    <mergeCell ref="H49:I49"/>
    <mergeCell ref="B50:E50"/>
    <mergeCell ref="H50:I50"/>
    <mergeCell ref="B45:E45"/>
    <mergeCell ref="H45:I45"/>
    <mergeCell ref="B46:E46"/>
    <mergeCell ref="H46:I46"/>
    <mergeCell ref="B47:E47"/>
    <mergeCell ref="H47:I47"/>
    <mergeCell ref="B43:E43"/>
    <mergeCell ref="H43:I43"/>
    <mergeCell ref="B44:E44"/>
    <mergeCell ref="H44:I44"/>
    <mergeCell ref="H40:I41"/>
    <mergeCell ref="J40:J41"/>
    <mergeCell ref="K40:K41"/>
    <mergeCell ref="B41:E41"/>
    <mergeCell ref="B42:E42"/>
    <mergeCell ref="H42:I42"/>
    <mergeCell ref="G40:G41"/>
    <mergeCell ref="B31:E31"/>
    <mergeCell ref="B36:E36"/>
    <mergeCell ref="B37:E37"/>
    <mergeCell ref="B38:E38"/>
    <mergeCell ref="A40:F40"/>
    <mergeCell ref="B30:E30"/>
    <mergeCell ref="B18:E18"/>
    <mergeCell ref="B19:E19"/>
    <mergeCell ref="B20:E20"/>
    <mergeCell ref="B21:E21"/>
    <mergeCell ref="B22:E22"/>
    <mergeCell ref="B24:E24"/>
    <mergeCell ref="B23:E23"/>
    <mergeCell ref="B25:E25"/>
    <mergeCell ref="B26:E26"/>
    <mergeCell ref="B27:E27"/>
    <mergeCell ref="B28:E28"/>
    <mergeCell ref="B29:E29"/>
    <mergeCell ref="B17:E17"/>
    <mergeCell ref="B6:E6"/>
    <mergeCell ref="B7:E7"/>
    <mergeCell ref="B8:E8"/>
    <mergeCell ref="B9:E9"/>
    <mergeCell ref="B10:E10"/>
    <mergeCell ref="B11:E11"/>
    <mergeCell ref="B12:E12"/>
    <mergeCell ref="B13:E13"/>
    <mergeCell ref="B15:E15"/>
    <mergeCell ref="B16:E16"/>
    <mergeCell ref="B14:E14"/>
    <mergeCell ref="B4:E4"/>
    <mergeCell ref="B5:E5"/>
    <mergeCell ref="A1:K1"/>
    <mergeCell ref="A2:F2"/>
    <mergeCell ref="G2:G3"/>
    <mergeCell ref="H2:I2"/>
    <mergeCell ref="J2:J3"/>
    <mergeCell ref="K2:K3"/>
    <mergeCell ref="B3:E3"/>
  </mergeCells>
  <pageMargins left="0.78749999999999998" right="0.78749999999999998" top="1.023611111111111" bottom="1.023611111111111" header="0.51180555555555551" footer="0.78749999999999998"/>
  <pageSetup paperSize="9" scale="48" firstPageNumber="0" orientation="portrait" horizontalDpi="300" verticalDpi="300" r:id="rId1"/>
  <headerFooter alignWithMargins="0">
    <oddFooter>&amp;CPágina &amp;P de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L52"/>
  <sheetViews>
    <sheetView showGridLines="0" zoomScaleNormal="100" zoomScaleSheetLayoutView="100" workbookViewId="0">
      <pane ySplit="8" topLeftCell="A12" activePane="bottomLeft" state="frozen"/>
      <selection activeCell="B11" sqref="B11"/>
      <selection pane="bottomLeft" activeCell="A9" sqref="A9"/>
    </sheetView>
  </sheetViews>
  <sheetFormatPr defaultRowHeight="13.2" x14ac:dyDescent="0.25"/>
  <cols>
    <col min="1" max="1" width="2.77734375" customWidth="1"/>
    <col min="2" max="2" width="8.21875" customWidth="1"/>
    <col min="3" max="3" width="11.5546875" customWidth="1"/>
    <col min="4" max="4" width="1.21875" customWidth="1"/>
    <col min="5" max="5" width="7.77734375" customWidth="1"/>
    <col min="6" max="6" width="5.77734375" customWidth="1"/>
    <col min="7" max="7" width="13.44140625" customWidth="1"/>
    <col min="8" max="8" width="8.44140625" customWidth="1"/>
    <col min="9" max="9" width="5.77734375" customWidth="1"/>
    <col min="10" max="10" width="11.5546875" customWidth="1"/>
    <col min="11" max="11" width="8.44140625" customWidth="1"/>
    <col min="12" max="12" width="6.5546875" customWidth="1"/>
  </cols>
  <sheetData>
    <row r="1" spans="1:12" x14ac:dyDescent="0.25">
      <c r="A1" s="145" t="s">
        <v>151</v>
      </c>
      <c r="B1" s="145"/>
      <c r="C1" s="145"/>
      <c r="D1" s="145"/>
      <c r="E1" s="145"/>
      <c r="F1" s="145"/>
      <c r="G1" s="145"/>
      <c r="H1" s="145"/>
      <c r="I1" s="145"/>
      <c r="J1" s="145"/>
      <c r="K1" s="145"/>
      <c r="L1" s="145"/>
    </row>
    <row r="2" spans="1:12" x14ac:dyDescent="0.25">
      <c r="A2" s="145"/>
      <c r="B2" s="145"/>
      <c r="C2" s="145"/>
      <c r="D2" s="145"/>
      <c r="E2" s="145"/>
      <c r="F2" s="145"/>
      <c r="G2" s="145"/>
      <c r="H2" s="145"/>
      <c r="I2" s="145"/>
      <c r="J2" s="145"/>
      <c r="K2" s="145"/>
      <c r="L2" s="145"/>
    </row>
    <row r="3" spans="1:12" x14ac:dyDescent="0.25">
      <c r="A3" s="145"/>
      <c r="B3" s="145"/>
      <c r="C3" s="145"/>
      <c r="D3" s="145"/>
      <c r="E3" s="145"/>
      <c r="F3" s="145"/>
      <c r="G3" s="145"/>
      <c r="H3" s="145"/>
      <c r="I3" s="145"/>
      <c r="J3" s="145"/>
      <c r="K3" s="145"/>
      <c r="L3" s="145"/>
    </row>
    <row r="4" spans="1:12" x14ac:dyDescent="0.25">
      <c r="A4" s="177" t="str">
        <f>Contagem!A5&amp;" : "&amp;Contagem!F5</f>
        <v xml:space="preserve">Aplicação : </v>
      </c>
      <c r="B4" s="177"/>
      <c r="C4" s="177"/>
      <c r="D4" s="177"/>
      <c r="E4" s="177"/>
      <c r="F4" s="159" t="str">
        <f>Contagem!A8&amp;" : "&amp;Contagem!F8</f>
        <v>Projeto : SEI</v>
      </c>
      <c r="G4" s="159"/>
      <c r="H4" s="159"/>
      <c r="I4" s="159"/>
      <c r="J4" s="159"/>
      <c r="K4" s="159"/>
      <c r="L4" s="159"/>
    </row>
    <row r="5" spans="1:12" x14ac:dyDescent="0.25">
      <c r="A5" s="177" t="str">
        <f>Contagem!A9&amp;" : "&amp;Contagem!F9</f>
        <v>Responsável : Ana Karyna da Silva Teixeira</v>
      </c>
      <c r="B5" s="177"/>
      <c r="C5" s="177"/>
      <c r="D5" s="177"/>
      <c r="E5" s="177"/>
      <c r="F5" s="159" t="str">
        <f>Contagem!A10&amp;" : "&amp;Contagem!F10</f>
        <v>Revisor : Luana Alves de Araújo Passos Aguiar</v>
      </c>
      <c r="G5" s="159"/>
      <c r="H5" s="159"/>
      <c r="I5" s="159"/>
      <c r="J5" s="159"/>
      <c r="K5" s="159"/>
      <c r="L5" s="159"/>
    </row>
    <row r="6" spans="1:12" x14ac:dyDescent="0.25">
      <c r="A6" s="177" t="str">
        <f>Contagem!A4&amp;" : "&amp;Contagem!F4</f>
        <v>Empresa : Secretaria de Estado de Planejamento e Gestão de Mato Grosso</v>
      </c>
      <c r="B6" s="177"/>
      <c r="C6" s="177"/>
      <c r="D6" s="177"/>
      <c r="E6" s="177"/>
      <c r="F6" s="159" t="str">
        <f>"Tipo de Contagem : "&amp;Contagem!F6</f>
        <v>Tipo de Contagem : Projeto de Desenvolvimento</v>
      </c>
      <c r="G6" s="159"/>
      <c r="H6" s="159"/>
      <c r="I6" s="159"/>
      <c r="J6" s="159"/>
      <c r="K6" s="159"/>
      <c r="L6" s="159"/>
    </row>
    <row r="7" spans="1:12" ht="12.75" customHeight="1" x14ac:dyDescent="0.25">
      <c r="A7" s="179" t="s">
        <v>152</v>
      </c>
      <c r="B7" s="179"/>
      <c r="C7" s="180" t="s">
        <v>153</v>
      </c>
      <c r="D7" s="180"/>
      <c r="E7" s="180"/>
      <c r="F7" s="180"/>
      <c r="G7" s="175" t="s">
        <v>154</v>
      </c>
      <c r="H7" s="175" t="s">
        <v>155</v>
      </c>
      <c r="I7" s="65"/>
      <c r="J7" s="175" t="s">
        <v>156</v>
      </c>
      <c r="K7" s="175"/>
      <c r="L7" s="176" t="s">
        <v>155</v>
      </c>
    </row>
    <row r="8" spans="1:12" x14ac:dyDescent="0.25">
      <c r="A8" s="179"/>
      <c r="B8" s="179"/>
      <c r="C8" s="180"/>
      <c r="D8" s="180"/>
      <c r="E8" s="180"/>
      <c r="F8" s="180"/>
      <c r="G8" s="175"/>
      <c r="H8" s="175"/>
      <c r="I8" s="66"/>
      <c r="J8" s="175"/>
      <c r="K8" s="175"/>
      <c r="L8" s="176"/>
    </row>
    <row r="9" spans="1:12" ht="6" customHeight="1" x14ac:dyDescent="0.3">
      <c r="A9" s="45"/>
      <c r="B9" s="46"/>
      <c r="C9" s="46"/>
      <c r="D9" s="46"/>
      <c r="E9" s="46"/>
      <c r="F9" s="46"/>
      <c r="G9" s="46"/>
      <c r="H9" s="46"/>
      <c r="I9" s="46"/>
      <c r="J9" s="46"/>
      <c r="K9" s="46"/>
      <c r="L9" s="47"/>
    </row>
    <row r="10" spans="1:12" ht="13.8" x14ac:dyDescent="0.3">
      <c r="A10" s="48"/>
      <c r="B10" s="49" t="s">
        <v>43</v>
      </c>
      <c r="C10" s="50">
        <f>COUNTIF(Funções!G8:G744,"EEL")</f>
        <v>16</v>
      </c>
      <c r="D10" s="49"/>
      <c r="E10" s="51" t="s">
        <v>157</v>
      </c>
      <c r="F10" s="51" t="s">
        <v>158</v>
      </c>
      <c r="G10" s="50">
        <f>C10*3</f>
        <v>48</v>
      </c>
      <c r="H10" s="49"/>
      <c r="I10" s="33"/>
      <c r="J10" s="52" t="str">
        <f>Deflatores!$G$4&amp;"="</f>
        <v>I=</v>
      </c>
      <c r="K10" s="53">
        <f>SUMIF(Funções!$J$8:$J$744,"EE"&amp;Deflatores!G4,Funções!$L$8:$L$744)</f>
        <v>244</v>
      </c>
      <c r="L10" s="54"/>
    </row>
    <row r="11" spans="1:12" ht="13.8" x14ac:dyDescent="0.3">
      <c r="A11" s="55"/>
      <c r="B11" s="49"/>
      <c r="C11" s="50">
        <f>COUNTIF(Funções!G8:G744,"EEA")</f>
        <v>19</v>
      </c>
      <c r="D11" s="49"/>
      <c r="E11" s="51" t="s">
        <v>159</v>
      </c>
      <c r="F11" s="51" t="s">
        <v>160</v>
      </c>
      <c r="G11" s="50">
        <f>C11*4</f>
        <v>76</v>
      </c>
      <c r="H11" s="49"/>
      <c r="I11" s="33"/>
      <c r="J11" s="52" t="str">
        <f>Deflatores!$G$5&amp;"="</f>
        <v>A=</v>
      </c>
      <c r="K11" s="53">
        <f>SUMIF(Funções!$J$8:$J$744,"EE"&amp;Deflatores!G5,Funções!$L$8:$L$744)</f>
        <v>0</v>
      </c>
      <c r="L11" s="54"/>
    </row>
    <row r="12" spans="1:12" ht="13.8" x14ac:dyDescent="0.3">
      <c r="A12" s="55"/>
      <c r="B12" s="49"/>
      <c r="C12" s="50">
        <f>COUNTIF(Funções!G8:G744,"EEH")</f>
        <v>21</v>
      </c>
      <c r="D12" s="49"/>
      <c r="E12" s="51" t="s">
        <v>161</v>
      </c>
      <c r="F12" s="51" t="s">
        <v>162</v>
      </c>
      <c r="G12" s="50">
        <f>C12*6</f>
        <v>126</v>
      </c>
      <c r="H12" s="49"/>
      <c r="I12" s="33"/>
      <c r="J12" s="52" t="str">
        <f>Deflatores!$G$6&amp;"="</f>
        <v>E=</v>
      </c>
      <c r="K12" s="53">
        <f>SUMIF(Funções!$J$8:$J$744,"EE"&amp;Deflatores!G6,Funções!$L$8:$L$744)</f>
        <v>2.4000000000000004</v>
      </c>
      <c r="L12" s="56"/>
    </row>
    <row r="13" spans="1:12" ht="13.8" x14ac:dyDescent="0.3">
      <c r="A13" s="55"/>
      <c r="B13" s="49"/>
      <c r="C13" s="49"/>
      <c r="D13" s="49"/>
      <c r="E13" s="49"/>
      <c r="F13" s="49"/>
      <c r="G13" s="49"/>
      <c r="H13" s="49"/>
      <c r="I13" s="49"/>
      <c r="J13" s="49"/>
      <c r="K13" s="57"/>
      <c r="L13" s="54"/>
    </row>
    <row r="14" spans="1:12" ht="13.8" x14ac:dyDescent="0.3">
      <c r="A14" s="55"/>
      <c r="B14" s="58" t="s">
        <v>163</v>
      </c>
      <c r="C14" s="50">
        <f>SUM(C10:C12)</f>
        <v>56</v>
      </c>
      <c r="D14" s="49"/>
      <c r="E14" s="49"/>
      <c r="F14" s="58" t="s">
        <v>164</v>
      </c>
      <c r="G14" s="50">
        <f>SUM(G10:G12)</f>
        <v>250</v>
      </c>
      <c r="H14" s="33">
        <f>IF($G$45&lt;&gt;0,G14/$G$45,"")</f>
        <v>0.34674063800277394</v>
      </c>
      <c r="J14" s="52"/>
      <c r="K14" s="53">
        <f>SUM(K10:K13)</f>
        <v>246.4</v>
      </c>
      <c r="L14" s="34">
        <f>IF('Sumário 2'!L11&lt;&gt;0,K14/'Sumário 2'!L11,"")</f>
        <v>0.34694452266967057</v>
      </c>
    </row>
    <row r="15" spans="1:12" ht="6" customHeight="1" x14ac:dyDescent="0.3">
      <c r="A15" s="59"/>
      <c r="B15" s="52"/>
      <c r="C15" s="52"/>
      <c r="D15" s="52"/>
      <c r="E15" s="52"/>
      <c r="F15" s="52"/>
      <c r="G15" s="52"/>
      <c r="H15" s="52"/>
      <c r="I15" s="52"/>
      <c r="J15" s="52"/>
      <c r="K15" s="52"/>
      <c r="L15" s="60"/>
    </row>
    <row r="16" spans="1:12" ht="6" customHeight="1" x14ac:dyDescent="0.3">
      <c r="A16" s="55"/>
      <c r="B16" s="49"/>
      <c r="C16" s="49"/>
      <c r="D16" s="49"/>
      <c r="E16" s="49"/>
      <c r="F16" s="49"/>
      <c r="G16" s="49"/>
      <c r="H16" s="49"/>
      <c r="I16" s="49"/>
      <c r="J16" s="49"/>
      <c r="K16" s="49"/>
      <c r="L16" s="54"/>
    </row>
    <row r="17" spans="1:12" ht="13.8" x14ac:dyDescent="0.3">
      <c r="A17" s="55"/>
      <c r="B17" s="49" t="s">
        <v>45</v>
      </c>
      <c r="C17" s="52">
        <f>COUNTIF(Funções!G8:G744,"SEL")</f>
        <v>5</v>
      </c>
      <c r="D17" s="49"/>
      <c r="E17" s="51" t="s">
        <v>157</v>
      </c>
      <c r="F17" s="51" t="s">
        <v>160</v>
      </c>
      <c r="G17" s="52">
        <f>C17*4</f>
        <v>20</v>
      </c>
      <c r="H17" s="49"/>
      <c r="I17" s="49"/>
      <c r="J17" s="52" t="str">
        <f>Deflatores!$G$4&amp;"="</f>
        <v>I=</v>
      </c>
      <c r="K17" s="61">
        <f>SUMIF(Funções!$J$8:$J$744,"SE"&amp;Deflatores!$G$4,Funções!$L$8:$L$744)</f>
        <v>44</v>
      </c>
      <c r="L17" s="54"/>
    </row>
    <row r="18" spans="1:12" ht="13.8" x14ac:dyDescent="0.3">
      <c r="A18" s="55"/>
      <c r="B18" s="49"/>
      <c r="C18" s="52">
        <f>COUNTIF(Funções!G8:G744,"SEA")</f>
        <v>2</v>
      </c>
      <c r="D18" s="49"/>
      <c r="E18" s="51" t="s">
        <v>159</v>
      </c>
      <c r="F18" s="51" t="s">
        <v>165</v>
      </c>
      <c r="G18" s="52">
        <f>C18*5</f>
        <v>10</v>
      </c>
      <c r="H18" s="49"/>
      <c r="I18" s="49"/>
      <c r="J18" s="52" t="str">
        <f>Deflatores!$G$5&amp;"="</f>
        <v>A=</v>
      </c>
      <c r="K18" s="61">
        <f>SUMIF(Funções!$J$8:$J$744,"SE"&amp;Deflatores!$G$5,Funções!$L$8:$L$744)</f>
        <v>0</v>
      </c>
      <c r="L18" s="54"/>
    </row>
    <row r="19" spans="1:12" ht="13.8" x14ac:dyDescent="0.3">
      <c r="A19" s="55"/>
      <c r="B19" s="49"/>
      <c r="C19" s="52">
        <f>COUNTIF(Funções!G8:G744,"SEH")</f>
        <v>2</v>
      </c>
      <c r="D19" s="49"/>
      <c r="E19" s="51" t="s">
        <v>161</v>
      </c>
      <c r="F19" s="51" t="s">
        <v>166</v>
      </c>
      <c r="G19" s="52">
        <f>C19*7</f>
        <v>14</v>
      </c>
      <c r="H19" s="49"/>
      <c r="I19" s="49"/>
      <c r="J19" s="52" t="str">
        <f>Deflatores!$G$6&amp;"="</f>
        <v>E=</v>
      </c>
      <c r="K19" s="61">
        <f>SUMIF(Funções!$J$8:$J$744,"SE"&amp;Deflatores!$G$6,Funções!$L$8:$L$744)</f>
        <v>0</v>
      </c>
      <c r="L19" s="56"/>
    </row>
    <row r="20" spans="1:12" ht="13.8" x14ac:dyDescent="0.3">
      <c r="A20" s="55"/>
      <c r="B20" s="49"/>
      <c r="C20" s="49"/>
      <c r="D20" s="49"/>
      <c r="E20" s="49"/>
      <c r="F20" s="49"/>
      <c r="G20" s="49"/>
      <c r="H20" s="49"/>
      <c r="I20" s="49"/>
      <c r="J20" s="49"/>
      <c r="K20" s="57"/>
      <c r="L20" s="54"/>
    </row>
    <row r="21" spans="1:12" ht="13.8" x14ac:dyDescent="0.3">
      <c r="A21" s="55"/>
      <c r="B21" s="58" t="s">
        <v>163</v>
      </c>
      <c r="C21" s="50">
        <f>SUM(C17:C19)</f>
        <v>9</v>
      </c>
      <c r="D21" s="49"/>
      <c r="E21" s="49"/>
      <c r="F21" s="58" t="s">
        <v>164</v>
      </c>
      <c r="G21" s="50">
        <f>SUM(G17:G19)</f>
        <v>44</v>
      </c>
      <c r="H21" s="33">
        <f>IF($G$45&lt;&gt;0,G21/$G$45,"")</f>
        <v>6.1026352288488211E-2</v>
      </c>
      <c r="J21" s="52"/>
      <c r="K21" s="53">
        <f>SUM(K17:K20)</f>
        <v>44</v>
      </c>
      <c r="L21" s="34">
        <f>IF('Sumário 2'!L11&lt;&gt;0,K21/'Sumário 2'!L11,"")</f>
        <v>6.1954379048155456E-2</v>
      </c>
    </row>
    <row r="22" spans="1:12" ht="6" customHeight="1" x14ac:dyDescent="0.3">
      <c r="A22" s="59"/>
      <c r="B22" s="52"/>
      <c r="C22" s="52"/>
      <c r="D22" s="52"/>
      <c r="E22" s="52"/>
      <c r="F22" s="52"/>
      <c r="G22" s="52"/>
      <c r="H22" s="52"/>
      <c r="I22" s="52"/>
      <c r="J22" s="52"/>
      <c r="K22" s="52"/>
      <c r="L22" s="60"/>
    </row>
    <row r="23" spans="1:12" ht="6" customHeight="1" x14ac:dyDescent="0.3">
      <c r="A23" s="45"/>
      <c r="B23" s="46"/>
      <c r="C23" s="49"/>
      <c r="D23" s="46"/>
      <c r="E23" s="46"/>
      <c r="F23" s="46"/>
      <c r="G23" s="49"/>
      <c r="H23" s="46"/>
      <c r="I23" s="46"/>
      <c r="J23" s="46"/>
      <c r="K23" s="46"/>
      <c r="L23" s="47"/>
    </row>
    <row r="24" spans="1:12" ht="13.8" x14ac:dyDescent="0.3">
      <c r="A24" s="55"/>
      <c r="B24" s="49" t="s">
        <v>41</v>
      </c>
      <c r="C24" s="50">
        <f>COUNTIF(Funções!G8:G744,"CEL")</f>
        <v>38</v>
      </c>
      <c r="D24" s="49"/>
      <c r="E24" s="51" t="s">
        <v>157</v>
      </c>
      <c r="F24" s="51" t="s">
        <v>158</v>
      </c>
      <c r="G24" s="50">
        <f>C24*3</f>
        <v>114</v>
      </c>
      <c r="H24" s="49"/>
      <c r="I24" s="49"/>
      <c r="J24" s="52" t="str">
        <f>Deflatores!$G$4&amp;"="</f>
        <v>I=</v>
      </c>
      <c r="K24" s="53">
        <f>SUMIF(Funções!$J$8:$J$744,"CE"&amp;Deflatores!$G$4,Funções!$L$8:$L$744)</f>
        <v>286</v>
      </c>
      <c r="L24" s="54"/>
    </row>
    <row r="25" spans="1:12" ht="13.8" x14ac:dyDescent="0.3">
      <c r="A25" s="55"/>
      <c r="B25" s="49"/>
      <c r="C25" s="50">
        <f>COUNTIF(Funções!G8:G744,"CEA")</f>
        <v>19</v>
      </c>
      <c r="D25" s="49"/>
      <c r="E25" s="51" t="s">
        <v>159</v>
      </c>
      <c r="F25" s="51" t="s">
        <v>160</v>
      </c>
      <c r="G25" s="50">
        <f>C25*4</f>
        <v>76</v>
      </c>
      <c r="H25" s="49"/>
      <c r="I25" s="49"/>
      <c r="J25" s="52" t="str">
        <f>Deflatores!$G$5&amp;"="</f>
        <v>A=</v>
      </c>
      <c r="K25" s="53">
        <f>SUMIF(Funções!$J$8:$J$744,"CE"&amp;Deflatores!$G$5,Funções!$L$8:$L$744)</f>
        <v>0</v>
      </c>
      <c r="L25" s="54"/>
    </row>
    <row r="26" spans="1:12" ht="13.8" x14ac:dyDescent="0.3">
      <c r="A26" s="55"/>
      <c r="B26" s="49"/>
      <c r="C26" s="50">
        <f>COUNTIF(Funções!G8:G744,"CEH")</f>
        <v>18</v>
      </c>
      <c r="D26" s="49"/>
      <c r="E26" s="51" t="s">
        <v>161</v>
      </c>
      <c r="F26" s="51" t="s">
        <v>162</v>
      </c>
      <c r="G26" s="50">
        <f>C26*6</f>
        <v>108</v>
      </c>
      <c r="H26" s="49"/>
      <c r="I26" s="49"/>
      <c r="J26" s="52" t="str">
        <f>Deflatores!$G$6&amp;"="</f>
        <v>E=</v>
      </c>
      <c r="K26" s="53">
        <f>SUMIF(Funções!$J$8:$J$744,"CE"&amp;Deflatores!$G$6,Funções!$L$8:$L$744)</f>
        <v>4.8000000000000007</v>
      </c>
      <c r="L26" s="56"/>
    </row>
    <row r="27" spans="1:12" ht="13.8" x14ac:dyDescent="0.3">
      <c r="A27" s="55"/>
      <c r="B27" s="49"/>
      <c r="C27" s="49"/>
      <c r="D27" s="49"/>
      <c r="E27" s="49"/>
      <c r="F27" s="49"/>
      <c r="G27" s="49"/>
      <c r="H27" s="49"/>
      <c r="I27" s="49"/>
      <c r="J27" s="49"/>
      <c r="K27" s="57"/>
      <c r="L27" s="54"/>
    </row>
    <row r="28" spans="1:12" ht="13.8" x14ac:dyDescent="0.3">
      <c r="A28" s="55"/>
      <c r="B28" s="58" t="s">
        <v>163</v>
      </c>
      <c r="C28" s="50">
        <f>SUM(C24:C26)</f>
        <v>75</v>
      </c>
      <c r="D28" s="49"/>
      <c r="E28" s="49"/>
      <c r="F28" s="58" t="s">
        <v>164</v>
      </c>
      <c r="G28" s="50">
        <f>SUM(G24:G26)</f>
        <v>298</v>
      </c>
      <c r="H28" s="33">
        <f>IF($G$45&lt;&gt;0,G28/$G$45,"")</f>
        <v>0.4133148404993065</v>
      </c>
      <c r="J28" s="52"/>
      <c r="K28" s="53">
        <f>SUM(K24:K27)</f>
        <v>290.8</v>
      </c>
      <c r="L28" s="34">
        <f>IF('Sumário 2'!L11&lt;&gt;0,K28/'Sumário 2'!L11,"")</f>
        <v>0.4094621233455365</v>
      </c>
    </row>
    <row r="29" spans="1:12" ht="6" customHeight="1" x14ac:dyDescent="0.3">
      <c r="A29" s="59"/>
      <c r="B29" s="52"/>
      <c r="C29" s="52"/>
      <c r="D29" s="52"/>
      <c r="E29" s="52"/>
      <c r="F29" s="52"/>
      <c r="G29" s="52"/>
      <c r="H29" s="52"/>
      <c r="I29" s="52"/>
      <c r="J29" s="52"/>
      <c r="K29" s="52"/>
      <c r="L29" s="60"/>
    </row>
    <row r="30" spans="1:12" ht="6" customHeight="1" x14ac:dyDescent="0.3">
      <c r="A30" s="45"/>
      <c r="B30" s="46"/>
      <c r="C30" s="49"/>
      <c r="D30" s="46"/>
      <c r="E30" s="46"/>
      <c r="F30" s="46"/>
      <c r="G30" s="49"/>
      <c r="H30" s="46"/>
      <c r="I30" s="46"/>
      <c r="J30" s="46"/>
      <c r="K30" s="46"/>
      <c r="L30" s="47"/>
    </row>
    <row r="31" spans="1:12" ht="13.8" x14ac:dyDescent="0.3">
      <c r="A31" s="55"/>
      <c r="B31" s="49" t="s">
        <v>42</v>
      </c>
      <c r="C31" s="50">
        <f>COUNTIF(Funções!G8:G744,"ALIL")</f>
        <v>7</v>
      </c>
      <c r="D31" s="49"/>
      <c r="E31" s="49" t="s">
        <v>157</v>
      </c>
      <c r="F31" s="49" t="s">
        <v>166</v>
      </c>
      <c r="G31" s="50">
        <f>C31*7</f>
        <v>49</v>
      </c>
      <c r="H31" s="49"/>
      <c r="I31" s="49"/>
      <c r="J31" s="52" t="str">
        <f>Deflatores!$G$4&amp;"="</f>
        <v>I=</v>
      </c>
      <c r="K31" s="53">
        <f>SUMIF(Funções!$J$8:$J$744,"ALI"&amp;Deflatores!$G$4,Funções!$L$8:$L$744)</f>
        <v>84</v>
      </c>
      <c r="L31" s="54"/>
    </row>
    <row r="32" spans="1:12" ht="13.8" x14ac:dyDescent="0.3">
      <c r="A32" s="55"/>
      <c r="B32" s="49"/>
      <c r="C32" s="50">
        <f>COUNTIF(Funções!G8:G744,"ALIA")</f>
        <v>2</v>
      </c>
      <c r="D32" s="49"/>
      <c r="E32" s="49" t="s">
        <v>159</v>
      </c>
      <c r="F32" s="49" t="s">
        <v>167</v>
      </c>
      <c r="G32" s="50">
        <f>C32*10</f>
        <v>20</v>
      </c>
      <c r="H32" s="49"/>
      <c r="I32" s="49"/>
      <c r="J32" s="52" t="str">
        <f>Deflatores!$G$5&amp;"="</f>
        <v>A=</v>
      </c>
      <c r="K32" s="53">
        <f>SUMIF(Funções!$J$8:$J$744,"ALI"&amp;Deflatores!$G$5,Funções!$L$8:$L$744)</f>
        <v>0</v>
      </c>
      <c r="L32" s="54"/>
    </row>
    <row r="33" spans="1:12" ht="13.8" x14ac:dyDescent="0.3">
      <c r="A33" s="55"/>
      <c r="B33" s="49"/>
      <c r="C33" s="50">
        <f>COUNTIF(Funções!G8:G744,"ALIH")</f>
        <v>1</v>
      </c>
      <c r="D33" s="49"/>
      <c r="E33" s="49" t="s">
        <v>161</v>
      </c>
      <c r="F33" s="49" t="s">
        <v>168</v>
      </c>
      <c r="G33" s="50">
        <f>C33*15</f>
        <v>15</v>
      </c>
      <c r="H33" s="49"/>
      <c r="I33" s="49"/>
      <c r="J33" s="52" t="str">
        <f>Deflatores!$G$6&amp;"="</f>
        <v>E=</v>
      </c>
      <c r="K33" s="53">
        <f>SUMIF(Funções!$J$8:$J$744,"ALI"&amp;Deflatores!$G$6,Funções!$L$8:$L$744)</f>
        <v>0</v>
      </c>
      <c r="L33" s="56"/>
    </row>
    <row r="34" spans="1:12" ht="13.8" x14ac:dyDescent="0.3">
      <c r="A34" s="55"/>
      <c r="B34" s="49"/>
      <c r="C34" s="49"/>
      <c r="D34" s="49"/>
      <c r="E34" s="49"/>
      <c r="F34" s="49"/>
      <c r="G34" s="49"/>
      <c r="H34" s="49"/>
      <c r="I34" s="49"/>
      <c r="J34" s="49"/>
      <c r="K34" s="57"/>
      <c r="L34" s="54"/>
    </row>
    <row r="35" spans="1:12" ht="13.8" x14ac:dyDescent="0.3">
      <c r="A35" s="55"/>
      <c r="B35" s="58" t="s">
        <v>163</v>
      </c>
      <c r="C35" s="50">
        <f>SUM(C31:C33)</f>
        <v>10</v>
      </c>
      <c r="D35" s="49"/>
      <c r="E35" s="49"/>
      <c r="F35" s="58" t="s">
        <v>164</v>
      </c>
      <c r="G35" s="50">
        <f>SUM(G31:G33)</f>
        <v>84</v>
      </c>
      <c r="H35" s="33">
        <f>IF($G$45&lt;&gt;0,G35/$G$45,"")</f>
        <v>0.11650485436893204</v>
      </c>
      <c r="J35" s="52"/>
      <c r="K35" s="53">
        <f>SUM(K31:K34)</f>
        <v>84</v>
      </c>
      <c r="L35" s="34">
        <f>IF('Sumário 2'!L11&lt;&gt;0,K35/'Sumário 2'!L11,"")</f>
        <v>0.11827654181920587</v>
      </c>
    </row>
    <row r="36" spans="1:12" ht="6" customHeight="1" x14ac:dyDescent="0.3">
      <c r="A36" s="59"/>
      <c r="B36" s="52"/>
      <c r="C36" s="52"/>
      <c r="D36" s="52"/>
      <c r="E36" s="52"/>
      <c r="F36" s="52"/>
      <c r="G36" s="52"/>
      <c r="H36" s="52"/>
      <c r="I36" s="52"/>
      <c r="J36" s="52"/>
      <c r="K36" s="52"/>
      <c r="L36" s="60"/>
    </row>
    <row r="37" spans="1:12" ht="6" customHeight="1" x14ac:dyDescent="0.3">
      <c r="A37" s="45"/>
      <c r="B37" s="46"/>
      <c r="C37" s="49"/>
      <c r="D37" s="46"/>
      <c r="E37" s="46"/>
      <c r="F37" s="46"/>
      <c r="G37" s="49"/>
      <c r="H37" s="46"/>
      <c r="I37" s="46"/>
      <c r="J37" s="46"/>
      <c r="K37" s="46"/>
      <c r="L37" s="47"/>
    </row>
    <row r="38" spans="1:12" ht="13.8" x14ac:dyDescent="0.3">
      <c r="A38" s="55"/>
      <c r="B38" s="49" t="s">
        <v>39</v>
      </c>
      <c r="C38" s="50">
        <f>COUNTIF(Funções!G8:G744,"AIEL")</f>
        <v>9</v>
      </c>
      <c r="D38" s="49"/>
      <c r="E38" s="49" t="s">
        <v>157</v>
      </c>
      <c r="F38" s="49" t="s">
        <v>165</v>
      </c>
      <c r="G38" s="50">
        <f>C38*5</f>
        <v>45</v>
      </c>
      <c r="H38" s="49"/>
      <c r="I38" s="49"/>
      <c r="J38" s="52" t="str">
        <f>Deflatores!$G$4&amp;"="</f>
        <v>I=</v>
      </c>
      <c r="K38" s="53">
        <f>SUMIF(Funções!$J$8:$J$744,"AIE"&amp;Deflatores!$G$4,Funções!$L$8:$L$744)</f>
        <v>45</v>
      </c>
      <c r="L38" s="54"/>
    </row>
    <row r="39" spans="1:12" ht="13.8" x14ac:dyDescent="0.3">
      <c r="A39" s="55"/>
      <c r="B39" s="49"/>
      <c r="C39" s="50">
        <f>COUNTIF(Funções!G8:G744,"AIEA")</f>
        <v>0</v>
      </c>
      <c r="D39" s="49"/>
      <c r="E39" s="49" t="s">
        <v>159</v>
      </c>
      <c r="F39" s="49" t="s">
        <v>166</v>
      </c>
      <c r="G39" s="50">
        <f>C39*7</f>
        <v>0</v>
      </c>
      <c r="H39" s="49"/>
      <c r="I39" s="49"/>
      <c r="J39" s="52" t="str">
        <f>Deflatores!$G$5&amp;"="</f>
        <v>A=</v>
      </c>
      <c r="K39" s="53">
        <f>SUMIF(Funções!$J$8:$J$744,"AIE"&amp;Deflatores!$G$5,Funções!$L$8:$L$744)</f>
        <v>0</v>
      </c>
      <c r="L39" s="54"/>
    </row>
    <row r="40" spans="1:12" ht="13.8" x14ac:dyDescent="0.3">
      <c r="A40" s="55"/>
      <c r="B40" s="49"/>
      <c r="C40" s="50">
        <f>COUNTIF(Funções!G8:G744,"AIEH")</f>
        <v>0</v>
      </c>
      <c r="D40" s="49"/>
      <c r="E40" s="49" t="s">
        <v>161</v>
      </c>
      <c r="F40" s="49" t="s">
        <v>167</v>
      </c>
      <c r="G40" s="50">
        <f>C40*10</f>
        <v>0</v>
      </c>
      <c r="H40" s="49"/>
      <c r="I40" s="49"/>
      <c r="J40" s="52" t="str">
        <f>Deflatores!$G$6&amp;"="</f>
        <v>E=</v>
      </c>
      <c r="K40" s="53">
        <f>SUMIF(Funções!$J$8:$J$744,"AIE"&amp;Deflatores!$G$6,Funções!$L$8:$L$744)</f>
        <v>0</v>
      </c>
      <c r="L40" s="56"/>
    </row>
    <row r="41" spans="1:12" ht="13.8" x14ac:dyDescent="0.3">
      <c r="A41" s="55"/>
      <c r="B41" s="49"/>
      <c r="C41" s="49"/>
      <c r="D41" s="49"/>
      <c r="E41" s="49"/>
      <c r="F41" s="49"/>
      <c r="G41" s="49"/>
      <c r="H41" s="49"/>
      <c r="I41" s="49"/>
      <c r="J41" s="49"/>
      <c r="K41" s="57"/>
      <c r="L41" s="54"/>
    </row>
    <row r="42" spans="1:12" ht="13.8" x14ac:dyDescent="0.3">
      <c r="A42" s="55"/>
      <c r="B42" s="58" t="s">
        <v>163</v>
      </c>
      <c r="C42" s="50">
        <f>SUM(C38:C40)</f>
        <v>9</v>
      </c>
      <c r="D42" s="49"/>
      <c r="E42" s="49"/>
      <c r="F42" s="58" t="s">
        <v>164</v>
      </c>
      <c r="G42" s="50">
        <f>SUM(G38:G40)</f>
        <v>45</v>
      </c>
      <c r="H42" s="33">
        <f>IF($G$45&lt;&gt;0,G42/$G$45,"")</f>
        <v>6.2413314840499307E-2</v>
      </c>
      <c r="J42" s="52"/>
      <c r="K42" s="53">
        <f>SUM(K38:K41)</f>
        <v>45</v>
      </c>
      <c r="L42" s="34">
        <f>IF('Sumário 2'!L11&lt;&gt;0,K42/'Sumário 2'!L11,"")</f>
        <v>6.3362433117431713E-2</v>
      </c>
    </row>
    <row r="43" spans="1:12" ht="6" customHeight="1" x14ac:dyDescent="0.3">
      <c r="A43" s="59"/>
      <c r="B43" s="52"/>
      <c r="C43" s="52"/>
      <c r="D43" s="52"/>
      <c r="E43" s="52"/>
      <c r="F43" s="52"/>
      <c r="G43" s="52"/>
      <c r="H43" s="52"/>
      <c r="I43" s="52"/>
      <c r="J43" s="52"/>
      <c r="K43" s="52"/>
      <c r="L43" s="60"/>
    </row>
    <row r="44" spans="1:12" ht="6" customHeight="1" x14ac:dyDescent="0.3">
      <c r="A44" s="55"/>
      <c r="B44" s="49"/>
      <c r="C44" s="49"/>
      <c r="D44" s="49"/>
      <c r="E44" s="49"/>
      <c r="F44" s="49"/>
      <c r="G44" s="49"/>
      <c r="H44" s="49"/>
      <c r="I44" s="49"/>
      <c r="J44" s="49"/>
      <c r="K44" s="49"/>
      <c r="L44" s="54"/>
    </row>
    <row r="45" spans="1:12" ht="13.8" x14ac:dyDescent="0.3">
      <c r="A45" s="55"/>
      <c r="B45" s="178" t="s">
        <v>169</v>
      </c>
      <c r="C45" s="178"/>
      <c r="D45" s="178"/>
      <c r="E45" s="178"/>
      <c r="F45" s="178"/>
      <c r="G45" s="50">
        <f>SUM(G14+G21+G28+G35+G42)</f>
        <v>721</v>
      </c>
      <c r="H45" s="49"/>
      <c r="I45" s="49"/>
      <c r="J45" s="49"/>
      <c r="K45" s="49"/>
      <c r="L45" s="54"/>
    </row>
    <row r="46" spans="1:12" ht="13.8" x14ac:dyDescent="0.3">
      <c r="A46" s="55"/>
      <c r="B46" s="178" t="s">
        <v>170</v>
      </c>
      <c r="C46" s="178"/>
      <c r="D46" s="178"/>
      <c r="E46" s="178"/>
      <c r="F46" s="178"/>
      <c r="G46" s="50">
        <f>(C10+C11+C12)*4+(C17+C18+C19)*5+(C24+C25+C26)*4+(C31+C32+C33)*7+(C38+C39+C40)*5</f>
        <v>684</v>
      </c>
      <c r="H46" s="49"/>
      <c r="I46" s="49"/>
      <c r="J46" s="49"/>
      <c r="K46" s="49"/>
      <c r="L46" s="54"/>
    </row>
    <row r="47" spans="1:12" ht="13.8" x14ac:dyDescent="0.3">
      <c r="A47" s="55"/>
      <c r="B47" s="178" t="s">
        <v>171</v>
      </c>
      <c r="C47" s="178"/>
      <c r="D47" s="178"/>
      <c r="E47" s="178"/>
      <c r="F47" s="178"/>
      <c r="G47" s="50">
        <f>(C31+C32+C33)*35+(C38+C39+C40)*15</f>
        <v>485</v>
      </c>
      <c r="H47" s="49"/>
      <c r="I47" s="49"/>
      <c r="J47" s="49"/>
      <c r="K47" s="49"/>
      <c r="L47" s="54"/>
    </row>
    <row r="48" spans="1:12" ht="13.8" x14ac:dyDescent="0.3">
      <c r="A48" s="55"/>
      <c r="B48" s="49"/>
      <c r="C48" s="49"/>
      <c r="D48" s="49"/>
      <c r="E48" s="49"/>
      <c r="F48" s="49"/>
      <c r="G48" s="49"/>
      <c r="H48" s="49"/>
      <c r="I48" s="49"/>
      <c r="J48" s="49"/>
      <c r="K48" s="49"/>
      <c r="L48" s="54"/>
    </row>
    <row r="49" spans="1:12" ht="13.8" x14ac:dyDescent="0.3">
      <c r="A49" s="55"/>
      <c r="B49" s="49"/>
      <c r="C49" s="49"/>
      <c r="D49" s="49"/>
      <c r="E49" s="49"/>
      <c r="F49" s="49"/>
      <c r="G49" s="49"/>
      <c r="H49" s="49"/>
      <c r="I49" s="49"/>
      <c r="J49" s="49"/>
      <c r="K49" s="49"/>
      <c r="L49" s="54"/>
    </row>
    <row r="50" spans="1:12" ht="13.8" x14ac:dyDescent="0.3">
      <c r="A50" s="55"/>
      <c r="B50" s="49"/>
      <c r="C50" s="49"/>
      <c r="D50" s="49"/>
      <c r="E50" s="49"/>
      <c r="F50" s="49"/>
      <c r="G50" s="49"/>
      <c r="H50" s="49"/>
      <c r="I50" s="49"/>
      <c r="J50" s="49"/>
      <c r="K50" s="49"/>
      <c r="L50" s="54"/>
    </row>
    <row r="51" spans="1:12" ht="13.8" x14ac:dyDescent="0.3">
      <c r="A51" s="55"/>
      <c r="B51" s="49"/>
      <c r="C51" s="49"/>
      <c r="D51" s="49"/>
      <c r="E51" s="49"/>
      <c r="F51" s="49"/>
      <c r="G51" s="49"/>
      <c r="H51" s="49"/>
      <c r="I51" s="49"/>
      <c r="J51" s="49"/>
      <c r="K51" s="49"/>
      <c r="L51" s="54"/>
    </row>
    <row r="52" spans="1:12" ht="13.8" x14ac:dyDescent="0.3">
      <c r="A52" s="62"/>
      <c r="B52" s="63"/>
      <c r="C52" s="63"/>
      <c r="D52" s="63"/>
      <c r="E52" s="63"/>
      <c r="F52" s="63"/>
      <c r="G52" s="63"/>
      <c r="H52" s="63"/>
      <c r="I52" s="63"/>
      <c r="J52" s="63"/>
      <c r="K52" s="63"/>
      <c r="L52" s="64"/>
    </row>
  </sheetData>
  <sheetProtection selectLockedCells="1" selectUnlockedCells="1"/>
  <mergeCells count="16">
    <mergeCell ref="B45:F45"/>
    <mergeCell ref="B46:F46"/>
    <mergeCell ref="B47:F47"/>
    <mergeCell ref="A7:B8"/>
    <mergeCell ref="C7:F8"/>
    <mergeCell ref="G7:G8"/>
    <mergeCell ref="H7:H8"/>
    <mergeCell ref="J7:K8"/>
    <mergeCell ref="L7:L8"/>
    <mergeCell ref="A1:L3"/>
    <mergeCell ref="A4:E4"/>
    <mergeCell ref="F4:L4"/>
    <mergeCell ref="A5:E5"/>
    <mergeCell ref="F5:L5"/>
    <mergeCell ref="A6:E6"/>
    <mergeCell ref="F6:L6"/>
  </mergeCells>
  <pageMargins left="0.51180555555555551" right="0.51180555555555551" top="0.78749999999999998" bottom="0.78749999999999998" header="0.51180555555555551" footer="0.31527777777777777"/>
  <pageSetup paperSize="9" firstPageNumber="0" orientation="portrait" horizontalDpi="300" verticalDpi="300" r:id="rId1"/>
  <headerFooter alignWithMargins="0">
    <oddFooter>&amp;CPágina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5"/>
  <dimension ref="A1:M70"/>
  <sheetViews>
    <sheetView showGridLines="0" view="pageBreakPreview" zoomScaleSheetLayoutView="100" workbookViewId="0">
      <pane ySplit="6" topLeftCell="A28" activePane="bottomLeft" state="frozen"/>
      <selection activeCell="B11" sqref="B11"/>
      <selection pane="bottomLeft" activeCell="A7" sqref="A7"/>
    </sheetView>
  </sheetViews>
  <sheetFormatPr defaultColWidth="11.5546875" defaultRowHeight="13.2" x14ac:dyDescent="0.25"/>
  <cols>
    <col min="1" max="1" width="3.21875" customWidth="1"/>
    <col min="2" max="2" width="32.5546875" customWidth="1"/>
    <col min="3" max="3" width="36.44140625" customWidth="1"/>
    <col min="4" max="4" width="7" customWidth="1"/>
    <col min="5" max="5" width="9.77734375" customWidth="1"/>
    <col min="6" max="6" width="9.21875" customWidth="1"/>
    <col min="7" max="8" width="12.21875" customWidth="1"/>
    <col min="9" max="9" width="12.5546875" customWidth="1"/>
    <col min="10" max="10" width="7.5546875" customWidth="1"/>
    <col min="11" max="11" width="2.21875" customWidth="1"/>
    <col min="12" max="12" width="13.5546875" customWidth="1"/>
    <col min="13" max="13" width="1.77734375" customWidth="1"/>
  </cols>
  <sheetData>
    <row r="1" spans="1:13" x14ac:dyDescent="0.25">
      <c r="A1" s="145" t="s">
        <v>172</v>
      </c>
      <c r="B1" s="145"/>
      <c r="C1" s="145"/>
      <c r="D1" s="145"/>
      <c r="E1" s="145"/>
      <c r="F1" s="145"/>
      <c r="G1" s="145"/>
      <c r="H1" s="145"/>
      <c r="I1" s="145"/>
      <c r="J1" s="145"/>
      <c r="K1" s="145"/>
      <c r="L1" s="145"/>
      <c r="M1" s="145"/>
    </row>
    <row r="2" spans="1:13" x14ac:dyDescent="0.25">
      <c r="A2" s="145"/>
      <c r="B2" s="145"/>
      <c r="C2" s="145"/>
      <c r="D2" s="145"/>
      <c r="E2" s="145"/>
      <c r="F2" s="145"/>
      <c r="G2" s="145"/>
      <c r="H2" s="145"/>
      <c r="I2" s="145"/>
      <c r="J2" s="145"/>
      <c r="K2" s="145"/>
      <c r="L2" s="145"/>
      <c r="M2" s="145"/>
    </row>
    <row r="3" spans="1:13" x14ac:dyDescent="0.25">
      <c r="A3" s="145"/>
      <c r="B3" s="145"/>
      <c r="C3" s="145"/>
      <c r="D3" s="145"/>
      <c r="E3" s="145"/>
      <c r="F3" s="145"/>
      <c r="G3" s="145"/>
      <c r="H3" s="145"/>
      <c r="I3" s="145"/>
      <c r="J3" s="145"/>
      <c r="K3" s="145"/>
      <c r="L3" s="145"/>
      <c r="M3" s="145"/>
    </row>
    <row r="4" spans="1:13" x14ac:dyDescent="0.25">
      <c r="A4" s="177" t="str">
        <f>Contagem!A5&amp;" : "&amp;Contagem!F5</f>
        <v xml:space="preserve">Aplicação : </v>
      </c>
      <c r="B4" s="177"/>
      <c r="C4" s="177"/>
      <c r="D4" s="177"/>
      <c r="E4" s="177"/>
      <c r="F4" s="159" t="str">
        <f>Contagem!A8&amp;" : "&amp;Contagem!F8</f>
        <v>Projeto : SEI</v>
      </c>
      <c r="G4" s="159"/>
      <c r="H4" s="159"/>
      <c r="I4" s="159"/>
      <c r="J4" s="159"/>
      <c r="K4" s="159"/>
      <c r="L4" s="159"/>
      <c r="M4" s="159"/>
    </row>
    <row r="5" spans="1:13" x14ac:dyDescent="0.25">
      <c r="A5" s="181" t="str">
        <f>Contagem!A9&amp;" : "&amp;Contagem!F9</f>
        <v>Responsável : Ana Karyna da Silva Teixeira</v>
      </c>
      <c r="B5" s="181"/>
      <c r="C5" s="181"/>
      <c r="D5" s="181"/>
      <c r="E5" s="181"/>
      <c r="F5" s="159" t="str">
        <f>Contagem!A10&amp;" : "&amp;Contagem!F10</f>
        <v>Revisor : Luana Alves de Araújo Passos Aguiar</v>
      </c>
      <c r="G5" s="159"/>
      <c r="H5" s="159"/>
      <c r="I5" s="159"/>
      <c r="J5" s="159"/>
      <c r="K5" s="159"/>
      <c r="L5" s="159"/>
      <c r="M5" s="159"/>
    </row>
    <row r="6" spans="1:13" x14ac:dyDescent="0.25">
      <c r="A6" s="181" t="str">
        <f>Contagem!A4&amp;" : "&amp;Contagem!F4</f>
        <v>Empresa : Secretaria de Estado de Planejamento e Gestão de Mato Grosso</v>
      </c>
      <c r="B6" s="181"/>
      <c r="C6" s="181"/>
      <c r="D6" s="181"/>
      <c r="E6" s="181"/>
      <c r="F6" s="159" t="str">
        <f>"Tipo de Contagem : "&amp;Contagem!F6</f>
        <v>Tipo de Contagem : Projeto de Desenvolvimento</v>
      </c>
      <c r="G6" s="159"/>
      <c r="H6" s="159"/>
      <c r="I6" s="159"/>
      <c r="J6" s="159"/>
      <c r="K6" s="159"/>
      <c r="L6" s="159"/>
      <c r="M6" s="159"/>
    </row>
    <row r="7" spans="1:13" x14ac:dyDescent="0.25">
      <c r="A7" s="80"/>
      <c r="M7" s="81"/>
    </row>
    <row r="8" spans="1:13" ht="13.8" x14ac:dyDescent="0.3">
      <c r="A8" s="80"/>
      <c r="B8" s="182"/>
      <c r="C8" s="182"/>
      <c r="D8" s="182"/>
      <c r="E8" s="182"/>
      <c r="F8" s="182"/>
      <c r="G8" s="182"/>
      <c r="H8" s="182"/>
      <c r="I8" s="182"/>
      <c r="M8" s="81"/>
    </row>
    <row r="9" spans="1:13" ht="13.8" x14ac:dyDescent="0.3">
      <c r="A9" s="80"/>
      <c r="B9" s="183" t="s">
        <v>173</v>
      </c>
      <c r="C9" s="183"/>
      <c r="D9" s="183"/>
      <c r="E9" s="35" t="s">
        <v>143</v>
      </c>
      <c r="F9" s="35" t="s">
        <v>3</v>
      </c>
      <c r="G9" s="35" t="s">
        <v>174</v>
      </c>
      <c r="H9" s="35" t="s">
        <v>175</v>
      </c>
      <c r="I9" s="35" t="s">
        <v>8</v>
      </c>
      <c r="J9" s="35" t="s">
        <v>176</v>
      </c>
      <c r="M9" s="81"/>
    </row>
    <row r="10" spans="1:13" ht="13.5" customHeight="1" x14ac:dyDescent="0.3">
      <c r="A10" s="80"/>
      <c r="B10" s="143" t="str">
        <f>""&amp;Deflatores!B4</f>
        <v>Inclusão</v>
      </c>
      <c r="C10" s="143"/>
      <c r="D10" s="24" t="str">
        <f>""&amp;Deflatores!G4</f>
        <v>I</v>
      </c>
      <c r="E10" s="102">
        <f>IF(D10="","",COUNTIF(Funções!C$8:C$744,D10))</f>
        <v>157</v>
      </c>
      <c r="F10" s="103">
        <f>SUMIF(Funções!$C$8:$C$744,Deflatores!G4,Funções!$H$8:$H$744)</f>
        <v>703</v>
      </c>
      <c r="G10" s="104">
        <f>IF(ISBLANK(Deflatores!H4),"",Deflatores!H4)</f>
        <v>1</v>
      </c>
      <c r="H10" s="103" t="str">
        <f>IF(ISBLANK(Deflatores!I4),"",Deflatores!I4)</f>
        <v/>
      </c>
      <c r="I10" s="105">
        <f>IF(F10=0,Deflatores!K4,F10*G10)</f>
        <v>703</v>
      </c>
      <c r="J10" s="106">
        <f t="shared" ref="J10:J44" si="0">IF($L$11&lt;&gt;0,I10/$L$11,"")</f>
        <v>0.98986201070121105</v>
      </c>
      <c r="L10" s="40" t="s">
        <v>8</v>
      </c>
      <c r="M10" s="54"/>
    </row>
    <row r="11" spans="1:13" ht="13.5" customHeight="1" x14ac:dyDescent="0.3">
      <c r="A11" s="80"/>
      <c r="B11" s="143" t="str">
        <f>""&amp;Deflatores!B5</f>
        <v>Alteração (sem conhecimento do Fator de Impacto)</v>
      </c>
      <c r="C11" s="143"/>
      <c r="D11" s="24" t="str">
        <f>""&amp;Deflatores!G5</f>
        <v>A</v>
      </c>
      <c r="E11" s="102">
        <f>IF(D11="","",COUNTIF(Funções!C$8:C$744,D11))</f>
        <v>0</v>
      </c>
      <c r="F11" s="103">
        <f>SUMIF(Funções!$C$8:$C$744,Deflatores!G5,Funções!$H$8:$H$744)</f>
        <v>0</v>
      </c>
      <c r="G11" s="104">
        <f>IF(ISBLANK(Deflatores!H5),"",Deflatores!H5)</f>
        <v>0.5</v>
      </c>
      <c r="H11" s="103" t="str">
        <f>IF(ISBLANK(Deflatores!I5),"",Deflatores!I5)</f>
        <v/>
      </c>
      <c r="I11" s="105">
        <f>IF(F11=0,Deflatores!K5,F11*G11)</f>
        <v>0</v>
      </c>
      <c r="J11" s="106">
        <f t="shared" si="0"/>
        <v>0</v>
      </c>
      <c r="K11" s="92"/>
      <c r="L11" s="41">
        <f>Contagem!Q6</f>
        <v>710.19999999999993</v>
      </c>
      <c r="M11" s="54"/>
    </row>
    <row r="12" spans="1:13" ht="13.5" customHeight="1" x14ac:dyDescent="0.3">
      <c r="A12" s="80"/>
      <c r="B12" s="143" t="str">
        <f>""&amp;Deflatores!B6</f>
        <v>Exclusão</v>
      </c>
      <c r="C12" s="143"/>
      <c r="D12" s="24" t="str">
        <f>""&amp;Deflatores!G6</f>
        <v>E</v>
      </c>
      <c r="E12" s="102">
        <f>IF(D12="","",COUNTIF(Funções!C$8:C$744,D12))</f>
        <v>3</v>
      </c>
      <c r="F12" s="103">
        <f>SUMIF(Funções!$C$8:$C$744,Deflatores!G6,Funções!$H$8:$H$744)</f>
        <v>18</v>
      </c>
      <c r="G12" s="104">
        <f>IF(ISBLANK(Deflatores!H6),"",Deflatores!H6)</f>
        <v>0.4</v>
      </c>
      <c r="H12" s="103" t="str">
        <f>IF(ISBLANK(Deflatores!I6),"",Deflatores!I6)</f>
        <v/>
      </c>
      <c r="I12" s="105">
        <f>IF(F12=0,Deflatores!K6,F12*G12)</f>
        <v>7.2</v>
      </c>
      <c r="J12" s="106">
        <f t="shared" si="0"/>
        <v>1.0137989298789075E-2</v>
      </c>
      <c r="K12" s="92"/>
      <c r="L12" s="93"/>
      <c r="M12" s="54"/>
    </row>
    <row r="13" spans="1:13" ht="13.5" customHeight="1" x14ac:dyDescent="0.3">
      <c r="A13" s="80"/>
      <c r="B13" s="143" t="str">
        <f>""&amp;Deflatores!B7</f>
        <v>Alteração (50%) de função desenvolvida ou já alterada pela empresa atual</v>
      </c>
      <c r="C13" s="143"/>
      <c r="D13" s="24" t="str">
        <f>""&amp;Deflatores!G7</f>
        <v>A50</v>
      </c>
      <c r="E13" s="102">
        <f>IF(D13="","",COUNTIF(Funções!C$8:C$744,D13))</f>
        <v>0</v>
      </c>
      <c r="F13" s="103">
        <f>SUMIF(Funções!$C$8:$C$744,Deflatores!G7,Funções!$H$8:$H$744)</f>
        <v>0</v>
      </c>
      <c r="G13" s="104">
        <f>IF(ISBLANK(Deflatores!H7),"",Deflatores!H7)</f>
        <v>0.5</v>
      </c>
      <c r="H13" s="103" t="str">
        <f>IF(ISBLANK(Deflatores!I7),"",Deflatores!I7)</f>
        <v/>
      </c>
      <c r="I13" s="105">
        <f>Deflatores!K7</f>
        <v>0</v>
      </c>
      <c r="J13" s="106">
        <f t="shared" si="0"/>
        <v>0</v>
      </c>
      <c r="K13" s="92"/>
      <c r="L13" s="40" t="s">
        <v>177</v>
      </c>
      <c r="M13" s="54"/>
    </row>
    <row r="14" spans="1:13" ht="13.5" customHeight="1" x14ac:dyDescent="0.3">
      <c r="A14" s="80"/>
      <c r="B14" s="143" t="str">
        <f>""&amp;Deflatores!B8</f>
        <v>Alteração (75%) de função não desenv. e ainda não alterada pela empresa atual</v>
      </c>
      <c r="C14" s="143"/>
      <c r="D14" s="24" t="str">
        <f>""&amp;Deflatores!G8</f>
        <v>A75</v>
      </c>
      <c r="E14" s="102">
        <f>IF(D14="","",COUNTIF(Funções!C$8:C$744,D14))</f>
        <v>0</v>
      </c>
      <c r="F14" s="103">
        <f>SUMIF(Funções!$C$8:$C$744,Deflatores!G8,Funções!$H$8:$H$744)</f>
        <v>0</v>
      </c>
      <c r="G14" s="104">
        <f>IF(ISBLANK(Deflatores!H8),"",Deflatores!H8)</f>
        <v>0.75</v>
      </c>
      <c r="H14" s="103" t="str">
        <f>IF(ISBLANK(Deflatores!I8),"",Deflatores!I8)</f>
        <v/>
      </c>
      <c r="I14" s="105">
        <f>Deflatores!K8</f>
        <v>0</v>
      </c>
      <c r="J14" s="106">
        <f t="shared" si="0"/>
        <v>0</v>
      </c>
      <c r="L14" s="41">
        <f>Contagem!Q4</f>
        <v>721</v>
      </c>
      <c r="M14" s="54"/>
    </row>
    <row r="15" spans="1:13" ht="13.5" customHeight="1" x14ac:dyDescent="0.25">
      <c r="A15" s="80"/>
      <c r="B15" s="143" t="str">
        <f>""&amp;Deflatores!B9</f>
        <v>Alteração (75%+15%): o mesmo acima + redocumentar a função</v>
      </c>
      <c r="C15" s="143"/>
      <c r="D15" s="24" t="str">
        <f>""&amp;Deflatores!G9</f>
        <v>A90</v>
      </c>
      <c r="E15" s="102">
        <f>IF(D15="","",COUNTIF(Funções!C$8:C$744,D15))</f>
        <v>0</v>
      </c>
      <c r="F15" s="103">
        <f>SUMIF(Funções!$C$8:$C$744,Deflatores!G9,Funções!$H$8:$H$744)</f>
        <v>0</v>
      </c>
      <c r="G15" s="104">
        <f>IF(ISBLANK(Deflatores!H9),"",Deflatores!H9)</f>
        <v>0.9</v>
      </c>
      <c r="H15" s="103" t="str">
        <f>IF(ISBLANK(Deflatores!I9),"",Deflatores!I9)</f>
        <v/>
      </c>
      <c r="I15" s="105">
        <f>Deflatores!K9</f>
        <v>0</v>
      </c>
      <c r="J15" s="106">
        <f t="shared" si="0"/>
        <v>0</v>
      </c>
      <c r="M15" s="81"/>
    </row>
    <row r="16" spans="1:13" ht="13.5" customHeight="1" x14ac:dyDescent="0.25">
      <c r="A16" s="80"/>
      <c r="B16" s="143" t="str">
        <f>""&amp;Deflatores!B10</f>
        <v>Migração de Dados</v>
      </c>
      <c r="C16" s="143"/>
      <c r="D16" s="24" t="str">
        <f>""&amp;Deflatores!G10</f>
        <v>PMD</v>
      </c>
      <c r="E16" s="102">
        <f>IF(D16="","",COUNTIF(Funções!C$8:C$744,D16))</f>
        <v>0</v>
      </c>
      <c r="F16" s="103">
        <f>SUMIF(Funções!$C$8:$C$744,Deflatores!G10,Funções!$H$8:$H$744)</f>
        <v>0</v>
      </c>
      <c r="G16" s="104">
        <f>IF(ISBLANK(Deflatores!H10),"",Deflatores!H10)</f>
        <v>1</v>
      </c>
      <c r="H16" s="103" t="str">
        <f>IF(ISBLANK(Deflatores!I10),"",Deflatores!I10)</f>
        <v/>
      </c>
      <c r="I16" s="105">
        <f>Deflatores!K10</f>
        <v>0</v>
      </c>
      <c r="J16" s="106">
        <f t="shared" si="0"/>
        <v>0</v>
      </c>
      <c r="M16" s="81"/>
    </row>
    <row r="17" spans="1:13" ht="13.5" customHeight="1" x14ac:dyDescent="0.25">
      <c r="A17" s="80"/>
      <c r="B17" s="143" t="str">
        <f>""&amp;Deflatores!B11</f>
        <v>Corretiva (sem conhecimento do Fator de Impacto)</v>
      </c>
      <c r="C17" s="143"/>
      <c r="D17" s="24" t="str">
        <f>""&amp;Deflatores!G11</f>
        <v>COR</v>
      </c>
      <c r="E17" s="102">
        <f>IF(D17="","",COUNTIF(Funções!C$8:C$744,D17))</f>
        <v>0</v>
      </c>
      <c r="F17" s="103">
        <f>SUMIF(Funções!$C$8:$C$744,Deflatores!G11,Funções!$H$8:$H$744)</f>
        <v>0</v>
      </c>
      <c r="G17" s="104">
        <f>IF(ISBLANK(Deflatores!H11),"",Deflatores!H11)</f>
        <v>0.5</v>
      </c>
      <c r="H17" s="103" t="str">
        <f>IF(ISBLANK(Deflatores!I11),"",Deflatores!I11)</f>
        <v/>
      </c>
      <c r="I17" s="105">
        <f>Deflatores!K11</f>
        <v>0</v>
      </c>
      <c r="J17" s="106">
        <f>IF($L$11&lt;&gt;0,I17/$L$11,"")</f>
        <v>0</v>
      </c>
      <c r="M17" s="81"/>
    </row>
    <row r="18" spans="1:13" ht="13.5" customHeight="1" x14ac:dyDescent="0.25">
      <c r="A18" s="80"/>
      <c r="B18" s="143" t="str">
        <f>""&amp;Deflatores!B12</f>
        <v>Corretiva (50%) - Fora da garantia (mesma empresa)</v>
      </c>
      <c r="C18" s="143"/>
      <c r="D18" s="24" t="str">
        <f>""&amp;Deflatores!G12</f>
        <v>COR50</v>
      </c>
      <c r="E18" s="102">
        <f>IF(D18="","",COUNTIF(Funções!C$8:C$744,D18))</f>
        <v>0</v>
      </c>
      <c r="F18" s="103">
        <f>SUMIF(Funções!$C$8:$C$744,Deflatores!G12,Funções!$H$8:$H$744)</f>
        <v>0</v>
      </c>
      <c r="G18" s="104">
        <f>IF(ISBLANK(Deflatores!H12),"",Deflatores!H12)</f>
        <v>0.5</v>
      </c>
      <c r="H18" s="103" t="str">
        <f>IF(ISBLANK(Deflatores!I12),"",Deflatores!I12)</f>
        <v/>
      </c>
      <c r="I18" s="105">
        <f>Deflatores!K12</f>
        <v>0</v>
      </c>
      <c r="J18" s="106">
        <f t="shared" si="0"/>
        <v>0</v>
      </c>
      <c r="M18" s="81"/>
    </row>
    <row r="19" spans="1:13" ht="13.5" customHeight="1" x14ac:dyDescent="0.25">
      <c r="A19" s="80"/>
      <c r="B19" s="143" t="str">
        <f>""&amp;Deflatores!B13</f>
        <v>Corretiva (75%) - Fora da garantia (outra empresa)</v>
      </c>
      <c r="C19" s="143"/>
      <c r="D19" s="24" t="str">
        <f>""&amp;Deflatores!G13</f>
        <v>COR75</v>
      </c>
      <c r="E19" s="102">
        <f>IF(D19="","",COUNTIF(Funções!C$8:C$744,D19))</f>
        <v>0</v>
      </c>
      <c r="F19" s="103">
        <f>SUMIF(Funções!$C$8:$C$744,Deflatores!G13,Funções!$H$8:$H$744)</f>
        <v>0</v>
      </c>
      <c r="G19" s="104">
        <f>IF(ISBLANK(Deflatores!H13),"",Deflatores!H13)</f>
        <v>0.75</v>
      </c>
      <c r="H19" s="103" t="str">
        <f>IF(ISBLANK(Deflatores!I13),"",Deflatores!I13)</f>
        <v/>
      </c>
      <c r="I19" s="105">
        <f>Deflatores!K13</f>
        <v>0</v>
      </c>
      <c r="J19" s="106">
        <f t="shared" si="0"/>
        <v>0</v>
      </c>
      <c r="M19" s="81"/>
    </row>
    <row r="20" spans="1:13" ht="13.5" customHeight="1" x14ac:dyDescent="0.25">
      <c r="A20" s="80"/>
      <c r="B20" s="143" t="str">
        <f>""&amp;Deflatores!B14</f>
        <v>Corretiva (75%+15%) - Fora da garantia (outra empresa) + Redocumentação</v>
      </c>
      <c r="C20" s="143"/>
      <c r="D20" s="24" t="str">
        <f>""&amp;Deflatores!G14</f>
        <v>COR90</v>
      </c>
      <c r="E20" s="102">
        <f>IF(D20="","",COUNTIF(Funções!C$8:C$744,D20))</f>
        <v>0</v>
      </c>
      <c r="F20" s="103">
        <f>SUMIF(Funções!$C$8:$C$744,Deflatores!G14,Funções!$H$8:$H$744)</f>
        <v>0</v>
      </c>
      <c r="G20" s="104">
        <f>IF(ISBLANK(Deflatores!H14),"",Deflatores!H14)</f>
        <v>0.9</v>
      </c>
      <c r="H20" s="103" t="str">
        <f>IF(ISBLANK(Deflatores!I14),"",Deflatores!I14)</f>
        <v/>
      </c>
      <c r="I20" s="105">
        <f>Deflatores!K14</f>
        <v>0</v>
      </c>
      <c r="J20" s="106">
        <f>IF($L$11&lt;&gt;0,I20/$L$11,"")</f>
        <v>0</v>
      </c>
      <c r="M20" s="81"/>
    </row>
    <row r="21" spans="1:13" ht="13.5" customHeight="1" x14ac:dyDescent="0.25">
      <c r="A21" s="80"/>
      <c r="B21" s="143" t="str">
        <f>""&amp;Deflatores!B15</f>
        <v>Corretiva em Garantia</v>
      </c>
      <c r="C21" s="143"/>
      <c r="D21" s="24" t="str">
        <f>""&amp;Deflatores!G15</f>
        <v>GAR</v>
      </c>
      <c r="E21" s="102">
        <f>IF(D21="","",COUNTIF(Funções!C$8:C$744,D21))</f>
        <v>0</v>
      </c>
      <c r="F21" s="103">
        <f>SUMIF(Funções!$C$8:$C$744,Deflatores!G15,Funções!$H$8:$H$744)</f>
        <v>0</v>
      </c>
      <c r="G21" s="104">
        <f>IF(ISBLANK(Deflatores!H15),"",Deflatores!H15)</f>
        <v>0</v>
      </c>
      <c r="H21" s="103" t="str">
        <f>IF(ISBLANK(Deflatores!I15),"",Deflatores!I15)</f>
        <v/>
      </c>
      <c r="I21" s="105">
        <f>Deflatores!K15</f>
        <v>0</v>
      </c>
      <c r="J21" s="106">
        <f>IF($L$11&lt;&gt;0,I21/$L$11,"")</f>
        <v>0</v>
      </c>
      <c r="M21" s="81"/>
    </row>
    <row r="22" spans="1:13" ht="13.5" customHeight="1" x14ac:dyDescent="0.25">
      <c r="A22" s="80"/>
      <c r="B22" s="143" t="str">
        <f>""&amp;Deflatores!B16</f>
        <v>Mudança de Plataforma - Linguagem de Programação</v>
      </c>
      <c r="C22" s="143"/>
      <c r="D22" s="24" t="str">
        <f>""&amp;Deflatores!G16</f>
        <v>MLP</v>
      </c>
      <c r="E22" s="102">
        <f>IF(D22="","",COUNTIF(Funções!C$8:C$744,D22))</f>
        <v>0</v>
      </c>
      <c r="F22" s="103">
        <f>SUMIF(Funções!$C$8:$C$744,Deflatores!G16,Funções!$H$8:$H$744)</f>
        <v>0</v>
      </c>
      <c r="G22" s="104">
        <f>IF(ISBLANK(Deflatores!H16),"",Deflatores!H16)</f>
        <v>1</v>
      </c>
      <c r="H22" s="103" t="str">
        <f>IF(ISBLANK(Deflatores!I16),"",Deflatores!I16)</f>
        <v/>
      </c>
      <c r="I22" s="105">
        <f>Deflatores!K16</f>
        <v>0</v>
      </c>
      <c r="J22" s="106">
        <f t="shared" si="0"/>
        <v>0</v>
      </c>
      <c r="M22" s="81"/>
    </row>
    <row r="23" spans="1:13" ht="13.5" customHeight="1" x14ac:dyDescent="0.25">
      <c r="A23" s="80"/>
      <c r="B23" s="143" t="str">
        <f>""&amp;Deflatores!B17</f>
        <v>Mudança de Plataforma - Banco de Dados (outro paradigma)</v>
      </c>
      <c r="C23" s="143"/>
      <c r="D23" s="24" t="str">
        <f>""&amp;Deflatores!G17</f>
        <v>MBO</v>
      </c>
      <c r="E23" s="102">
        <f>IF(D23="","",COUNTIF(Funções!C$8:C$744,D23))</f>
        <v>0</v>
      </c>
      <c r="F23" s="103">
        <f>SUMIF(Funções!$C$8:$C$744,Deflatores!G17,Funções!$H$8:$H$744)</f>
        <v>0</v>
      </c>
      <c r="G23" s="104">
        <f>IF(ISBLANK(Deflatores!H17),"",Deflatores!H17)</f>
        <v>1</v>
      </c>
      <c r="H23" s="103" t="str">
        <f>IF(ISBLANK(Deflatores!I17),"",Deflatores!I17)</f>
        <v/>
      </c>
      <c r="I23" s="105">
        <f>Deflatores!K17</f>
        <v>0</v>
      </c>
      <c r="J23" s="106">
        <f t="shared" si="0"/>
        <v>0</v>
      </c>
      <c r="M23" s="81"/>
    </row>
    <row r="24" spans="1:13" ht="13.5" customHeight="1" x14ac:dyDescent="0.25">
      <c r="A24" s="80"/>
      <c r="B24" s="143" t="str">
        <f>""&amp;Deflatores!B18</f>
        <v>Mudança de Plataforma - Banco de Dados (mesmo paradigma com alterações)</v>
      </c>
      <c r="C24" s="143"/>
      <c r="D24" s="24" t="str">
        <f>""&amp;Deflatores!G18</f>
        <v>MBM</v>
      </c>
      <c r="E24" s="102">
        <f>IF(D24="","",COUNTIF(Funções!C$8:C$744,D24))</f>
        <v>0</v>
      </c>
      <c r="F24" s="103">
        <f>SUMIF(Funções!$C$8:$C$744,Deflatores!G18,Funções!$H$8:$H$744)</f>
        <v>0</v>
      </c>
      <c r="G24" s="104">
        <f>IF(ISBLANK(Deflatores!H18),"",Deflatores!H18)</f>
        <v>0.3</v>
      </c>
      <c r="H24" s="103" t="str">
        <f>IF(ISBLANK(Deflatores!I18),"",Deflatores!I18)</f>
        <v/>
      </c>
      <c r="I24" s="105">
        <f>Deflatores!K18</f>
        <v>0</v>
      </c>
      <c r="J24" s="106">
        <f t="shared" si="0"/>
        <v>0</v>
      </c>
      <c r="K24" s="92"/>
      <c r="M24" s="81"/>
    </row>
    <row r="25" spans="1:13" ht="13.5" customHeight="1" x14ac:dyDescent="0.25">
      <c r="A25" s="80"/>
      <c r="B25" s="143" t="str">
        <f>""&amp;Deflatores!B19</f>
        <v>Atualização de Versão – Linguagem de Programação</v>
      </c>
      <c r="C25" s="143"/>
      <c r="D25" s="24" t="str">
        <f>""&amp;Deflatores!G19</f>
        <v>ALP</v>
      </c>
      <c r="E25" s="102">
        <f>IF(D25="","",COUNTIF(Funções!C$8:C$744,D25))</f>
        <v>0</v>
      </c>
      <c r="F25" s="103">
        <f>SUMIF(Funções!$C$8:$C$744,Deflatores!G19,Funções!$H$8:$H$744)</f>
        <v>0</v>
      </c>
      <c r="G25" s="104">
        <f>IF(ISBLANK(Deflatores!H19),"",Deflatores!H19)</f>
        <v>0.3</v>
      </c>
      <c r="H25" s="103" t="str">
        <f>IF(ISBLANK(Deflatores!I19),"",Deflatores!I19)</f>
        <v/>
      </c>
      <c r="I25" s="105">
        <f>Deflatores!K19</f>
        <v>0</v>
      </c>
      <c r="J25" s="106">
        <f t="shared" si="0"/>
        <v>0</v>
      </c>
      <c r="K25" s="92"/>
      <c r="M25" s="81"/>
    </row>
    <row r="26" spans="1:13" ht="13.5" customHeight="1" x14ac:dyDescent="0.25">
      <c r="A26" s="80"/>
      <c r="B26" s="143" t="str">
        <f>""&amp;Deflatores!B20</f>
        <v>Atualização de Versão – Browser</v>
      </c>
      <c r="C26" s="143"/>
      <c r="D26" s="24" t="str">
        <f>""&amp;Deflatores!G20</f>
        <v>AVB</v>
      </c>
      <c r="E26" s="102">
        <f>IF(D26="","",COUNTIF(Funções!C$8:C$744,D26))</f>
        <v>0</v>
      </c>
      <c r="F26" s="103">
        <f>SUMIF(Funções!$C$8:$C$744,Deflatores!G20,Funções!$H$8:$H$744)</f>
        <v>0</v>
      </c>
      <c r="G26" s="104">
        <f>IF(ISBLANK(Deflatores!H20),"",Deflatores!H20)</f>
        <v>0.3</v>
      </c>
      <c r="H26" s="103" t="str">
        <f>IF(ISBLANK(Deflatores!I20),"",Deflatores!I20)</f>
        <v/>
      </c>
      <c r="I26" s="105">
        <f>Deflatores!K20</f>
        <v>0</v>
      </c>
      <c r="J26" s="106">
        <f t="shared" si="0"/>
        <v>0</v>
      </c>
      <c r="K26" s="92"/>
      <c r="M26" s="81"/>
    </row>
    <row r="27" spans="1:13" ht="13.5" customHeight="1" x14ac:dyDescent="0.25">
      <c r="A27" s="80"/>
      <c r="B27" s="143" t="str">
        <f>""&amp;Deflatores!B21</f>
        <v>Atualização de Versão – Banco de Dados</v>
      </c>
      <c r="C27" s="143"/>
      <c r="D27" s="24" t="str">
        <f>""&amp;Deflatores!G21</f>
        <v>ABD</v>
      </c>
      <c r="E27" s="102">
        <f>IF(D27="","",COUNTIF(Funções!C$8:C$744,D27))</f>
        <v>0</v>
      </c>
      <c r="F27" s="103">
        <f>SUMIF(Funções!$C$8:$C$744,Deflatores!G21,Funções!$H$8:$H$744)</f>
        <v>0</v>
      </c>
      <c r="G27" s="104">
        <f>IF(ISBLANK(Deflatores!H21),"",Deflatores!H21)</f>
        <v>0.3</v>
      </c>
      <c r="H27" s="103" t="str">
        <f>IF(ISBLANK(Deflatores!I21),"",Deflatores!I21)</f>
        <v/>
      </c>
      <c r="I27" s="105">
        <f>Deflatores!K21</f>
        <v>0</v>
      </c>
      <c r="J27" s="106">
        <f t="shared" si="0"/>
        <v>0</v>
      </c>
      <c r="K27" s="92"/>
      <c r="M27" s="81"/>
    </row>
    <row r="28" spans="1:13" ht="13.5" customHeight="1" x14ac:dyDescent="0.25">
      <c r="A28" s="80"/>
      <c r="B28" s="143" t="str">
        <f>""&amp;Deflatores!B22</f>
        <v>Manutenção Cosmética</v>
      </c>
      <c r="C28" s="143"/>
      <c r="D28" s="24" t="str">
        <f>""&amp;Deflatores!G22</f>
        <v>COS</v>
      </c>
      <c r="E28" s="102">
        <f>IF(D28="","",COUNTIF(Funções!C$8:C$744,D28))</f>
        <v>0</v>
      </c>
      <c r="F28" s="103">
        <f>SUMIF(Funções!$C$8:$C$744,Deflatores!G22,Funções!$H$8:$H$744)</f>
        <v>0</v>
      </c>
      <c r="G28" s="104" t="str">
        <f>IF(ISBLANK(Deflatores!H22),"",Deflatores!H22)</f>
        <v/>
      </c>
      <c r="H28" s="103">
        <f>IF(ISBLANK(Deflatores!I22),"",Deflatores!I22)</f>
        <v>0.6</v>
      </c>
      <c r="I28" s="105">
        <f>Deflatores!K22</f>
        <v>0</v>
      </c>
      <c r="J28" s="106">
        <f t="shared" si="0"/>
        <v>0</v>
      </c>
      <c r="M28" s="81"/>
    </row>
    <row r="29" spans="1:13" ht="27" customHeight="1" x14ac:dyDescent="0.25">
      <c r="A29" s="80"/>
      <c r="B29" s="168" t="str">
        <f>""&amp;Deflatores!B23</f>
        <v>Adaptação em Funcionalidades sem Alteração de Requisitos Funcionais
(sem conhecimento do Fator de Impacto)</v>
      </c>
      <c r="C29" s="170"/>
      <c r="D29" s="24" t="str">
        <f>""&amp;Deflatores!G23</f>
        <v>ARN</v>
      </c>
      <c r="E29" s="102">
        <f>IF(D29="","",COUNTIF(Funções!C$8:C$744,D29))</f>
        <v>0</v>
      </c>
      <c r="F29" s="103">
        <f>SUMIF(Funções!$C$8:$C$744,Deflatores!G23,Funções!$H$8:$H$744)</f>
        <v>0</v>
      </c>
      <c r="G29" s="104">
        <f>IF(ISBLANK(Deflatores!H23),"",Deflatores!H23)</f>
        <v>0.5</v>
      </c>
      <c r="H29" s="103" t="str">
        <f>IF(ISBLANK(Deflatores!I23),"",Deflatores!I23)</f>
        <v/>
      </c>
      <c r="I29" s="105">
        <f>Deflatores!K23</f>
        <v>0</v>
      </c>
      <c r="J29" s="106">
        <f>IF($L$11&lt;&gt;0,I29/$L$11,"")</f>
        <v>0</v>
      </c>
      <c r="M29" s="81"/>
    </row>
    <row r="30" spans="1:13" ht="27" customHeight="1" x14ac:dyDescent="0.25">
      <c r="A30" s="80"/>
      <c r="B30" s="168" t="str">
        <f>""&amp;Deflatores!B24</f>
        <v>Adaptação em Funcionalidades sem Alteração de Requisitos Funcionais (50%)
(em função desenvolvida ou já alterada pela empresa atual)</v>
      </c>
      <c r="C30" s="170"/>
      <c r="D30" s="24" t="str">
        <f>""&amp;Deflatores!G24</f>
        <v>ARN50</v>
      </c>
      <c r="E30" s="102">
        <f>IF(D30="","",COUNTIF(Funções!C$8:C$744,D30))</f>
        <v>0</v>
      </c>
      <c r="F30" s="103">
        <f>SUMIF(Funções!$C$8:$C$744,Deflatores!G24,Funções!$H$8:$H$744)</f>
        <v>0</v>
      </c>
      <c r="G30" s="104">
        <f>IF(ISBLANK(Deflatores!H24),"",Deflatores!H24)</f>
        <v>0.5</v>
      </c>
      <c r="H30" s="103" t="str">
        <f>IF(ISBLANK(Deflatores!I24),"",Deflatores!I24)</f>
        <v/>
      </c>
      <c r="I30" s="105">
        <f>Deflatores!K24</f>
        <v>0</v>
      </c>
      <c r="J30" s="106">
        <f t="shared" si="0"/>
        <v>0</v>
      </c>
      <c r="M30" s="81"/>
    </row>
    <row r="31" spans="1:13" ht="27" customHeight="1" x14ac:dyDescent="0.25">
      <c r="A31" s="80"/>
      <c r="B31" s="168" t="str">
        <f>""&amp;Deflatores!B25</f>
        <v>Adaptação em Funcionalidades sem Alteração de Requisitos Funcionais (75%)
(em função não desenvolvida e ainda não alterada pela empresa atual)</v>
      </c>
      <c r="C31" s="170"/>
      <c r="D31" s="24" t="str">
        <f>""&amp;Deflatores!G25</f>
        <v>ARN75</v>
      </c>
      <c r="E31" s="102">
        <f>IF(D31="","",COUNTIF(Funções!C$8:C$744,D31))</f>
        <v>0</v>
      </c>
      <c r="F31" s="103">
        <f>SUMIF(Funções!$C$8:$C$744,Deflatores!G25,Funções!$H$8:$H$744)</f>
        <v>0</v>
      </c>
      <c r="G31" s="104">
        <f>IF(ISBLANK(Deflatores!H25),"",Deflatores!H25)</f>
        <v>0.75</v>
      </c>
      <c r="H31" s="103" t="str">
        <f>IF(ISBLANK(Deflatores!I25),"",Deflatores!I25)</f>
        <v/>
      </c>
      <c r="I31" s="105">
        <f>Deflatores!K25</f>
        <v>0</v>
      </c>
      <c r="J31" s="106">
        <f t="shared" si="0"/>
        <v>0</v>
      </c>
      <c r="M31" s="81"/>
    </row>
    <row r="32" spans="1:13" ht="13.5" customHeight="1" x14ac:dyDescent="0.25">
      <c r="A32" s="80"/>
      <c r="B32" s="143" t="str">
        <f>""&amp;Deflatores!B26</f>
        <v>Atualização de Dados sem Consulta Prévia</v>
      </c>
      <c r="C32" s="143"/>
      <c r="D32" s="24" t="str">
        <f>""&amp;Deflatores!G26</f>
        <v>ADS</v>
      </c>
      <c r="E32" s="102">
        <f>IF(D32="","",COUNTIF(Funções!C$8:C$744,D32))</f>
        <v>0</v>
      </c>
      <c r="F32" s="103">
        <f>SUMIF(Funções!$C$8:$C$744,Deflatores!G26,Funções!$H$8:$H$744)</f>
        <v>0</v>
      </c>
      <c r="G32" s="104">
        <f>IF(ISBLANK(Deflatores!H26),"",Deflatores!H26)</f>
        <v>1</v>
      </c>
      <c r="H32" s="103" t="str">
        <f>IF(ISBLANK(Deflatores!I26),"",Deflatores!I26)</f>
        <v/>
      </c>
      <c r="I32" s="105">
        <f>Deflatores!K26</f>
        <v>0</v>
      </c>
      <c r="J32" s="106">
        <f t="shared" si="0"/>
        <v>0</v>
      </c>
      <c r="M32" s="81"/>
    </row>
    <row r="33" spans="1:13" ht="13.5" customHeight="1" x14ac:dyDescent="0.25">
      <c r="A33" s="80"/>
      <c r="B33" s="143" t="str">
        <f>""&amp;Deflatores!B27</f>
        <v>Consulta Prévia sem Atualização</v>
      </c>
      <c r="C33" s="143"/>
      <c r="D33" s="24" t="str">
        <f>""&amp;Deflatores!G27</f>
        <v>CPA</v>
      </c>
      <c r="E33" s="102">
        <f>IF(D33="","",COUNTIF(Funções!C$8:C$744,D33))</f>
        <v>0</v>
      </c>
      <c r="F33" s="103">
        <f>SUMIF(Funções!$C$8:$C$744,Deflatores!G27,Funções!$H$8:$H$744)</f>
        <v>0</v>
      </c>
      <c r="G33" s="104">
        <f>IF(ISBLANK(Deflatores!H27),"",Deflatores!H27)</f>
        <v>1</v>
      </c>
      <c r="H33" s="103" t="str">
        <f>IF(ISBLANK(Deflatores!I27),"",Deflatores!I27)</f>
        <v/>
      </c>
      <c r="I33" s="105">
        <f>Deflatores!K27</f>
        <v>0</v>
      </c>
      <c r="J33" s="106">
        <f t="shared" si="0"/>
        <v>0</v>
      </c>
      <c r="M33" s="81"/>
    </row>
    <row r="34" spans="1:13" ht="13.5" customHeight="1" x14ac:dyDescent="0.25">
      <c r="A34" s="80"/>
      <c r="B34" s="143" t="str">
        <f>""&amp;Deflatores!B28</f>
        <v>Atualização de Dados com Consulta Prévia</v>
      </c>
      <c r="C34" s="143"/>
      <c r="D34" s="24" t="str">
        <f>""&amp;Deflatores!G28</f>
        <v>ADC</v>
      </c>
      <c r="E34" s="102">
        <f>IF(D34="","",COUNTIF(Funções!C$8:C$744,D34))</f>
        <v>0</v>
      </c>
      <c r="F34" s="103">
        <f>SUMIF(Funções!$C$8:$C$744,Deflatores!G28,Funções!$H$8:$H$744)</f>
        <v>0</v>
      </c>
      <c r="G34" s="104">
        <f>IF(ISBLANK(Deflatores!H28),"",Deflatores!H28)</f>
        <v>0.6</v>
      </c>
      <c r="H34" s="103" t="str">
        <f>IF(ISBLANK(Deflatores!I28),"",Deflatores!I28)</f>
        <v/>
      </c>
      <c r="I34" s="105">
        <f>Deflatores!K28</f>
        <v>0</v>
      </c>
      <c r="J34" s="106">
        <f t="shared" si="0"/>
        <v>0</v>
      </c>
      <c r="M34" s="81"/>
    </row>
    <row r="35" spans="1:13" ht="13.5" customHeight="1" x14ac:dyDescent="0.25">
      <c r="A35" s="80"/>
      <c r="B35" s="143" t="str">
        <f>""&amp;Deflatores!B29</f>
        <v>Apuração Especial – Geração de Relatórios</v>
      </c>
      <c r="C35" s="143"/>
      <c r="D35" s="24" t="str">
        <f>""&amp;Deflatores!G29</f>
        <v>AGR</v>
      </c>
      <c r="E35" s="102">
        <f>IF(D35="","",COUNTIF(Funções!C$8:C$744,D35))</f>
        <v>0</v>
      </c>
      <c r="F35" s="103">
        <f>SUMIF(Funções!$C$8:$C$744,Deflatores!G29,Funções!$H$8:$H$744)</f>
        <v>0</v>
      </c>
      <c r="G35" s="104">
        <f>IF(ISBLANK(Deflatores!H29),"",Deflatores!H29)</f>
        <v>1</v>
      </c>
      <c r="H35" s="103" t="str">
        <f>IF(ISBLANK(Deflatores!I29),"",Deflatores!I29)</f>
        <v/>
      </c>
      <c r="I35" s="105">
        <f>Deflatores!K29</f>
        <v>0</v>
      </c>
      <c r="J35" s="106">
        <f t="shared" si="0"/>
        <v>0</v>
      </c>
      <c r="M35" s="81"/>
    </row>
    <row r="36" spans="1:13" ht="13.5" customHeight="1" x14ac:dyDescent="0.25">
      <c r="A36" s="80"/>
      <c r="B36" s="143" t="str">
        <f>""&amp;Deflatores!B30</f>
        <v>Apuração Especial – Reexecução</v>
      </c>
      <c r="C36" s="143"/>
      <c r="D36" s="24" t="str">
        <f>""&amp;Deflatores!G30</f>
        <v>AER</v>
      </c>
      <c r="E36" s="102">
        <f>IF(D36="","",COUNTIF(Funções!C$8:C$744,D36))</f>
        <v>0</v>
      </c>
      <c r="F36" s="103">
        <f>SUMIF(Funções!$C$8:$C$744,Deflatores!G30,Funções!$H$8:$H$744)</f>
        <v>0</v>
      </c>
      <c r="G36" s="104">
        <f>IF(ISBLANK(Deflatores!H30),"",Deflatores!H30)</f>
        <v>0.1</v>
      </c>
      <c r="H36" s="103" t="str">
        <f>IF(ISBLANK(Deflatores!I30),"",Deflatores!I30)</f>
        <v/>
      </c>
      <c r="I36" s="105">
        <f>Deflatores!K30</f>
        <v>0</v>
      </c>
      <c r="J36" s="106">
        <f t="shared" si="0"/>
        <v>0</v>
      </c>
      <c r="M36" s="81"/>
    </row>
    <row r="37" spans="1:13" ht="13.5" customHeight="1" x14ac:dyDescent="0.25">
      <c r="A37" s="80"/>
      <c r="B37" s="143" t="str">
        <f>""&amp;Deflatores!B31</f>
        <v>Atualização de Dados</v>
      </c>
      <c r="C37" s="143"/>
      <c r="D37" s="24" t="str">
        <f>""&amp;Deflatores!G31</f>
        <v>ATD</v>
      </c>
      <c r="E37" s="102">
        <f>IF(D37="","",COUNTIF(Funções!C$8:C$744,D37))</f>
        <v>0</v>
      </c>
      <c r="F37" s="103">
        <f>SUMIF(Funções!$C$8:$C$744,Deflatores!G31,Funções!$H$8:$H$744)</f>
        <v>0</v>
      </c>
      <c r="G37" s="104">
        <f>IF(ISBLANK(Deflatores!H31),"",Deflatores!H31)</f>
        <v>0.1</v>
      </c>
      <c r="H37" s="103" t="str">
        <f>IF(ISBLANK(Deflatores!I31),"",Deflatores!I31)</f>
        <v/>
      </c>
      <c r="I37" s="105">
        <f>Deflatores!K31</f>
        <v>0</v>
      </c>
      <c r="J37" s="106">
        <f t="shared" si="0"/>
        <v>0</v>
      </c>
      <c r="M37" s="81"/>
    </row>
    <row r="38" spans="1:13" ht="13.5" customHeight="1" x14ac:dyDescent="0.25">
      <c r="A38" s="80"/>
      <c r="B38" s="143" t="str">
        <f>""&amp;Deflatores!B32</f>
        <v>Manutenção de Documentação de Sistemas Legados</v>
      </c>
      <c r="C38" s="143"/>
      <c r="D38" s="24" t="str">
        <f>""&amp;Deflatores!G32</f>
        <v>MSL</v>
      </c>
      <c r="E38" s="102">
        <f>IF(D38="","",COUNTIF(Funções!C$8:C$744,D38))</f>
        <v>0</v>
      </c>
      <c r="F38" s="103">
        <f>SUMIF(Funções!$C$8:$C$744,Deflatores!G32,Funções!$H$8:$H$744)</f>
        <v>0</v>
      </c>
      <c r="G38" s="104">
        <f>IF(ISBLANK(Deflatores!H32),"",Deflatores!H32)</f>
        <v>0.25</v>
      </c>
      <c r="H38" s="103" t="str">
        <f>IF(ISBLANK(Deflatores!I32),"",Deflatores!I32)</f>
        <v/>
      </c>
      <c r="I38" s="105">
        <f>Deflatores!K32</f>
        <v>0</v>
      </c>
      <c r="J38" s="106">
        <f>IF($L$11&lt;&gt;0,I38/$L$11,"")</f>
        <v>0</v>
      </c>
      <c r="M38" s="81"/>
    </row>
    <row r="39" spans="1:13" ht="13.5" customHeight="1" x14ac:dyDescent="0.25">
      <c r="A39" s="80"/>
      <c r="B39" s="143" t="str">
        <f>""&amp;Deflatores!B33</f>
        <v>Verificação de Erros (Sem Documentação de Teste existente)</v>
      </c>
      <c r="C39" s="143"/>
      <c r="D39" s="24" t="str">
        <f>""&amp;Deflatores!G33</f>
        <v>VES</v>
      </c>
      <c r="E39" s="102">
        <f>IF(D39="","",COUNTIF(Funções!C$8:C$744,D39))</f>
        <v>0</v>
      </c>
      <c r="F39" s="103">
        <f>SUMIF(Funções!$C$8:$C$744,Deflatores!G33,Funções!$H$8:$H$744)</f>
        <v>0</v>
      </c>
      <c r="G39" s="104">
        <f>IF(ISBLANK(Deflatores!H33),"",Deflatores!H33)</f>
        <v>0.2</v>
      </c>
      <c r="H39" s="103" t="str">
        <f>IF(ISBLANK(Deflatores!I33),"",Deflatores!I33)</f>
        <v/>
      </c>
      <c r="I39" s="105">
        <f>Deflatores!K33</f>
        <v>0</v>
      </c>
      <c r="J39" s="106">
        <f>IF($L$11&lt;&gt;0,I39/$L$11,"")</f>
        <v>0</v>
      </c>
      <c r="M39" s="81"/>
    </row>
    <row r="40" spans="1:13" ht="13.5" customHeight="1" x14ac:dyDescent="0.25">
      <c r="A40" s="80"/>
      <c r="B40" s="143" t="str">
        <f>""&amp;Deflatores!B34</f>
        <v>Verificação de Erros (Com Documentação de Teste existente)</v>
      </c>
      <c r="C40" s="143"/>
      <c r="D40" s="24" t="str">
        <f>""&amp;Deflatores!G34</f>
        <v>VEC</v>
      </c>
      <c r="E40" s="102">
        <f>IF(D40="","",COUNTIF(Funções!C$8:C$744,D40))</f>
        <v>0</v>
      </c>
      <c r="F40" s="103">
        <f>SUMIF(Funções!$C$8:$C$744,Deflatores!G34,Funções!$H$8:$H$744)</f>
        <v>0</v>
      </c>
      <c r="G40" s="104">
        <f>IF(ISBLANK(Deflatores!H34),"",Deflatores!H34)</f>
        <v>0.15</v>
      </c>
      <c r="H40" s="103" t="str">
        <f>IF(ISBLANK(Deflatores!I34),"",Deflatores!I34)</f>
        <v/>
      </c>
      <c r="I40" s="105">
        <f>Deflatores!K34</f>
        <v>0</v>
      </c>
      <c r="J40" s="106">
        <f>IF($L$11&lt;&gt;0,I40/$L$11,"")</f>
        <v>0</v>
      </c>
      <c r="M40" s="81"/>
    </row>
    <row r="41" spans="1:13" ht="13.5" customHeight="1" x14ac:dyDescent="0.25">
      <c r="A41" s="80"/>
      <c r="B41" s="143" t="str">
        <f>""&amp;Deflatores!B35</f>
        <v>Pontos de Função de Teste</v>
      </c>
      <c r="C41" s="143"/>
      <c r="D41" s="24" t="str">
        <f>""&amp;Deflatores!G35</f>
        <v>PFT</v>
      </c>
      <c r="E41" s="102">
        <f>IF(D41="","",COUNTIF(Funções!C$8:C$744,D41))</f>
        <v>0</v>
      </c>
      <c r="F41" s="103">
        <f>SUMIF(Funções!$C$8:$C$744,Deflatores!G35,Funções!$H$8:$H$744)</f>
        <v>0</v>
      </c>
      <c r="G41" s="104">
        <f>IF(ISBLANK(Deflatores!H35),"",Deflatores!H35)</f>
        <v>0.15</v>
      </c>
      <c r="H41" s="103" t="str">
        <f>IF(ISBLANK(Deflatores!I35),"",Deflatores!I35)</f>
        <v/>
      </c>
      <c r="I41" s="105">
        <f>Deflatores!K35</f>
        <v>0</v>
      </c>
      <c r="J41" s="106">
        <f>IF($L$11&lt;&gt;0,I41/$L$11,"")</f>
        <v>0</v>
      </c>
      <c r="M41" s="81"/>
    </row>
    <row r="42" spans="1:13" ht="13.5" customHeight="1" x14ac:dyDescent="0.25">
      <c r="A42" s="80"/>
      <c r="B42" s="143" t="str">
        <f>""&amp;Deflatores!B36</f>
        <v>Componente Interno Reusável</v>
      </c>
      <c r="C42" s="143"/>
      <c r="D42" s="24" t="str">
        <f>""&amp;Deflatores!G36</f>
        <v>CIR</v>
      </c>
      <c r="E42" s="102">
        <f>IF(D42="","",COUNTIF(Funções!C$8:C$744,D42))</f>
        <v>0</v>
      </c>
      <c r="F42" s="103">
        <f>SUMIF(Funções!$C$8:$C$744,Deflatores!G36,Funções!$H$8:$H$744)</f>
        <v>0</v>
      </c>
      <c r="G42" s="104">
        <f>IF(ISBLANK(Deflatores!H36),"",Deflatores!H36)</f>
        <v>1</v>
      </c>
      <c r="H42" s="103" t="str">
        <f>IF(ISBLANK(Deflatores!I36),"",Deflatores!I36)</f>
        <v/>
      </c>
      <c r="I42" s="105">
        <f>Deflatores!K36</f>
        <v>0</v>
      </c>
      <c r="J42" s="106">
        <f t="shared" si="0"/>
        <v>0</v>
      </c>
      <c r="M42" s="81"/>
    </row>
    <row r="43" spans="1:13" ht="13.5" customHeight="1" x14ac:dyDescent="0.25">
      <c r="A43" s="80"/>
      <c r="B43" s="143" t="str">
        <f>""&amp;Deflatores!B37</f>
        <v/>
      </c>
      <c r="C43" s="143"/>
      <c r="D43" s="24" t="str">
        <f>""&amp;Deflatores!G37</f>
        <v xml:space="preserve">           .</v>
      </c>
      <c r="E43" s="102">
        <f>IF(D43="","",COUNTIF(Funções!C$8:C$744,D43))</f>
        <v>0</v>
      </c>
      <c r="F43" s="103">
        <f>SUMIF(Funções!$C$8:$C$744,Deflatores!G37,Funções!$H$8:$H$744)</f>
        <v>0</v>
      </c>
      <c r="G43" s="104" t="str">
        <f>IF(ISBLANK(Deflatores!H37),"",Deflatores!H37)</f>
        <v/>
      </c>
      <c r="H43" s="103" t="str">
        <f>IF(ISBLANK(Deflatores!I37),"",Deflatores!I37)</f>
        <v/>
      </c>
      <c r="I43" s="105">
        <f>Deflatores!K37</f>
        <v>0</v>
      </c>
      <c r="J43" s="106">
        <f t="shared" si="0"/>
        <v>0</v>
      </c>
      <c r="M43" s="81"/>
    </row>
    <row r="44" spans="1:13" ht="13.5" customHeight="1" x14ac:dyDescent="0.25">
      <c r="A44" s="80"/>
      <c r="B44" s="143" t="str">
        <f>""&amp;Deflatores!B38</f>
        <v/>
      </c>
      <c r="C44" s="143"/>
      <c r="D44" s="24" t="str">
        <f>""&amp;Deflatores!G38</f>
        <v xml:space="preserve">           .</v>
      </c>
      <c r="E44" s="102">
        <f>IF(D44="","",COUNTIF(Funções!C$8:C$744,D44))</f>
        <v>0</v>
      </c>
      <c r="F44" s="103">
        <f>SUMIF(Funções!$C$8:$C$744,Deflatores!G38,Funções!$H$8:$H$744)</f>
        <v>0</v>
      </c>
      <c r="G44" s="104" t="str">
        <f>IF(ISBLANK(Deflatores!H38),"",Deflatores!H38)</f>
        <v/>
      </c>
      <c r="H44" s="103" t="str">
        <f>IF(ISBLANK(Deflatores!I38),"",Deflatores!I38)</f>
        <v/>
      </c>
      <c r="I44" s="105">
        <f>Deflatores!K38</f>
        <v>0</v>
      </c>
      <c r="J44" s="106">
        <f t="shared" si="0"/>
        <v>0</v>
      </c>
      <c r="M44" s="81"/>
    </row>
    <row r="45" spans="1:13" ht="13.8" x14ac:dyDescent="0.3">
      <c r="A45" s="80"/>
      <c r="B45" s="94"/>
      <c r="C45" s="58"/>
      <c r="D45" s="82"/>
      <c r="E45" s="78"/>
      <c r="F45" s="78"/>
      <c r="G45" s="42"/>
      <c r="H45" s="95"/>
      <c r="I45" s="96"/>
      <c r="M45" s="81"/>
    </row>
    <row r="46" spans="1:13" ht="13.5" customHeight="1" x14ac:dyDescent="0.3">
      <c r="A46" s="80"/>
      <c r="B46" s="184" t="s">
        <v>178</v>
      </c>
      <c r="C46" s="184"/>
      <c r="D46" s="184"/>
      <c r="E46" s="43" t="s">
        <v>143</v>
      </c>
      <c r="F46" s="44"/>
      <c r="G46" s="42"/>
      <c r="H46" s="43" t="s">
        <v>175</v>
      </c>
      <c r="I46" s="43" t="s">
        <v>8</v>
      </c>
      <c r="J46" s="43" t="s">
        <v>176</v>
      </c>
      <c r="M46" s="81"/>
    </row>
    <row r="47" spans="1:13" ht="13.5" customHeight="1" x14ac:dyDescent="0.3">
      <c r="A47" s="80"/>
      <c r="B47" s="143" t="str">
        <f>""&amp;Deflatores!B42</f>
        <v>Páginas Estáticas</v>
      </c>
      <c r="C47" s="143"/>
      <c r="D47" s="36" t="str">
        <f>""&amp;Deflatores!G42</f>
        <v>PAG</v>
      </c>
      <c r="E47" s="37">
        <f>Deflatores!J42</f>
        <v>0</v>
      </c>
      <c r="H47" s="38">
        <f>IF(ISBLANK(Deflatores!H42),"",Deflatores!H42)</f>
        <v>0.6</v>
      </c>
      <c r="I47" s="38">
        <f t="shared" ref="I47:I69" si="1">IF(ISNUMBER(H47),E47*H47,"")</f>
        <v>0</v>
      </c>
      <c r="J47" s="39">
        <f t="shared" ref="J47:J69" si="2">IF(ISNUMBER(I47),IF($L$11&lt;&gt;0,I47/$L$11,""),"")</f>
        <v>0</v>
      </c>
      <c r="M47" s="81"/>
    </row>
    <row r="48" spans="1:13" ht="13.5" customHeight="1" x14ac:dyDescent="0.3">
      <c r="A48" s="80"/>
      <c r="B48" s="143" t="str">
        <f>""&amp;Deflatores!B43</f>
        <v>Manutenção Cosmética (atrelada a algo não funcional)</v>
      </c>
      <c r="C48" s="143"/>
      <c r="D48" s="36" t="str">
        <f>""&amp;Deflatores!G43</f>
        <v>COSNF</v>
      </c>
      <c r="E48" s="37">
        <f>Deflatores!J43</f>
        <v>0</v>
      </c>
      <c r="H48" s="38">
        <f>IF(ISBLANK(Deflatores!H43),"",Deflatores!H43)</f>
        <v>0.6</v>
      </c>
      <c r="I48" s="38">
        <f t="shared" si="1"/>
        <v>0</v>
      </c>
      <c r="J48" s="39">
        <f t="shared" si="2"/>
        <v>0</v>
      </c>
      <c r="M48" s="81"/>
    </row>
    <row r="49" spans="1:13" ht="13.8" x14ac:dyDescent="0.3">
      <c r="A49" s="80"/>
      <c r="B49" s="143" t="str">
        <f>""&amp;Deflatores!B44</f>
        <v>Dados de Código</v>
      </c>
      <c r="C49" s="143"/>
      <c r="D49" s="36" t="str">
        <f>""&amp;Deflatores!G44</f>
        <v>DC</v>
      </c>
      <c r="E49" s="37">
        <f>Deflatores!J44</f>
        <v>0</v>
      </c>
      <c r="H49" s="38">
        <f>IF(ISBLANK(Deflatores!H44),"",Deflatores!H44)</f>
        <v>0</v>
      </c>
      <c r="I49" s="38">
        <f t="shared" si="1"/>
        <v>0</v>
      </c>
      <c r="J49" s="39">
        <f t="shared" si="2"/>
        <v>0</v>
      </c>
      <c r="M49" s="81"/>
    </row>
    <row r="50" spans="1:13" ht="13.8" x14ac:dyDescent="0.3">
      <c r="A50" s="80"/>
      <c r="B50" s="143" t="str">
        <f>""&amp;Deflatores!B45</f>
        <v/>
      </c>
      <c r="C50" s="143"/>
      <c r="D50" s="36" t="str">
        <f>""&amp;Deflatores!G45</f>
        <v xml:space="preserve">           .</v>
      </c>
      <c r="E50" s="37">
        <f>Deflatores!J45</f>
        <v>0</v>
      </c>
      <c r="H50" s="38" t="str">
        <f>IF(ISBLANK(Deflatores!H45),"",Deflatores!H45)</f>
        <v/>
      </c>
      <c r="I50" s="38" t="str">
        <f t="shared" si="1"/>
        <v/>
      </c>
      <c r="J50" s="39" t="str">
        <f t="shared" si="2"/>
        <v/>
      </c>
      <c r="M50" s="81"/>
    </row>
    <row r="51" spans="1:13" ht="13.8" x14ac:dyDescent="0.3">
      <c r="A51" s="80"/>
      <c r="B51" s="143" t="str">
        <f>""&amp;Deflatores!B46</f>
        <v/>
      </c>
      <c r="C51" s="143"/>
      <c r="D51" s="36" t="str">
        <f>""&amp;Deflatores!G46</f>
        <v xml:space="preserve">           .</v>
      </c>
      <c r="E51" s="37">
        <f>Deflatores!J46</f>
        <v>0</v>
      </c>
      <c r="H51" s="38" t="str">
        <f>IF(ISBLANK(Deflatores!H46),"",Deflatores!H46)</f>
        <v/>
      </c>
      <c r="I51" s="38" t="str">
        <f t="shared" si="1"/>
        <v/>
      </c>
      <c r="J51" s="39" t="str">
        <f t="shared" si="2"/>
        <v/>
      </c>
      <c r="M51" s="81"/>
    </row>
    <row r="52" spans="1:13" ht="13.8" x14ac:dyDescent="0.3">
      <c r="A52" s="80"/>
      <c r="B52" s="143" t="str">
        <f>""&amp;Deflatores!B47</f>
        <v/>
      </c>
      <c r="C52" s="143"/>
      <c r="D52" s="36" t="str">
        <f>""&amp;Deflatores!G47</f>
        <v xml:space="preserve">           .</v>
      </c>
      <c r="E52" s="37">
        <f>Deflatores!J47</f>
        <v>0</v>
      </c>
      <c r="H52" s="38" t="str">
        <f>IF(ISBLANK(Deflatores!H47),"",Deflatores!H47)</f>
        <v/>
      </c>
      <c r="I52" s="38" t="str">
        <f t="shared" si="1"/>
        <v/>
      </c>
      <c r="J52" s="39" t="str">
        <f t="shared" si="2"/>
        <v/>
      </c>
      <c r="M52" s="81"/>
    </row>
    <row r="53" spans="1:13" ht="13.8" x14ac:dyDescent="0.3">
      <c r="A53" s="80"/>
      <c r="B53" s="143" t="str">
        <f>""&amp;Deflatores!B48</f>
        <v/>
      </c>
      <c r="C53" s="143"/>
      <c r="D53" s="36" t="str">
        <f>""&amp;Deflatores!G48</f>
        <v xml:space="preserve">           .</v>
      </c>
      <c r="E53" s="37">
        <f>Deflatores!J48</f>
        <v>0</v>
      </c>
      <c r="H53" s="38" t="str">
        <f>IF(ISBLANK(Deflatores!H48),"",Deflatores!H48)</f>
        <v/>
      </c>
      <c r="I53" s="38" t="str">
        <f t="shared" si="1"/>
        <v/>
      </c>
      <c r="J53" s="39" t="str">
        <f t="shared" si="2"/>
        <v/>
      </c>
      <c r="M53" s="81"/>
    </row>
    <row r="54" spans="1:13" ht="13.8" x14ac:dyDescent="0.3">
      <c r="A54" s="80"/>
      <c r="B54" s="143" t="str">
        <f>""&amp;Deflatores!B49</f>
        <v/>
      </c>
      <c r="C54" s="143"/>
      <c r="D54" s="36" t="str">
        <f>""&amp;Deflatores!G49</f>
        <v xml:space="preserve">           .</v>
      </c>
      <c r="E54" s="37">
        <f>Deflatores!J49</f>
        <v>0</v>
      </c>
      <c r="H54" s="38" t="str">
        <f>IF(ISBLANK(Deflatores!H49),"",Deflatores!H49)</f>
        <v/>
      </c>
      <c r="I54" s="38" t="str">
        <f t="shared" si="1"/>
        <v/>
      </c>
      <c r="J54" s="39" t="str">
        <f t="shared" si="2"/>
        <v/>
      </c>
      <c r="M54" s="81"/>
    </row>
    <row r="55" spans="1:13" ht="13.8" x14ac:dyDescent="0.3">
      <c r="A55" s="80"/>
      <c r="B55" s="143" t="str">
        <f>""&amp;Deflatores!B50</f>
        <v/>
      </c>
      <c r="C55" s="143"/>
      <c r="D55" s="36" t="str">
        <f>""&amp;Deflatores!G50</f>
        <v xml:space="preserve">           .</v>
      </c>
      <c r="E55" s="37">
        <f>Deflatores!J50</f>
        <v>0</v>
      </c>
      <c r="H55" s="38" t="str">
        <f>IF(ISBLANK(Deflatores!H50),"",Deflatores!H50)</f>
        <v/>
      </c>
      <c r="I55" s="38" t="str">
        <f t="shared" si="1"/>
        <v/>
      </c>
      <c r="J55" s="39" t="str">
        <f t="shared" si="2"/>
        <v/>
      </c>
      <c r="M55" s="81"/>
    </row>
    <row r="56" spans="1:13" ht="13.8" x14ac:dyDescent="0.3">
      <c r="A56" s="80"/>
      <c r="B56" s="143" t="str">
        <f>""&amp;Deflatores!B51</f>
        <v/>
      </c>
      <c r="C56" s="143"/>
      <c r="D56" s="36" t="str">
        <f>""&amp;Deflatores!G51</f>
        <v xml:space="preserve">           .</v>
      </c>
      <c r="E56" s="37">
        <f>Deflatores!J51</f>
        <v>0</v>
      </c>
      <c r="H56" s="38" t="str">
        <f>IF(ISBLANK(Deflatores!H51),"",Deflatores!H51)</f>
        <v/>
      </c>
      <c r="I56" s="38" t="str">
        <f t="shared" si="1"/>
        <v/>
      </c>
      <c r="J56" s="39" t="str">
        <f t="shared" si="2"/>
        <v/>
      </c>
      <c r="M56" s="81"/>
    </row>
    <row r="57" spans="1:13" ht="13.8" x14ac:dyDescent="0.3">
      <c r="A57" s="80"/>
      <c r="B57" s="143" t="str">
        <f>""&amp;Deflatores!B52</f>
        <v/>
      </c>
      <c r="C57" s="143"/>
      <c r="D57" s="36" t="str">
        <f>""&amp;Deflatores!G52</f>
        <v xml:space="preserve">           .</v>
      </c>
      <c r="E57" s="37">
        <f>Deflatores!J52</f>
        <v>0</v>
      </c>
      <c r="H57" s="38" t="str">
        <f>IF(ISBLANK(Deflatores!H52),"",Deflatores!H52)</f>
        <v/>
      </c>
      <c r="I57" s="38" t="str">
        <f t="shared" si="1"/>
        <v/>
      </c>
      <c r="J57" s="39" t="str">
        <f t="shared" si="2"/>
        <v/>
      </c>
      <c r="M57" s="81"/>
    </row>
    <row r="58" spans="1:13" ht="13.8" x14ac:dyDescent="0.3">
      <c r="A58" s="80"/>
      <c r="B58" s="143" t="str">
        <f>""&amp;Deflatores!B53</f>
        <v/>
      </c>
      <c r="C58" s="143"/>
      <c r="D58" s="36" t="str">
        <f>""&amp;Deflatores!G53</f>
        <v xml:space="preserve">           .</v>
      </c>
      <c r="E58" s="37">
        <f>Deflatores!J53</f>
        <v>0</v>
      </c>
      <c r="H58" s="38" t="str">
        <f>IF(ISBLANK(Deflatores!H53),"",Deflatores!H53)</f>
        <v/>
      </c>
      <c r="I58" s="38" t="str">
        <f t="shared" si="1"/>
        <v/>
      </c>
      <c r="J58" s="39" t="str">
        <f t="shared" si="2"/>
        <v/>
      </c>
      <c r="M58" s="81"/>
    </row>
    <row r="59" spans="1:13" ht="13.8" x14ac:dyDescent="0.3">
      <c r="A59" s="80"/>
      <c r="B59" s="143" t="str">
        <f>""&amp;Deflatores!B54</f>
        <v/>
      </c>
      <c r="C59" s="143"/>
      <c r="D59" s="36" t="str">
        <f>""&amp;Deflatores!G54</f>
        <v xml:space="preserve">           .</v>
      </c>
      <c r="E59" s="37">
        <f>Deflatores!J54</f>
        <v>0</v>
      </c>
      <c r="H59" s="38" t="str">
        <f>IF(ISBLANK(Deflatores!H54),"",Deflatores!H54)</f>
        <v/>
      </c>
      <c r="I59" s="38" t="str">
        <f t="shared" si="1"/>
        <v/>
      </c>
      <c r="J59" s="39" t="str">
        <f t="shared" si="2"/>
        <v/>
      </c>
      <c r="M59" s="81"/>
    </row>
    <row r="60" spans="1:13" ht="13.8" x14ac:dyDescent="0.3">
      <c r="A60" s="80"/>
      <c r="B60" s="143" t="str">
        <f>""&amp;Deflatores!B55</f>
        <v/>
      </c>
      <c r="C60" s="143"/>
      <c r="D60" s="36" t="str">
        <f>""&amp;Deflatores!G55</f>
        <v xml:space="preserve">           .</v>
      </c>
      <c r="E60" s="37">
        <f>Deflatores!J55</f>
        <v>0</v>
      </c>
      <c r="H60" s="38" t="str">
        <f>IF(ISBLANK(Deflatores!H55),"",Deflatores!H55)</f>
        <v/>
      </c>
      <c r="I60" s="38" t="str">
        <f t="shared" si="1"/>
        <v/>
      </c>
      <c r="J60" s="39" t="str">
        <f t="shared" si="2"/>
        <v/>
      </c>
      <c r="M60" s="81"/>
    </row>
    <row r="61" spans="1:13" ht="13.8" x14ac:dyDescent="0.3">
      <c r="A61" s="80"/>
      <c r="B61" s="143" t="str">
        <f>""&amp;Deflatores!B56</f>
        <v/>
      </c>
      <c r="C61" s="143"/>
      <c r="D61" s="36" t="str">
        <f>""&amp;Deflatores!G56</f>
        <v xml:space="preserve">           .</v>
      </c>
      <c r="E61" s="37">
        <f>Deflatores!J56</f>
        <v>0</v>
      </c>
      <c r="H61" s="38" t="str">
        <f>IF(ISBLANK(Deflatores!H56),"",Deflatores!H56)</f>
        <v/>
      </c>
      <c r="I61" s="38" t="str">
        <f t="shared" si="1"/>
        <v/>
      </c>
      <c r="J61" s="39" t="str">
        <f t="shared" si="2"/>
        <v/>
      </c>
      <c r="M61" s="81"/>
    </row>
    <row r="62" spans="1:13" ht="13.8" x14ac:dyDescent="0.3">
      <c r="A62" s="80"/>
      <c r="B62" s="143" t="str">
        <f>""&amp;Deflatores!B57</f>
        <v/>
      </c>
      <c r="C62" s="143"/>
      <c r="D62" s="36" t="str">
        <f>""&amp;Deflatores!G57</f>
        <v xml:space="preserve">           .</v>
      </c>
      <c r="E62" s="37">
        <f>Deflatores!J57</f>
        <v>0</v>
      </c>
      <c r="H62" s="38" t="str">
        <f>IF(ISBLANK(Deflatores!H57),"",Deflatores!H57)</f>
        <v/>
      </c>
      <c r="I62" s="38" t="str">
        <f t="shared" si="1"/>
        <v/>
      </c>
      <c r="J62" s="39" t="str">
        <f t="shared" si="2"/>
        <v/>
      </c>
      <c r="M62" s="81"/>
    </row>
    <row r="63" spans="1:13" ht="13.8" x14ac:dyDescent="0.3">
      <c r="A63" s="80"/>
      <c r="B63" s="143" t="str">
        <f>""&amp;Deflatores!B58</f>
        <v/>
      </c>
      <c r="C63" s="143"/>
      <c r="D63" s="36" t="str">
        <f>""&amp;Deflatores!G58</f>
        <v xml:space="preserve">           .</v>
      </c>
      <c r="E63" s="37">
        <f>Deflatores!J58</f>
        <v>0</v>
      </c>
      <c r="H63" s="38" t="str">
        <f>IF(ISBLANK(Deflatores!H58),"",Deflatores!H58)</f>
        <v/>
      </c>
      <c r="I63" s="38" t="str">
        <f t="shared" si="1"/>
        <v/>
      </c>
      <c r="J63" s="39" t="str">
        <f t="shared" si="2"/>
        <v/>
      </c>
      <c r="M63" s="81"/>
    </row>
    <row r="64" spans="1:13" ht="13.8" x14ac:dyDescent="0.3">
      <c r="A64" s="80"/>
      <c r="B64" s="143" t="str">
        <f>""&amp;Deflatores!B59</f>
        <v/>
      </c>
      <c r="C64" s="143"/>
      <c r="D64" s="36" t="str">
        <f>""&amp;Deflatores!G59</f>
        <v xml:space="preserve">           .</v>
      </c>
      <c r="E64" s="37">
        <f>Deflatores!J59</f>
        <v>0</v>
      </c>
      <c r="H64" s="38" t="str">
        <f>IF(ISBLANK(Deflatores!H59),"",Deflatores!H59)</f>
        <v/>
      </c>
      <c r="I64" s="38" t="str">
        <f t="shared" si="1"/>
        <v/>
      </c>
      <c r="J64" s="39" t="str">
        <f t="shared" si="2"/>
        <v/>
      </c>
      <c r="M64" s="81"/>
    </row>
    <row r="65" spans="1:13" ht="13.8" x14ac:dyDescent="0.3">
      <c r="A65" s="80"/>
      <c r="B65" s="143" t="str">
        <f>""&amp;Deflatores!B60</f>
        <v/>
      </c>
      <c r="C65" s="143"/>
      <c r="D65" s="36" t="str">
        <f>""&amp;Deflatores!G60</f>
        <v xml:space="preserve">           .</v>
      </c>
      <c r="E65" s="37">
        <f>Deflatores!J60</f>
        <v>0</v>
      </c>
      <c r="H65" s="38" t="str">
        <f>IF(ISBLANK(Deflatores!H60),"",Deflatores!H60)</f>
        <v/>
      </c>
      <c r="I65" s="38" t="str">
        <f t="shared" si="1"/>
        <v/>
      </c>
      <c r="J65" s="39" t="str">
        <f t="shared" si="2"/>
        <v/>
      </c>
      <c r="M65" s="81"/>
    </row>
    <row r="66" spans="1:13" ht="13.8" x14ac:dyDescent="0.3">
      <c r="A66" s="80"/>
      <c r="B66" s="143" t="str">
        <f>""&amp;Deflatores!B61</f>
        <v/>
      </c>
      <c r="C66" s="143"/>
      <c r="D66" s="36" t="str">
        <f>""&amp;Deflatores!G61</f>
        <v xml:space="preserve">           .</v>
      </c>
      <c r="E66" s="37">
        <f>Deflatores!J61</f>
        <v>0</v>
      </c>
      <c r="H66" s="38" t="str">
        <f>IF(ISBLANK(Deflatores!H61),"",Deflatores!H61)</f>
        <v/>
      </c>
      <c r="I66" s="38" t="str">
        <f t="shared" si="1"/>
        <v/>
      </c>
      <c r="J66" s="39" t="str">
        <f t="shared" si="2"/>
        <v/>
      </c>
      <c r="M66" s="81"/>
    </row>
    <row r="67" spans="1:13" ht="13.8" x14ac:dyDescent="0.3">
      <c r="A67" s="80"/>
      <c r="B67" s="143" t="str">
        <f>""&amp;Deflatores!B62</f>
        <v/>
      </c>
      <c r="C67" s="143"/>
      <c r="D67" s="36" t="str">
        <f>""&amp;Deflatores!G62</f>
        <v xml:space="preserve">           .</v>
      </c>
      <c r="E67" s="37">
        <f>Deflatores!J62</f>
        <v>0</v>
      </c>
      <c r="H67" s="38" t="str">
        <f>IF(ISBLANK(Deflatores!H62),"",Deflatores!H62)</f>
        <v/>
      </c>
      <c r="I67" s="38" t="str">
        <f t="shared" si="1"/>
        <v/>
      </c>
      <c r="J67" s="39" t="str">
        <f t="shared" si="2"/>
        <v/>
      </c>
      <c r="M67" s="81"/>
    </row>
    <row r="68" spans="1:13" ht="13.8" x14ac:dyDescent="0.3">
      <c r="A68" s="80"/>
      <c r="B68" s="143" t="str">
        <f>""&amp;Deflatores!B63</f>
        <v/>
      </c>
      <c r="C68" s="143"/>
      <c r="D68" s="36" t="str">
        <f>""&amp;Deflatores!G63</f>
        <v xml:space="preserve">           .</v>
      </c>
      <c r="E68" s="37">
        <f>Deflatores!J63</f>
        <v>0</v>
      </c>
      <c r="H68" s="38" t="str">
        <f>IF(ISBLANK(Deflatores!H63),"",Deflatores!H63)</f>
        <v/>
      </c>
      <c r="I68" s="38" t="str">
        <f t="shared" si="1"/>
        <v/>
      </c>
      <c r="J68" s="39" t="str">
        <f t="shared" si="2"/>
        <v/>
      </c>
      <c r="M68" s="81"/>
    </row>
    <row r="69" spans="1:13" ht="13.8" x14ac:dyDescent="0.3">
      <c r="A69" s="80"/>
      <c r="B69" s="143" t="str">
        <f>""&amp;Deflatores!B64</f>
        <v/>
      </c>
      <c r="C69" s="143"/>
      <c r="D69" s="36" t="str">
        <f>""&amp;Deflatores!G64</f>
        <v xml:space="preserve">           .</v>
      </c>
      <c r="E69" s="37">
        <f>Deflatores!J64</f>
        <v>0</v>
      </c>
      <c r="F69" s="42"/>
      <c r="G69" s="42"/>
      <c r="H69" s="38" t="str">
        <f>IF(ISBLANK(Deflatores!H64),"",Deflatores!H64)</f>
        <v/>
      </c>
      <c r="I69" s="38" t="str">
        <f t="shared" si="1"/>
        <v/>
      </c>
      <c r="J69" s="39" t="str">
        <f t="shared" si="2"/>
        <v/>
      </c>
      <c r="M69" s="81"/>
    </row>
    <row r="70" spans="1:13" ht="13.8" x14ac:dyDescent="0.3">
      <c r="A70" s="83"/>
      <c r="B70" s="84"/>
      <c r="C70" s="85"/>
      <c r="D70" s="86"/>
      <c r="E70" s="87"/>
      <c r="F70" s="88"/>
      <c r="G70" s="88"/>
      <c r="H70" s="89"/>
      <c r="I70" s="90"/>
      <c r="J70" s="85"/>
      <c r="K70" s="85"/>
      <c r="L70" s="85"/>
      <c r="M70" s="91"/>
    </row>
  </sheetData>
  <sheetProtection selectLockedCells="1" selectUnlockedCells="1"/>
  <mergeCells count="68">
    <mergeCell ref="B67:C67"/>
    <mergeCell ref="B68:C68"/>
    <mergeCell ref="B69:C69"/>
    <mergeCell ref="B61:C61"/>
    <mergeCell ref="B62:C62"/>
    <mergeCell ref="B63:C63"/>
    <mergeCell ref="B64:C64"/>
    <mergeCell ref="B65:C65"/>
    <mergeCell ref="B66:C66"/>
    <mergeCell ref="B60:C60"/>
    <mergeCell ref="B49:C49"/>
    <mergeCell ref="B50:C50"/>
    <mergeCell ref="B51:C51"/>
    <mergeCell ref="B52:C52"/>
    <mergeCell ref="B53:C53"/>
    <mergeCell ref="B54:C54"/>
    <mergeCell ref="B55:C55"/>
    <mergeCell ref="B56:C56"/>
    <mergeCell ref="B57:C57"/>
    <mergeCell ref="B58:C58"/>
    <mergeCell ref="B59:C59"/>
    <mergeCell ref="B47:C47"/>
    <mergeCell ref="B48:C48"/>
    <mergeCell ref="B36:C36"/>
    <mergeCell ref="B37:C37"/>
    <mergeCell ref="B42:C42"/>
    <mergeCell ref="B43:C43"/>
    <mergeCell ref="B44:C44"/>
    <mergeCell ref="B46:D46"/>
    <mergeCell ref="B38:C38"/>
    <mergeCell ref="B39:C39"/>
    <mergeCell ref="B40:C40"/>
    <mergeCell ref="B41:C41"/>
    <mergeCell ref="B35:C35"/>
    <mergeCell ref="B23:C23"/>
    <mergeCell ref="B24:C24"/>
    <mergeCell ref="B25:C25"/>
    <mergeCell ref="B26:C26"/>
    <mergeCell ref="B27:C27"/>
    <mergeCell ref="B28:C28"/>
    <mergeCell ref="B30:C30"/>
    <mergeCell ref="B31:C31"/>
    <mergeCell ref="B32:C32"/>
    <mergeCell ref="B33:C33"/>
    <mergeCell ref="B34:C34"/>
    <mergeCell ref="B16:C16"/>
    <mergeCell ref="B18:C18"/>
    <mergeCell ref="B19:C19"/>
    <mergeCell ref="B22:C22"/>
    <mergeCell ref="B17:C17"/>
    <mergeCell ref="B21:C21"/>
    <mergeCell ref="B20:C20"/>
    <mergeCell ref="B15:C15"/>
    <mergeCell ref="B29:C29"/>
    <mergeCell ref="A1:M3"/>
    <mergeCell ref="A4:E4"/>
    <mergeCell ref="F4:M4"/>
    <mergeCell ref="A5:E5"/>
    <mergeCell ref="F5:M5"/>
    <mergeCell ref="A6:E6"/>
    <mergeCell ref="F6:M6"/>
    <mergeCell ref="B8:I8"/>
    <mergeCell ref="B9:D9"/>
    <mergeCell ref="B10:C10"/>
    <mergeCell ref="B11:C11"/>
    <mergeCell ref="B12:C12"/>
    <mergeCell ref="B13:C13"/>
    <mergeCell ref="B14:C14"/>
  </mergeCells>
  <pageMargins left="0.78749999999999998" right="0.78749999999999998" top="1.023611111111111" bottom="1.023611111111111" header="0.51180555555555551" footer="0.78749999999999998"/>
  <pageSetup paperSize="9" scale="47" firstPageNumber="0" orientation="portrait" horizontalDpi="300" verticalDpi="300" r:id="rId1"/>
  <headerFooter alignWithMargins="0">
    <oddFooter>&amp;CPágina &amp;P de &amp;N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7C0D4111719644891596213049875BE" ma:contentTypeVersion="5" ma:contentTypeDescription="Crie um novo documento." ma:contentTypeScope="" ma:versionID="67e6149c045dec9329e1fc660f57b649">
  <xsd:schema xmlns:xsd="http://www.w3.org/2001/XMLSchema" xmlns:xs="http://www.w3.org/2001/XMLSchema" xmlns:p="http://schemas.microsoft.com/office/2006/metadata/properties" xmlns:ns2="bf2ea990-2ca1-4135-a1c9-283655b9ad19" targetNamespace="http://schemas.microsoft.com/office/2006/metadata/properties" ma:root="true" ma:fieldsID="2fe5288c23bb8c6fed08d01a0e910907" ns2:_="">
    <xsd:import namespace="bf2ea990-2ca1-4135-a1c9-283655b9ad1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ea990-2ca1-4135-a1c9-283655b9ad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89BB6A-C0A9-4259-B0B6-7C23882C78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ea990-2ca1-4135-a1c9-283655b9ad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36E8EE-F796-40F7-9C57-0E922E94FF7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D4B024B-876C-4883-9092-E47F01415F2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4</vt:i4>
      </vt:variant>
    </vt:vector>
  </HeadingPairs>
  <TitlesOfParts>
    <vt:vector size="9" baseType="lpstr">
      <vt:lpstr>Contagem</vt:lpstr>
      <vt:lpstr>Funções</vt:lpstr>
      <vt:lpstr>Deflatores</vt:lpstr>
      <vt:lpstr>Sumário 1</vt:lpstr>
      <vt:lpstr>Sumário 2</vt:lpstr>
      <vt:lpstr>Contagem!Area_de_impressao</vt:lpstr>
      <vt:lpstr>Funções!TiposDeFuncao</vt:lpstr>
      <vt:lpstr>Funções!TiposDeManutencao</vt:lpstr>
      <vt:lpstr>Funções!Titulos_de_impressao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Fatto Consultoria e Sistemas;Jonathas Gomes Marques</dc:creator>
  <cp:keywords/>
  <dc:description/>
  <cp:lastModifiedBy>Luana Alves de Araújo Passos Aguiar</cp:lastModifiedBy>
  <cp:revision/>
  <dcterms:created xsi:type="dcterms:W3CDTF">2015-06-26T19:24:40Z</dcterms:created>
  <dcterms:modified xsi:type="dcterms:W3CDTF">2023-12-07T14:33:36Z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0x01010027C0D4111719644891596213049875BE</vt:lpwstr>
  </property>
</Properties>
</file>