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rptecnologia-my.sharepoint.com/personal/luana_passos_crptecnologia_com_br/Documents/Documentos/SEPLAG-MT/Medições/16 - Novembro - 2023/OS12-2023 - SIGS - Entrega 01 REQ - ver dois pontos com a Karyna/"/>
    </mc:Choice>
  </mc:AlternateContent>
  <xr:revisionPtr revIDLastSave="14" documentId="13_ncr:1_{C9B36027-15FE-4498-B935-694287A3DAAA}" xr6:coauthVersionLast="47" xr6:coauthVersionMax="47" xr10:uidLastSave="{38A33885-9A1D-4730-91FF-EF435B300813}"/>
  <bookViews>
    <workbookView xWindow="28680" yWindow="-1410" windowWidth="24240" windowHeight="13140" tabRatio="340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" l="1"/>
  <c r="J33" i="2"/>
  <c r="I33" i="2"/>
  <c r="H33" i="2" s="1"/>
  <c r="F33" i="2"/>
  <c r="J32" i="2"/>
  <c r="I32" i="2"/>
  <c r="H32" i="2" s="1"/>
  <c r="J21" i="2"/>
  <c r="I21" i="2"/>
  <c r="H21" i="2" s="1"/>
  <c r="J13" i="2"/>
  <c r="I13" i="2"/>
  <c r="H13" i="2" s="1"/>
  <c r="J12" i="2"/>
  <c r="I12" i="2"/>
  <c r="F12" i="2" s="1"/>
  <c r="J11" i="2"/>
  <c r="I11" i="2"/>
  <c r="G11" i="2" s="1"/>
  <c r="J27" i="2"/>
  <c r="I27" i="2"/>
  <c r="F27" i="2" s="1"/>
  <c r="L33" i="2" l="1"/>
  <c r="K33" i="2"/>
  <c r="G33" i="2"/>
  <c r="F32" i="2"/>
  <c r="K32" i="2"/>
  <c r="L32" i="2"/>
  <c r="G32" i="2"/>
  <c r="L21" i="2"/>
  <c r="K21" i="2"/>
  <c r="F21" i="2"/>
  <c r="G21" i="2"/>
  <c r="K13" i="2"/>
  <c r="L13" i="2"/>
  <c r="F13" i="2"/>
  <c r="G13" i="2"/>
  <c r="G12" i="2"/>
  <c r="H12" i="2"/>
  <c r="H11" i="2"/>
  <c r="F11" i="2"/>
  <c r="G27" i="2"/>
  <c r="H27" i="2"/>
  <c r="K12" i="2" l="1"/>
  <c r="L12" i="2"/>
  <c r="K11" i="2"/>
  <c r="L11" i="2"/>
  <c r="K27" i="2"/>
  <c r="J36" i="2" l="1"/>
  <c r="I36" i="2"/>
  <c r="H36" i="2" s="1"/>
  <c r="J23" i="2"/>
  <c r="I23" i="2"/>
  <c r="G23" i="2" s="1"/>
  <c r="F36" i="2" l="1"/>
  <c r="K36" i="2"/>
  <c r="L36" i="2"/>
  <c r="G36" i="2"/>
  <c r="F23" i="2"/>
  <c r="H23" i="2"/>
  <c r="I20" i="2"/>
  <c r="F20" i="2" s="1"/>
  <c r="J20" i="2"/>
  <c r="I19" i="2"/>
  <c r="F19" i="2" s="1"/>
  <c r="J19" i="2"/>
  <c r="I18" i="2"/>
  <c r="F18" i="2" s="1"/>
  <c r="J18" i="2"/>
  <c r="I16" i="2"/>
  <c r="F16" i="2" s="1"/>
  <c r="J16" i="2"/>
  <c r="K23" i="2" l="1"/>
  <c r="L23" i="2"/>
  <c r="H20" i="2"/>
  <c r="G20" i="2"/>
  <c r="H19" i="2"/>
  <c r="G19" i="2"/>
  <c r="H18" i="2"/>
  <c r="G18" i="2"/>
  <c r="H16" i="2"/>
  <c r="G16" i="2"/>
  <c r="F40" i="2"/>
  <c r="H40" i="2"/>
  <c r="I40" i="2"/>
  <c r="G40" i="2" s="1"/>
  <c r="J40" i="2"/>
  <c r="L40" i="2"/>
  <c r="F41" i="2"/>
  <c r="H41" i="2"/>
  <c r="I41" i="2"/>
  <c r="G41" i="2" s="1"/>
  <c r="J41" i="2"/>
  <c r="L41" i="2"/>
  <c r="F42" i="2"/>
  <c r="H42" i="2"/>
  <c r="I42" i="2"/>
  <c r="G42" i="2" s="1"/>
  <c r="J42" i="2"/>
  <c r="L42" i="2"/>
  <c r="F43" i="2"/>
  <c r="H43" i="2"/>
  <c r="I43" i="2"/>
  <c r="G43" i="2" s="1"/>
  <c r="J43" i="2"/>
  <c r="L43" i="2"/>
  <c r="F44" i="2"/>
  <c r="H44" i="2"/>
  <c r="I44" i="2"/>
  <c r="G44" i="2" s="1"/>
  <c r="J44" i="2"/>
  <c r="L44" i="2"/>
  <c r="F45" i="2"/>
  <c r="H45" i="2"/>
  <c r="I45" i="2"/>
  <c r="G45" i="2" s="1"/>
  <c r="J45" i="2"/>
  <c r="L45" i="2"/>
  <c r="F46" i="2"/>
  <c r="H46" i="2"/>
  <c r="I46" i="2"/>
  <c r="G46" i="2" s="1"/>
  <c r="J46" i="2"/>
  <c r="L46" i="2"/>
  <c r="F47" i="2"/>
  <c r="H47" i="2"/>
  <c r="I47" i="2"/>
  <c r="G47" i="2" s="1"/>
  <c r="J47" i="2"/>
  <c r="L47" i="2"/>
  <c r="F48" i="2"/>
  <c r="H48" i="2"/>
  <c r="I48" i="2"/>
  <c r="G48" i="2" s="1"/>
  <c r="J48" i="2"/>
  <c r="L48" i="2"/>
  <c r="F49" i="2"/>
  <c r="H49" i="2"/>
  <c r="I49" i="2"/>
  <c r="G49" i="2" s="1"/>
  <c r="J49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F50" i="2"/>
  <c r="H50" i="2"/>
  <c r="I50" i="2"/>
  <c r="G50" i="2" s="1"/>
  <c r="J50" i="2"/>
  <c r="F51" i="2"/>
  <c r="H51" i="2"/>
  <c r="I51" i="2"/>
  <c r="G51" i="2" s="1"/>
  <c r="J51" i="2"/>
  <c r="F52" i="2"/>
  <c r="H52" i="2"/>
  <c r="I52" i="2"/>
  <c r="G52" i="2" s="1"/>
  <c r="J52" i="2"/>
  <c r="F53" i="2"/>
  <c r="H53" i="2"/>
  <c r="I53" i="2"/>
  <c r="G53" i="2" s="1"/>
  <c r="J53" i="2"/>
  <c r="F54" i="2"/>
  <c r="H54" i="2"/>
  <c r="I54" i="2"/>
  <c r="G54" i="2" s="1"/>
  <c r="J54" i="2"/>
  <c r="F55" i="2"/>
  <c r="H55" i="2"/>
  <c r="I55" i="2"/>
  <c r="G55" i="2" s="1"/>
  <c r="J55" i="2"/>
  <c r="F56" i="2"/>
  <c r="H56" i="2"/>
  <c r="I56" i="2"/>
  <c r="G56" i="2" s="1"/>
  <c r="J56" i="2"/>
  <c r="F57" i="2"/>
  <c r="H57" i="2"/>
  <c r="I57" i="2"/>
  <c r="G57" i="2" s="1"/>
  <c r="J57" i="2"/>
  <c r="F58" i="2"/>
  <c r="H58" i="2"/>
  <c r="I58" i="2"/>
  <c r="G58" i="2" s="1"/>
  <c r="J58" i="2"/>
  <c r="F59" i="2"/>
  <c r="H59" i="2"/>
  <c r="I59" i="2"/>
  <c r="G59" i="2" s="1"/>
  <c r="J59" i="2"/>
  <c r="F60" i="2"/>
  <c r="H60" i="2"/>
  <c r="I60" i="2"/>
  <c r="G60" i="2" s="1"/>
  <c r="J60" i="2"/>
  <c r="F61" i="2"/>
  <c r="H61" i="2"/>
  <c r="I61" i="2"/>
  <c r="G61" i="2" s="1"/>
  <c r="J61" i="2"/>
  <c r="F62" i="2"/>
  <c r="H62" i="2"/>
  <c r="I62" i="2"/>
  <c r="G62" i="2" s="1"/>
  <c r="J62" i="2"/>
  <c r="F63" i="2"/>
  <c r="H63" i="2"/>
  <c r="I63" i="2"/>
  <c r="G63" i="2" s="1"/>
  <c r="J63" i="2"/>
  <c r="F64" i="2"/>
  <c r="H64" i="2"/>
  <c r="I64" i="2"/>
  <c r="G64" i="2" s="1"/>
  <c r="J64" i="2"/>
  <c r="F65" i="2"/>
  <c r="H65" i="2"/>
  <c r="I65" i="2"/>
  <c r="G65" i="2" s="1"/>
  <c r="J65" i="2"/>
  <c r="K20" i="2" l="1"/>
  <c r="L20" i="2"/>
  <c r="K64" i="2"/>
  <c r="K59" i="2"/>
  <c r="K40" i="2"/>
  <c r="K56" i="2"/>
  <c r="K52" i="2"/>
  <c r="K19" i="2"/>
  <c r="L19" i="2"/>
  <c r="K55" i="2"/>
  <c r="K51" i="2"/>
  <c r="K63" i="2"/>
  <c r="K18" i="2"/>
  <c r="L18" i="2"/>
  <c r="K60" i="2"/>
  <c r="K44" i="2"/>
  <c r="K16" i="2"/>
  <c r="L16" i="2"/>
  <c r="K62" i="2"/>
  <c r="K61" i="2"/>
  <c r="K46" i="2"/>
  <c r="K48" i="2"/>
  <c r="K42" i="2"/>
  <c r="K50" i="2"/>
  <c r="K54" i="2"/>
  <c r="K58" i="2"/>
  <c r="K49" i="2"/>
  <c r="K47" i="2"/>
  <c r="K45" i="2"/>
  <c r="K43" i="2"/>
  <c r="K41" i="2"/>
  <c r="K65" i="2"/>
  <c r="K53" i="2"/>
  <c r="K57" i="2"/>
  <c r="F38" i="2"/>
  <c r="H38" i="2"/>
  <c r="I38" i="2"/>
  <c r="G38" i="2" s="1"/>
  <c r="J38" i="2"/>
  <c r="L38" i="2"/>
  <c r="F39" i="2"/>
  <c r="H39" i="2"/>
  <c r="I39" i="2"/>
  <c r="G39" i="2" s="1"/>
  <c r="J39" i="2"/>
  <c r="L39" i="2"/>
  <c r="K38" i="2" l="1"/>
  <c r="K39" i="2"/>
  <c r="J29" i="2" l="1"/>
  <c r="I29" i="2"/>
  <c r="H29" i="2" s="1"/>
  <c r="F29" i="2" l="1"/>
  <c r="L29" i="2"/>
  <c r="K29" i="2" s="1"/>
  <c r="G29" i="2"/>
  <c r="J37" i="2" l="1"/>
  <c r="I37" i="2"/>
  <c r="G37" i="2" s="1"/>
  <c r="F37" i="2" l="1"/>
  <c r="H37" i="2"/>
  <c r="K37" i="2" l="1"/>
  <c r="L37" i="2"/>
  <c r="J30" i="2" l="1"/>
  <c r="I30" i="2"/>
  <c r="H30" i="2" s="1"/>
  <c r="L30" i="2" l="1"/>
  <c r="K30" i="2" s="1"/>
  <c r="F30" i="2"/>
  <c r="G30" i="2"/>
  <c r="J22" i="2" l="1"/>
  <c r="I22" i="2"/>
  <c r="F22" i="2" s="1"/>
  <c r="H22" i="2" l="1"/>
  <c r="G22" i="2"/>
  <c r="L22" i="2" l="1"/>
  <c r="K22" i="2" s="1"/>
  <c r="J9" i="2" l="1"/>
  <c r="I9" i="2"/>
  <c r="H9" i="2" s="1"/>
  <c r="J26" i="2"/>
  <c r="I26" i="2"/>
  <c r="H26" i="2" s="1"/>
  <c r="J34" i="2"/>
  <c r="I34" i="2"/>
  <c r="G34" i="2" s="1"/>
  <c r="J15" i="2"/>
  <c r="I15" i="2"/>
  <c r="G15" i="2" s="1"/>
  <c r="G26" i="2" l="1"/>
  <c r="F26" i="2"/>
  <c r="L9" i="2"/>
  <c r="K9" i="2" s="1"/>
  <c r="F9" i="2"/>
  <c r="G9" i="2"/>
  <c r="L26" i="2"/>
  <c r="K26" i="2" s="1"/>
  <c r="H34" i="2"/>
  <c r="F34" i="2"/>
  <c r="F15" i="2"/>
  <c r="H15" i="2"/>
  <c r="L15" i="2" s="1"/>
  <c r="J14" i="2"/>
  <c r="I14" i="2"/>
  <c r="F14" i="2" s="1"/>
  <c r="H14" i="2" l="1"/>
  <c r="G14" i="2"/>
  <c r="L34" i="2"/>
  <c r="K34" i="2" s="1"/>
  <c r="K15" i="2"/>
  <c r="L14" i="2" l="1"/>
  <c r="K14" i="2" s="1"/>
  <c r="J101" i="2"/>
  <c r="I101" i="2"/>
  <c r="G101" i="2" s="1"/>
  <c r="J100" i="2"/>
  <c r="I100" i="2"/>
  <c r="G100" i="2" s="1"/>
  <c r="J99" i="2"/>
  <c r="I99" i="2"/>
  <c r="G99" i="2" s="1"/>
  <c r="J98" i="2"/>
  <c r="I98" i="2"/>
  <c r="H98" i="2" s="1"/>
  <c r="J97" i="2"/>
  <c r="I97" i="2"/>
  <c r="G97" i="2" s="1"/>
  <c r="J105" i="2"/>
  <c r="I105" i="2"/>
  <c r="G105" i="2" s="1"/>
  <c r="J104" i="2"/>
  <c r="I104" i="2"/>
  <c r="G104" i="2" s="1"/>
  <c r="J103" i="2"/>
  <c r="I103" i="2"/>
  <c r="G103" i="2" s="1"/>
  <c r="J102" i="2"/>
  <c r="I102" i="2"/>
  <c r="H102" i="2" s="1"/>
  <c r="J107" i="2"/>
  <c r="I107" i="2"/>
  <c r="G107" i="2" s="1"/>
  <c r="J106" i="2"/>
  <c r="I106" i="2"/>
  <c r="G106" i="2" s="1"/>
  <c r="L108" i="2"/>
  <c r="J108" i="2"/>
  <c r="I108" i="2"/>
  <c r="G108" i="2" s="1"/>
  <c r="H108" i="2"/>
  <c r="F108" i="2"/>
  <c r="J136" i="2"/>
  <c r="I136" i="2"/>
  <c r="G136" i="2" s="1"/>
  <c r="J135" i="2"/>
  <c r="I135" i="2"/>
  <c r="G135" i="2" s="1"/>
  <c r="J134" i="2"/>
  <c r="I134" i="2"/>
  <c r="F134" i="2" s="1"/>
  <c r="J133" i="2"/>
  <c r="I133" i="2"/>
  <c r="G133" i="2" s="1"/>
  <c r="J132" i="2"/>
  <c r="I132" i="2"/>
  <c r="G132" i="2" s="1"/>
  <c r="J131" i="2"/>
  <c r="I131" i="2"/>
  <c r="G131" i="2" s="1"/>
  <c r="L137" i="2"/>
  <c r="J137" i="2"/>
  <c r="I137" i="2"/>
  <c r="G137" i="2" s="1"/>
  <c r="H137" i="2"/>
  <c r="F137" i="2"/>
  <c r="F99" i="2" l="1"/>
  <c r="H99" i="2"/>
  <c r="H97" i="2"/>
  <c r="F104" i="2"/>
  <c r="H104" i="2"/>
  <c r="F102" i="2"/>
  <c r="F105" i="2"/>
  <c r="H105" i="2"/>
  <c r="F98" i="2"/>
  <c r="F103" i="2"/>
  <c r="G98" i="2"/>
  <c r="H103" i="2"/>
  <c r="L103" i="2" s="1"/>
  <c r="H101" i="2"/>
  <c r="L102" i="2"/>
  <c r="K102" i="2" s="1"/>
  <c r="L98" i="2"/>
  <c r="K98" i="2" s="1"/>
  <c r="F97" i="2"/>
  <c r="F107" i="2"/>
  <c r="H107" i="2"/>
  <c r="L107" i="2" s="1"/>
  <c r="F101" i="2"/>
  <c r="F100" i="2"/>
  <c r="H100" i="2"/>
  <c r="L100" i="2" s="1"/>
  <c r="K100" i="2" s="1"/>
  <c r="F106" i="2"/>
  <c r="G102" i="2"/>
  <c r="H106" i="2"/>
  <c r="K108" i="2"/>
  <c r="H131" i="2"/>
  <c r="F132" i="2"/>
  <c r="G134" i="2"/>
  <c r="K137" i="2"/>
  <c r="H134" i="2"/>
  <c r="F131" i="2"/>
  <c r="F135" i="2"/>
  <c r="H135" i="2"/>
  <c r="L135" i="2" s="1"/>
  <c r="K135" i="2" s="1"/>
  <c r="F136" i="2"/>
  <c r="H132" i="2"/>
  <c r="F133" i="2"/>
  <c r="H136" i="2"/>
  <c r="H133" i="2"/>
  <c r="L99" i="2" l="1"/>
  <c r="K99" i="2" s="1"/>
  <c r="L97" i="2"/>
  <c r="K97" i="2" s="1"/>
  <c r="K103" i="2"/>
  <c r="L101" i="2"/>
  <c r="K101" i="2" s="1"/>
  <c r="L105" i="2"/>
  <c r="K105" i="2" s="1"/>
  <c r="L104" i="2"/>
  <c r="K104" i="2" s="1"/>
  <c r="K107" i="2"/>
  <c r="L106" i="2"/>
  <c r="K106" i="2" s="1"/>
  <c r="L131" i="2"/>
  <c r="K131" i="2" s="1"/>
  <c r="L134" i="2"/>
  <c r="K134" i="2" s="1"/>
  <c r="L133" i="2"/>
  <c r="K133" i="2" s="1"/>
  <c r="L136" i="2"/>
  <c r="K136" i="2" s="1"/>
  <c r="L132" i="2"/>
  <c r="K132" i="2" s="1"/>
  <c r="J94" i="2"/>
  <c r="I94" i="2"/>
  <c r="G94" i="2" s="1"/>
  <c r="J93" i="2"/>
  <c r="I93" i="2"/>
  <c r="G93" i="2" s="1"/>
  <c r="J92" i="2"/>
  <c r="I92" i="2"/>
  <c r="G92" i="2" s="1"/>
  <c r="J91" i="2"/>
  <c r="I91" i="2"/>
  <c r="G91" i="2" s="1"/>
  <c r="J90" i="2"/>
  <c r="I90" i="2"/>
  <c r="H90" i="2" s="1"/>
  <c r="J89" i="2"/>
  <c r="I89" i="2"/>
  <c r="G89" i="2" s="1"/>
  <c r="J88" i="2"/>
  <c r="I88" i="2"/>
  <c r="G88" i="2" s="1"/>
  <c r="H88" i="2"/>
  <c r="F88" i="2"/>
  <c r="J96" i="2"/>
  <c r="I96" i="2"/>
  <c r="G96" i="2" s="1"/>
  <c r="J95" i="2"/>
  <c r="I95" i="2"/>
  <c r="H95" i="2" s="1"/>
  <c r="J17" i="2"/>
  <c r="I17" i="2"/>
  <c r="G17" i="2" s="1"/>
  <c r="L8" i="2"/>
  <c r="J8" i="2"/>
  <c r="I8" i="2"/>
  <c r="G8" i="2" s="1"/>
  <c r="H8" i="2"/>
  <c r="F8" i="2"/>
  <c r="J66" i="2"/>
  <c r="I66" i="2"/>
  <c r="G66" i="2" s="1"/>
  <c r="H66" i="2"/>
  <c r="F66" i="2"/>
  <c r="K88" i="2" l="1"/>
  <c r="H92" i="2"/>
  <c r="K92" i="2" s="1"/>
  <c r="H91" i="2"/>
  <c r="K66" i="2"/>
  <c r="F95" i="2"/>
  <c r="G95" i="2"/>
  <c r="H93" i="2"/>
  <c r="H96" i="2"/>
  <c r="F96" i="2"/>
  <c r="K95" i="2"/>
  <c r="F94" i="2"/>
  <c r="H94" i="2"/>
  <c r="F93" i="2"/>
  <c r="F92" i="2"/>
  <c r="F91" i="2"/>
  <c r="F90" i="2"/>
  <c r="G90" i="2"/>
  <c r="F89" i="2"/>
  <c r="H89" i="2"/>
  <c r="K90" i="2"/>
  <c r="F17" i="2"/>
  <c r="H17" i="2"/>
  <c r="L17" i="2" s="1"/>
  <c r="K8" i="2"/>
  <c r="K94" i="2" l="1"/>
  <c r="K89" i="2"/>
  <c r="K93" i="2"/>
  <c r="L96" i="2"/>
  <c r="K96" i="2" s="1"/>
  <c r="K91" i="2"/>
  <c r="K17" i="2"/>
  <c r="J28" i="2" l="1"/>
  <c r="I28" i="2"/>
  <c r="F28" i="2" s="1"/>
  <c r="J10" i="2"/>
  <c r="I10" i="2"/>
  <c r="G10" i="2" s="1"/>
  <c r="H28" i="2" l="1"/>
  <c r="L28" i="2" s="1"/>
  <c r="K28" i="2" s="1"/>
  <c r="G28" i="2"/>
  <c r="H10" i="2"/>
  <c r="F10" i="2"/>
  <c r="L10" i="2" l="1"/>
  <c r="K10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38" i="2"/>
  <c r="L139" i="2"/>
  <c r="L142" i="2"/>
  <c r="L143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4" i="2"/>
  <c r="G24" i="2" s="1"/>
  <c r="J24" i="2"/>
  <c r="I25" i="2"/>
  <c r="G25" i="2" s="1"/>
  <c r="J25" i="2"/>
  <c r="I31" i="2"/>
  <c r="G31" i="2" s="1"/>
  <c r="J31" i="2"/>
  <c r="I35" i="2"/>
  <c r="G35" i="2" s="1"/>
  <c r="J35" i="2"/>
  <c r="I67" i="2"/>
  <c r="G67" i="2" s="1"/>
  <c r="J67" i="2"/>
  <c r="I68" i="2"/>
  <c r="G68" i="2" s="1"/>
  <c r="J68" i="2"/>
  <c r="I69" i="2"/>
  <c r="G69" i="2" s="1"/>
  <c r="J69" i="2"/>
  <c r="I70" i="2"/>
  <c r="G70" i="2" s="1"/>
  <c r="J70" i="2"/>
  <c r="I71" i="2"/>
  <c r="G71" i="2" s="1"/>
  <c r="J71" i="2"/>
  <c r="I72" i="2"/>
  <c r="G72" i="2" s="1"/>
  <c r="J72" i="2"/>
  <c r="I73" i="2"/>
  <c r="G73" i="2" s="1"/>
  <c r="J73" i="2"/>
  <c r="F74" i="2"/>
  <c r="H74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I78" i="2"/>
  <c r="G78" i="2" s="1"/>
  <c r="J78" i="2"/>
  <c r="I79" i="2"/>
  <c r="G79" i="2" s="1"/>
  <c r="J79" i="2"/>
  <c r="I80" i="2"/>
  <c r="G80" i="2" s="1"/>
  <c r="J80" i="2"/>
  <c r="I81" i="2"/>
  <c r="G81" i="2" s="1"/>
  <c r="J81" i="2"/>
  <c r="I82" i="2"/>
  <c r="G82" i="2" s="1"/>
  <c r="J82" i="2"/>
  <c r="I83" i="2"/>
  <c r="F83" i="2" s="1"/>
  <c r="J83" i="2"/>
  <c r="I84" i="2"/>
  <c r="G84" i="2" s="1"/>
  <c r="J84" i="2"/>
  <c r="I85" i="2"/>
  <c r="G85" i="2" s="1"/>
  <c r="J85" i="2"/>
  <c r="I86" i="2"/>
  <c r="G86" i="2" s="1"/>
  <c r="J86" i="2"/>
  <c r="F87" i="2"/>
  <c r="I87" i="2"/>
  <c r="G87" i="2" s="1"/>
  <c r="J87" i="2"/>
  <c r="I109" i="2"/>
  <c r="G109" i="2" s="1"/>
  <c r="J109" i="2"/>
  <c r="I110" i="2"/>
  <c r="G110" i="2" s="1"/>
  <c r="J110" i="2"/>
  <c r="I111" i="2"/>
  <c r="G111" i="2" s="1"/>
  <c r="J111" i="2"/>
  <c r="I112" i="2"/>
  <c r="G112" i="2" s="1"/>
  <c r="J112" i="2"/>
  <c r="I113" i="2"/>
  <c r="G113" i="2" s="1"/>
  <c r="J113" i="2"/>
  <c r="I114" i="2"/>
  <c r="G114" i="2" s="1"/>
  <c r="J114" i="2"/>
  <c r="I115" i="2"/>
  <c r="G115" i="2" s="1"/>
  <c r="F115" i="2"/>
  <c r="J115" i="2"/>
  <c r="I116" i="2"/>
  <c r="G116" i="2" s="1"/>
  <c r="J116" i="2"/>
  <c r="I117" i="2"/>
  <c r="G117" i="2" s="1"/>
  <c r="J117" i="2"/>
  <c r="I118" i="2"/>
  <c r="G118" i="2" s="1"/>
  <c r="J118" i="2"/>
  <c r="I119" i="2"/>
  <c r="G119" i="2" s="1"/>
  <c r="J119" i="2"/>
  <c r="I120" i="2"/>
  <c r="G120" i="2" s="1"/>
  <c r="J120" i="2"/>
  <c r="I121" i="2"/>
  <c r="G121" i="2" s="1"/>
  <c r="J121" i="2"/>
  <c r="I122" i="2"/>
  <c r="G122" i="2" s="1"/>
  <c r="J122" i="2"/>
  <c r="I123" i="2"/>
  <c r="G123" i="2" s="1"/>
  <c r="J123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29" i="2"/>
  <c r="G129" i="2" s="1"/>
  <c r="J129" i="2"/>
  <c r="I130" i="2"/>
  <c r="G130" i="2" s="1"/>
  <c r="J130" i="2"/>
  <c r="F138" i="2"/>
  <c r="H138" i="2"/>
  <c r="I138" i="2"/>
  <c r="G138" i="2" s="1"/>
  <c r="J138" i="2"/>
  <c r="F139" i="2"/>
  <c r="H139" i="2"/>
  <c r="I139" i="2"/>
  <c r="G139" i="2" s="1"/>
  <c r="J139" i="2"/>
  <c r="I140" i="2"/>
  <c r="G140" i="2" s="1"/>
  <c r="J140" i="2"/>
  <c r="I141" i="2"/>
  <c r="G141" i="2" s="1"/>
  <c r="J141" i="2"/>
  <c r="F142" i="2"/>
  <c r="H142" i="2"/>
  <c r="I142" i="2"/>
  <c r="G142" i="2" s="1"/>
  <c r="J142" i="2"/>
  <c r="F143" i="2"/>
  <c r="H143" i="2"/>
  <c r="I143" i="2"/>
  <c r="G143" i="2" s="1"/>
  <c r="J143" i="2"/>
  <c r="I144" i="2"/>
  <c r="G144" i="2" s="1"/>
  <c r="J144" i="2"/>
  <c r="F145" i="2"/>
  <c r="H145" i="2"/>
  <c r="I145" i="2"/>
  <c r="G145" i="2" s="1"/>
  <c r="J145" i="2"/>
  <c r="F146" i="2"/>
  <c r="H146" i="2"/>
  <c r="I146" i="2"/>
  <c r="G146" i="2" s="1"/>
  <c r="J146" i="2"/>
  <c r="F147" i="2"/>
  <c r="H147" i="2"/>
  <c r="I147" i="2"/>
  <c r="G147" i="2" s="1"/>
  <c r="J147" i="2"/>
  <c r="F148" i="2"/>
  <c r="H148" i="2"/>
  <c r="I148" i="2"/>
  <c r="G148" i="2" s="1"/>
  <c r="J148" i="2"/>
  <c r="F149" i="2"/>
  <c r="H149" i="2"/>
  <c r="I149" i="2"/>
  <c r="G149" i="2" s="1"/>
  <c r="J149" i="2"/>
  <c r="F150" i="2"/>
  <c r="H150" i="2"/>
  <c r="I150" i="2"/>
  <c r="G150" i="2" s="1"/>
  <c r="J150" i="2"/>
  <c r="F151" i="2"/>
  <c r="H151" i="2"/>
  <c r="I151" i="2"/>
  <c r="G151" i="2" s="1"/>
  <c r="J151" i="2"/>
  <c r="F152" i="2"/>
  <c r="H152" i="2"/>
  <c r="I152" i="2"/>
  <c r="G152" i="2" s="1"/>
  <c r="J152" i="2"/>
  <c r="F153" i="2"/>
  <c r="H153" i="2"/>
  <c r="I153" i="2"/>
  <c r="G153" i="2" s="1"/>
  <c r="J153" i="2"/>
  <c r="F154" i="2"/>
  <c r="H154" i="2"/>
  <c r="I154" i="2"/>
  <c r="G154" i="2" s="1"/>
  <c r="J154" i="2"/>
  <c r="F155" i="2"/>
  <c r="H155" i="2"/>
  <c r="I155" i="2"/>
  <c r="G155" i="2" s="1"/>
  <c r="J155" i="2"/>
  <c r="F156" i="2"/>
  <c r="H156" i="2"/>
  <c r="I156" i="2"/>
  <c r="G156" i="2" s="1"/>
  <c r="J156" i="2"/>
  <c r="F157" i="2"/>
  <c r="H157" i="2"/>
  <c r="I157" i="2"/>
  <c r="G157" i="2" s="1"/>
  <c r="J157" i="2"/>
  <c r="F158" i="2"/>
  <c r="H158" i="2"/>
  <c r="I158" i="2"/>
  <c r="G158" i="2" s="1"/>
  <c r="J158" i="2"/>
  <c r="F159" i="2"/>
  <c r="H159" i="2"/>
  <c r="I159" i="2"/>
  <c r="G159" i="2" s="1"/>
  <c r="J159" i="2"/>
  <c r="F160" i="2"/>
  <c r="H160" i="2"/>
  <c r="I160" i="2"/>
  <c r="G160" i="2" s="1"/>
  <c r="J160" i="2"/>
  <c r="F161" i="2"/>
  <c r="H161" i="2"/>
  <c r="I161" i="2"/>
  <c r="G161" i="2" s="1"/>
  <c r="J161" i="2"/>
  <c r="F162" i="2"/>
  <c r="H162" i="2"/>
  <c r="I162" i="2"/>
  <c r="G162" i="2" s="1"/>
  <c r="J162" i="2"/>
  <c r="F163" i="2"/>
  <c r="H163" i="2"/>
  <c r="I163" i="2"/>
  <c r="G163" i="2" s="1"/>
  <c r="J163" i="2"/>
  <c r="F164" i="2"/>
  <c r="H164" i="2"/>
  <c r="I164" i="2"/>
  <c r="G164" i="2" s="1"/>
  <c r="J164" i="2"/>
  <c r="F165" i="2"/>
  <c r="H165" i="2"/>
  <c r="I165" i="2"/>
  <c r="G165" i="2" s="1"/>
  <c r="J165" i="2"/>
  <c r="F166" i="2"/>
  <c r="H166" i="2"/>
  <c r="I166" i="2"/>
  <c r="G166" i="2" s="1"/>
  <c r="J166" i="2"/>
  <c r="F167" i="2"/>
  <c r="H167" i="2"/>
  <c r="I167" i="2"/>
  <c r="G167" i="2" s="1"/>
  <c r="J167" i="2"/>
  <c r="F168" i="2"/>
  <c r="H168" i="2"/>
  <c r="I168" i="2"/>
  <c r="G168" i="2" s="1"/>
  <c r="J168" i="2"/>
  <c r="F169" i="2"/>
  <c r="H169" i="2"/>
  <c r="I169" i="2"/>
  <c r="G169" i="2" s="1"/>
  <c r="J169" i="2"/>
  <c r="F170" i="2"/>
  <c r="H170" i="2"/>
  <c r="I170" i="2"/>
  <c r="G170" i="2" s="1"/>
  <c r="J170" i="2"/>
  <c r="F171" i="2"/>
  <c r="H171" i="2"/>
  <c r="I171" i="2"/>
  <c r="G171" i="2" s="1"/>
  <c r="J171" i="2"/>
  <c r="F172" i="2"/>
  <c r="H172" i="2"/>
  <c r="I172" i="2"/>
  <c r="G172" i="2" s="1"/>
  <c r="J172" i="2"/>
  <c r="F173" i="2"/>
  <c r="H173" i="2"/>
  <c r="I173" i="2"/>
  <c r="G173" i="2" s="1"/>
  <c r="J173" i="2"/>
  <c r="F174" i="2"/>
  <c r="H174" i="2"/>
  <c r="I174" i="2"/>
  <c r="G174" i="2" s="1"/>
  <c r="J174" i="2"/>
  <c r="F175" i="2"/>
  <c r="H175" i="2"/>
  <c r="I175" i="2"/>
  <c r="G175" i="2" s="1"/>
  <c r="J175" i="2"/>
  <c r="F176" i="2"/>
  <c r="H176" i="2"/>
  <c r="I176" i="2"/>
  <c r="G176" i="2" s="1"/>
  <c r="J176" i="2"/>
  <c r="F177" i="2"/>
  <c r="H177" i="2"/>
  <c r="I177" i="2"/>
  <c r="G177" i="2" s="1"/>
  <c r="J177" i="2"/>
  <c r="F178" i="2"/>
  <c r="H178" i="2"/>
  <c r="I178" i="2"/>
  <c r="G178" i="2" s="1"/>
  <c r="J178" i="2"/>
  <c r="F179" i="2"/>
  <c r="H179" i="2"/>
  <c r="I179" i="2"/>
  <c r="G179" i="2" s="1"/>
  <c r="J179" i="2"/>
  <c r="F180" i="2"/>
  <c r="H180" i="2"/>
  <c r="I180" i="2"/>
  <c r="G180" i="2" s="1"/>
  <c r="J180" i="2"/>
  <c r="F181" i="2"/>
  <c r="H181" i="2"/>
  <c r="I181" i="2"/>
  <c r="G181" i="2" s="1"/>
  <c r="J181" i="2"/>
  <c r="F182" i="2"/>
  <c r="H182" i="2"/>
  <c r="I182" i="2"/>
  <c r="G182" i="2" s="1"/>
  <c r="J182" i="2"/>
  <c r="F183" i="2"/>
  <c r="H183" i="2"/>
  <c r="I183" i="2"/>
  <c r="G183" i="2" s="1"/>
  <c r="J183" i="2"/>
  <c r="F184" i="2"/>
  <c r="H184" i="2"/>
  <c r="I184" i="2"/>
  <c r="G184" i="2" s="1"/>
  <c r="J184" i="2"/>
  <c r="F185" i="2"/>
  <c r="H185" i="2"/>
  <c r="I185" i="2"/>
  <c r="G185" i="2" s="1"/>
  <c r="J185" i="2"/>
  <c r="F186" i="2"/>
  <c r="H186" i="2"/>
  <c r="I186" i="2"/>
  <c r="G186" i="2" s="1"/>
  <c r="J186" i="2"/>
  <c r="F187" i="2"/>
  <c r="H187" i="2"/>
  <c r="I187" i="2"/>
  <c r="G187" i="2" s="1"/>
  <c r="J187" i="2"/>
  <c r="F188" i="2"/>
  <c r="H188" i="2"/>
  <c r="I188" i="2"/>
  <c r="G188" i="2" s="1"/>
  <c r="J188" i="2"/>
  <c r="F189" i="2"/>
  <c r="H189" i="2"/>
  <c r="I189" i="2"/>
  <c r="G189" i="2" s="1"/>
  <c r="J189" i="2"/>
  <c r="F190" i="2"/>
  <c r="H190" i="2"/>
  <c r="I190" i="2"/>
  <c r="G190" i="2" s="1"/>
  <c r="J190" i="2"/>
  <c r="F191" i="2"/>
  <c r="H191" i="2"/>
  <c r="I191" i="2"/>
  <c r="G191" i="2" s="1"/>
  <c r="J191" i="2"/>
  <c r="F192" i="2"/>
  <c r="H192" i="2"/>
  <c r="I192" i="2"/>
  <c r="G192" i="2" s="1"/>
  <c r="J192" i="2"/>
  <c r="F193" i="2"/>
  <c r="H193" i="2"/>
  <c r="I193" i="2"/>
  <c r="G193" i="2" s="1"/>
  <c r="J193" i="2"/>
  <c r="F194" i="2"/>
  <c r="H194" i="2"/>
  <c r="I194" i="2"/>
  <c r="G194" i="2" s="1"/>
  <c r="J194" i="2"/>
  <c r="F195" i="2"/>
  <c r="H195" i="2"/>
  <c r="I195" i="2"/>
  <c r="G195" i="2" s="1"/>
  <c r="J195" i="2"/>
  <c r="F196" i="2"/>
  <c r="H196" i="2"/>
  <c r="I196" i="2"/>
  <c r="G196" i="2" s="1"/>
  <c r="J196" i="2"/>
  <c r="F197" i="2"/>
  <c r="H197" i="2"/>
  <c r="I197" i="2"/>
  <c r="G197" i="2" s="1"/>
  <c r="J197" i="2"/>
  <c r="F198" i="2"/>
  <c r="H198" i="2"/>
  <c r="I198" i="2"/>
  <c r="G198" i="2" s="1"/>
  <c r="J198" i="2"/>
  <c r="F199" i="2"/>
  <c r="H199" i="2"/>
  <c r="I199" i="2"/>
  <c r="G199" i="2" s="1"/>
  <c r="J199" i="2"/>
  <c r="F200" i="2"/>
  <c r="H200" i="2"/>
  <c r="I200" i="2"/>
  <c r="G200" i="2" s="1"/>
  <c r="J200" i="2"/>
  <c r="F201" i="2"/>
  <c r="H201" i="2"/>
  <c r="I201" i="2"/>
  <c r="G201" i="2" s="1"/>
  <c r="J201" i="2"/>
  <c r="F202" i="2"/>
  <c r="H202" i="2"/>
  <c r="I202" i="2"/>
  <c r="G202" i="2" s="1"/>
  <c r="J202" i="2"/>
  <c r="F203" i="2"/>
  <c r="H203" i="2"/>
  <c r="I203" i="2"/>
  <c r="G203" i="2" s="1"/>
  <c r="J203" i="2"/>
  <c r="F204" i="2"/>
  <c r="H204" i="2"/>
  <c r="I204" i="2"/>
  <c r="G204" i="2" s="1"/>
  <c r="J204" i="2"/>
  <c r="F205" i="2"/>
  <c r="H205" i="2"/>
  <c r="I205" i="2"/>
  <c r="G205" i="2" s="1"/>
  <c r="J205" i="2"/>
  <c r="F206" i="2"/>
  <c r="H206" i="2"/>
  <c r="I206" i="2"/>
  <c r="G206" i="2" s="1"/>
  <c r="J206" i="2"/>
  <c r="F207" i="2"/>
  <c r="H207" i="2"/>
  <c r="I207" i="2"/>
  <c r="G207" i="2" s="1"/>
  <c r="J207" i="2"/>
  <c r="F208" i="2"/>
  <c r="H208" i="2"/>
  <c r="I208" i="2"/>
  <c r="G208" i="2" s="1"/>
  <c r="J208" i="2"/>
  <c r="F209" i="2"/>
  <c r="H209" i="2"/>
  <c r="I209" i="2"/>
  <c r="G209" i="2" s="1"/>
  <c r="J209" i="2"/>
  <c r="F210" i="2"/>
  <c r="H210" i="2"/>
  <c r="I210" i="2"/>
  <c r="G210" i="2" s="1"/>
  <c r="J210" i="2"/>
  <c r="F211" i="2"/>
  <c r="H211" i="2"/>
  <c r="I211" i="2"/>
  <c r="G211" i="2" s="1"/>
  <c r="J211" i="2"/>
  <c r="F212" i="2"/>
  <c r="H212" i="2"/>
  <c r="I212" i="2"/>
  <c r="G212" i="2" s="1"/>
  <c r="J212" i="2"/>
  <c r="F213" i="2"/>
  <c r="H213" i="2"/>
  <c r="I213" i="2"/>
  <c r="G213" i="2" s="1"/>
  <c r="J213" i="2"/>
  <c r="F214" i="2"/>
  <c r="H214" i="2"/>
  <c r="I214" i="2"/>
  <c r="G214" i="2" s="1"/>
  <c r="J214" i="2"/>
  <c r="F215" i="2"/>
  <c r="H215" i="2"/>
  <c r="I215" i="2"/>
  <c r="G215" i="2" s="1"/>
  <c r="J215" i="2"/>
  <c r="F216" i="2"/>
  <c r="H216" i="2"/>
  <c r="I216" i="2"/>
  <c r="G216" i="2" s="1"/>
  <c r="J216" i="2"/>
  <c r="F217" i="2"/>
  <c r="H217" i="2"/>
  <c r="I217" i="2"/>
  <c r="G217" i="2" s="1"/>
  <c r="J217" i="2"/>
  <c r="F218" i="2"/>
  <c r="H218" i="2"/>
  <c r="I218" i="2"/>
  <c r="G218" i="2" s="1"/>
  <c r="J218" i="2"/>
  <c r="F219" i="2"/>
  <c r="H219" i="2"/>
  <c r="I219" i="2"/>
  <c r="G219" i="2" s="1"/>
  <c r="J219" i="2"/>
  <c r="F220" i="2"/>
  <c r="H220" i="2"/>
  <c r="I220" i="2"/>
  <c r="G220" i="2" s="1"/>
  <c r="J220" i="2"/>
  <c r="F221" i="2"/>
  <c r="H221" i="2"/>
  <c r="I221" i="2"/>
  <c r="G221" i="2" s="1"/>
  <c r="J221" i="2"/>
  <c r="F222" i="2"/>
  <c r="H222" i="2"/>
  <c r="I222" i="2"/>
  <c r="G222" i="2" s="1"/>
  <c r="J222" i="2"/>
  <c r="F223" i="2"/>
  <c r="H223" i="2"/>
  <c r="I223" i="2"/>
  <c r="G223" i="2" s="1"/>
  <c r="J223" i="2"/>
  <c r="F224" i="2"/>
  <c r="H224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I512" i="2"/>
  <c r="G512" i="2" s="1"/>
  <c r="H512" i="2"/>
  <c r="J512" i="2"/>
  <c r="H513" i="2"/>
  <c r="I513" i="2"/>
  <c r="G513" i="2" s="1"/>
  <c r="F513" i="2"/>
  <c r="J513" i="2"/>
  <c r="F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H518" i="2"/>
  <c r="I518" i="2"/>
  <c r="G518" i="2" s="1"/>
  <c r="F518" i="2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 s="1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 s="1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 s="1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 s="1"/>
  <c r="F35" i="5"/>
  <c r="G35" i="5"/>
  <c r="H35" i="5"/>
  <c r="B36" i="5"/>
  <c r="D36" i="5"/>
  <c r="E36" i="5" s="1"/>
  <c r="G36" i="5"/>
  <c r="H36" i="5"/>
  <c r="B37" i="5"/>
  <c r="D37" i="5"/>
  <c r="E37" i="5" s="1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 s="1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514" i="2"/>
  <c r="F512" i="2"/>
  <c r="F11" i="5"/>
  <c r="J5" i="3"/>
  <c r="K5" i="3" s="1"/>
  <c r="H121" i="2"/>
  <c r="L121" i="2"/>
  <c r="K509" i="2" l="1"/>
  <c r="K497" i="2"/>
  <c r="K485" i="2"/>
  <c r="K473" i="2"/>
  <c r="K461" i="2"/>
  <c r="K449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221" i="2"/>
  <c r="K209" i="2"/>
  <c r="K197" i="2"/>
  <c r="K185" i="2"/>
  <c r="K173" i="2"/>
  <c r="K161" i="2"/>
  <c r="K149" i="2"/>
  <c r="F127" i="2"/>
  <c r="F129" i="2"/>
  <c r="K545" i="2"/>
  <c r="K533" i="2"/>
  <c r="K521" i="2"/>
  <c r="H129" i="2"/>
  <c r="L129" i="2" s="1"/>
  <c r="K129" i="2" s="1"/>
  <c r="F144" i="2"/>
  <c r="F70" i="2"/>
  <c r="F141" i="2"/>
  <c r="H75" i="2"/>
  <c r="H127" i="2"/>
  <c r="L127" i="2" s="1"/>
  <c r="H144" i="2"/>
  <c r="L144" i="2" s="1"/>
  <c r="H141" i="2"/>
  <c r="L141" i="2" s="1"/>
  <c r="K141" i="2" s="1"/>
  <c r="F86" i="2"/>
  <c r="F85" i="2"/>
  <c r="H140" i="2"/>
  <c r="L140" i="2" s="1"/>
  <c r="F140" i="2"/>
  <c r="F126" i="2"/>
  <c r="F130" i="2"/>
  <c r="H126" i="2"/>
  <c r="L126" i="2" s="1"/>
  <c r="F125" i="2"/>
  <c r="F69" i="2"/>
  <c r="H130" i="2"/>
  <c r="H125" i="2"/>
  <c r="H124" i="2"/>
  <c r="L124" i="2" s="1"/>
  <c r="K124" i="2" s="1"/>
  <c r="F124" i="2"/>
  <c r="F123" i="2"/>
  <c r="H123" i="2"/>
  <c r="H128" i="2"/>
  <c r="L128" i="2" s="1"/>
  <c r="F128" i="2"/>
  <c r="H122" i="2"/>
  <c r="H86" i="2"/>
  <c r="H85" i="2"/>
  <c r="H70" i="2"/>
  <c r="K240" i="2"/>
  <c r="F113" i="2"/>
  <c r="H113" i="2"/>
  <c r="L113" i="2" s="1"/>
  <c r="F116" i="2"/>
  <c r="F117" i="2"/>
  <c r="H116" i="2"/>
  <c r="L116" i="2" s="1"/>
  <c r="K508" i="2"/>
  <c r="K496" i="2"/>
  <c r="K484" i="2"/>
  <c r="K472" i="2"/>
  <c r="K460" i="2"/>
  <c r="K448" i="2"/>
  <c r="K436" i="2"/>
  <c r="K424" i="2"/>
  <c r="K292" i="2"/>
  <c r="K280" i="2"/>
  <c r="K196" i="2"/>
  <c r="K184" i="2"/>
  <c r="K544" i="2"/>
  <c r="K532" i="2"/>
  <c r="K520" i="2"/>
  <c r="F122" i="2"/>
  <c r="F121" i="2"/>
  <c r="H112" i="2"/>
  <c r="L112" i="2" s="1"/>
  <c r="F112" i="2"/>
  <c r="H118" i="2"/>
  <c r="L118" i="2" s="1"/>
  <c r="F118" i="2"/>
  <c r="H117" i="2"/>
  <c r="L117" i="2" s="1"/>
  <c r="K117" i="2" s="1"/>
  <c r="H87" i="2"/>
  <c r="K164" i="2"/>
  <c r="H72" i="2"/>
  <c r="H71" i="2"/>
  <c r="K71" i="2" s="1"/>
  <c r="F71" i="2"/>
  <c r="F72" i="2"/>
  <c r="H69" i="2"/>
  <c r="H68" i="2"/>
  <c r="F68" i="2"/>
  <c r="F25" i="2"/>
  <c r="H25" i="2"/>
  <c r="H120" i="2"/>
  <c r="L120" i="2" s="1"/>
  <c r="F120" i="2"/>
  <c r="H119" i="2"/>
  <c r="L119" i="2" s="1"/>
  <c r="F119" i="2"/>
  <c r="H115" i="2"/>
  <c r="L115" i="2" s="1"/>
  <c r="H114" i="2"/>
  <c r="L114" i="2" s="1"/>
  <c r="F114" i="2"/>
  <c r="F111" i="2"/>
  <c r="H111" i="2"/>
  <c r="H110" i="2"/>
  <c r="L110" i="2" s="1"/>
  <c r="F110" i="2"/>
  <c r="K467" i="2"/>
  <c r="K431" i="2"/>
  <c r="K419" i="2"/>
  <c r="K395" i="2"/>
  <c r="K383" i="2"/>
  <c r="K371" i="2"/>
  <c r="K347" i="2"/>
  <c r="K335" i="2"/>
  <c r="K323" i="2"/>
  <c r="K311" i="2"/>
  <c r="K299" i="2"/>
  <c r="K287" i="2"/>
  <c r="K275" i="2"/>
  <c r="K263" i="2"/>
  <c r="K251" i="2"/>
  <c r="K239" i="2"/>
  <c r="K227" i="2"/>
  <c r="K215" i="2"/>
  <c r="K203" i="2"/>
  <c r="K191" i="2"/>
  <c r="K179" i="2"/>
  <c r="K167" i="2"/>
  <c r="K155" i="2"/>
  <c r="K143" i="2"/>
  <c r="K503" i="2"/>
  <c r="K479" i="2"/>
  <c r="K455" i="2"/>
  <c r="K407" i="2"/>
  <c r="K359" i="2"/>
  <c r="K491" i="2"/>
  <c r="K443" i="2"/>
  <c r="K539" i="2"/>
  <c r="K527" i="2"/>
  <c r="K515" i="2"/>
  <c r="F109" i="2"/>
  <c r="H109" i="2"/>
  <c r="L109" i="2" s="1"/>
  <c r="H76" i="2"/>
  <c r="H83" i="2"/>
  <c r="F76" i="2"/>
  <c r="F81" i="2"/>
  <c r="H82" i="2"/>
  <c r="F82" i="2"/>
  <c r="H78" i="2"/>
  <c r="H80" i="2"/>
  <c r="F78" i="2"/>
  <c r="H81" i="2"/>
  <c r="F84" i="2"/>
  <c r="G83" i="2"/>
  <c r="F80" i="2"/>
  <c r="H84" i="2"/>
  <c r="H77" i="2"/>
  <c r="F77" i="2"/>
  <c r="H79" i="2"/>
  <c r="F79" i="2"/>
  <c r="F75" i="2"/>
  <c r="H73" i="2"/>
  <c r="F73" i="2"/>
  <c r="F67" i="2"/>
  <c r="H67" i="2"/>
  <c r="K464" i="2"/>
  <c r="K440" i="2"/>
  <c r="K416" i="2"/>
  <c r="K392" i="2"/>
  <c r="K380" i="2"/>
  <c r="K368" i="2"/>
  <c r="K344" i="2"/>
  <c r="K332" i="2"/>
  <c r="K320" i="2"/>
  <c r="K308" i="2"/>
  <c r="K296" i="2"/>
  <c r="K284" i="2"/>
  <c r="K260" i="2"/>
  <c r="K248" i="2"/>
  <c r="K236" i="2"/>
  <c r="K224" i="2"/>
  <c r="K212" i="2"/>
  <c r="K200" i="2"/>
  <c r="K188" i="2"/>
  <c r="K176" i="2"/>
  <c r="K152" i="2"/>
  <c r="K488" i="2"/>
  <c r="K476" i="2"/>
  <c r="K452" i="2"/>
  <c r="K428" i="2"/>
  <c r="K404" i="2"/>
  <c r="K514" i="2"/>
  <c r="K482" i="2"/>
  <c r="K458" i="2"/>
  <c r="K446" i="2"/>
  <c r="K422" i="2"/>
  <c r="K410" i="2"/>
  <c r="K398" i="2"/>
  <c r="K386" i="2"/>
  <c r="K362" i="2"/>
  <c r="K350" i="2"/>
  <c r="K338" i="2"/>
  <c r="K326" i="2"/>
  <c r="K314" i="2"/>
  <c r="K302" i="2"/>
  <c r="K290" i="2"/>
  <c r="K278" i="2"/>
  <c r="K266" i="2"/>
  <c r="K254" i="2"/>
  <c r="K242" i="2"/>
  <c r="K230" i="2"/>
  <c r="K218" i="2"/>
  <c r="K206" i="2"/>
  <c r="K194" i="2"/>
  <c r="K182" i="2"/>
  <c r="K170" i="2"/>
  <c r="K158" i="2"/>
  <c r="K146" i="2"/>
  <c r="K506" i="2"/>
  <c r="K494" i="2"/>
  <c r="K434" i="2"/>
  <c r="K470" i="2"/>
  <c r="K175" i="2"/>
  <c r="K538" i="2"/>
  <c r="K526" i="2"/>
  <c r="K502" i="2"/>
  <c r="K490" i="2"/>
  <c r="K478" i="2"/>
  <c r="K466" i="2"/>
  <c r="K454" i="2"/>
  <c r="K442" i="2"/>
  <c r="K430" i="2"/>
  <c r="K346" i="2"/>
  <c r="K322" i="2"/>
  <c r="K310" i="2"/>
  <c r="K298" i="2"/>
  <c r="K286" i="2"/>
  <c r="K274" i="2"/>
  <c r="K262" i="2"/>
  <c r="K238" i="2"/>
  <c r="K190" i="2"/>
  <c r="K178" i="2"/>
  <c r="K166" i="2"/>
  <c r="K154" i="2"/>
  <c r="K222" i="2"/>
  <c r="K169" i="2"/>
  <c r="K542" i="2"/>
  <c r="K530" i="2"/>
  <c r="K518" i="2"/>
  <c r="K511" i="2"/>
  <c r="K475" i="2"/>
  <c r="K463" i="2"/>
  <c r="K439" i="2"/>
  <c r="K427" i="2"/>
  <c r="K415" i="2"/>
  <c r="K403" i="2"/>
  <c r="K391" i="2"/>
  <c r="K379" i="2"/>
  <c r="K367" i="2"/>
  <c r="K355" i="2"/>
  <c r="K343" i="2"/>
  <c r="K331" i="2"/>
  <c r="K319" i="2"/>
  <c r="K307" i="2"/>
  <c r="K295" i="2"/>
  <c r="K283" i="2"/>
  <c r="K271" i="2"/>
  <c r="K259" i="2"/>
  <c r="K247" i="2"/>
  <c r="K235" i="2"/>
  <c r="K223" i="2"/>
  <c r="K211" i="2"/>
  <c r="K199" i="2"/>
  <c r="K187" i="2"/>
  <c r="K163" i="2"/>
  <c r="K151" i="2"/>
  <c r="K139" i="2"/>
  <c r="K374" i="2"/>
  <c r="K535" i="2"/>
  <c r="K523" i="2"/>
  <c r="K405" i="2"/>
  <c r="K369" i="2"/>
  <c r="K285" i="2"/>
  <c r="K261" i="2"/>
  <c r="K237" i="2"/>
  <c r="K189" i="2"/>
  <c r="K165" i="2"/>
  <c r="K512" i="2"/>
  <c r="K500" i="2"/>
  <c r="K337" i="2"/>
  <c r="K289" i="2"/>
  <c r="K536" i="2"/>
  <c r="K524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519" i="2"/>
  <c r="K195" i="2"/>
  <c r="K534" i="2"/>
  <c r="K522" i="2"/>
  <c r="K342" i="2"/>
  <c r="K330" i="2"/>
  <c r="K318" i="2"/>
  <c r="K306" i="2"/>
  <c r="K294" i="2"/>
  <c r="K282" i="2"/>
  <c r="K270" i="2"/>
  <c r="K258" i="2"/>
  <c r="K246" i="2"/>
  <c r="K234" i="2"/>
  <c r="K210" i="2"/>
  <c r="K198" i="2"/>
  <c r="K186" i="2"/>
  <c r="K174" i="2"/>
  <c r="K162" i="2"/>
  <c r="K150" i="2"/>
  <c r="K138" i="2"/>
  <c r="K219" i="2"/>
  <c r="K207" i="2"/>
  <c r="K183" i="2"/>
  <c r="K171" i="2"/>
  <c r="K159" i="2"/>
  <c r="K147" i="2"/>
  <c r="K157" i="2"/>
  <c r="K471" i="2"/>
  <c r="K411" i="2"/>
  <c r="K399" i="2"/>
  <c r="K387" i="2"/>
  <c r="K375" i="2"/>
  <c r="K363" i="2"/>
  <c r="K507" i="2"/>
  <c r="K339" i="2"/>
  <c r="K327" i="2"/>
  <c r="K315" i="2"/>
  <c r="K303" i="2"/>
  <c r="K291" i="2"/>
  <c r="K279" i="2"/>
  <c r="K267" i="2"/>
  <c r="K255" i="2"/>
  <c r="K243" i="2"/>
  <c r="K231" i="2"/>
  <c r="K349" i="2"/>
  <c r="K217" i="2"/>
  <c r="K205" i="2"/>
  <c r="K193" i="2"/>
  <c r="K181" i="2"/>
  <c r="K145" i="2"/>
  <c r="K325" i="2"/>
  <c r="K168" i="2"/>
  <c r="K313" i="2"/>
  <c r="K301" i="2"/>
  <c r="K277" i="2"/>
  <c r="K265" i="2"/>
  <c r="K541" i="2"/>
  <c r="K529" i="2"/>
  <c r="K505" i="2"/>
  <c r="K493" i="2"/>
  <c r="K481" i="2"/>
  <c r="K253" i="2"/>
  <c r="K469" i="2"/>
  <c r="K241" i="2"/>
  <c r="K74" i="2"/>
  <c r="K517" i="2"/>
  <c r="K457" i="2"/>
  <c r="K445" i="2"/>
  <c r="K433" i="2"/>
  <c r="K421" i="2"/>
  <c r="K229" i="2"/>
  <c r="K409" i="2"/>
  <c r="K397" i="2"/>
  <c r="K385" i="2"/>
  <c r="K373" i="2"/>
  <c r="K361" i="2"/>
  <c r="K372" i="2"/>
  <c r="K360" i="2"/>
  <c r="K324" i="2"/>
  <c r="K480" i="2"/>
  <c r="K396" i="2"/>
  <c r="K384" i="2"/>
  <c r="K348" i="2"/>
  <c r="K288" i="2"/>
  <c r="K540" i="2"/>
  <c r="K468" i="2"/>
  <c r="K336" i="2"/>
  <c r="K156" i="2"/>
  <c r="K297" i="2"/>
  <c r="K177" i="2"/>
  <c r="K456" i="2"/>
  <c r="K276" i="2"/>
  <c r="K228" i="2"/>
  <c r="K528" i="2"/>
  <c r="K444" i="2"/>
  <c r="K432" i="2"/>
  <c r="K420" i="2"/>
  <c r="K264" i="2"/>
  <c r="K216" i="2"/>
  <c r="K408" i="2"/>
  <c r="K204" i="2"/>
  <c r="K192" i="2"/>
  <c r="K516" i="2"/>
  <c r="K504" i="2"/>
  <c r="K492" i="2"/>
  <c r="K312" i="2"/>
  <c r="K300" i="2"/>
  <c r="K252" i="2"/>
  <c r="K180" i="2"/>
  <c r="K226" i="2"/>
  <c r="K142" i="2"/>
  <c r="K121" i="2"/>
  <c r="K333" i="2"/>
  <c r="K213" i="2"/>
  <c r="K309" i="2"/>
  <c r="K153" i="2"/>
  <c r="K393" i="2"/>
  <c r="K357" i="2"/>
  <c r="K225" i="2"/>
  <c r="K201" i="2"/>
  <c r="K381" i="2"/>
  <c r="K273" i="2"/>
  <c r="K417" i="2"/>
  <c r="K345" i="2"/>
  <c r="K321" i="2"/>
  <c r="K249" i="2"/>
  <c r="K513" i="2"/>
  <c r="K441" i="2"/>
  <c r="K334" i="2"/>
  <c r="K465" i="2"/>
  <c r="K394" i="2"/>
  <c r="K202" i="2"/>
  <c r="K537" i="2"/>
  <c r="K525" i="2"/>
  <c r="K501" i="2"/>
  <c r="K358" i="2"/>
  <c r="K406" i="2"/>
  <c r="K370" i="2"/>
  <c r="K453" i="2"/>
  <c r="K429" i="2"/>
  <c r="K250" i="2"/>
  <c r="K543" i="2"/>
  <c r="K328" i="2"/>
  <c r="K316" i="2"/>
  <c r="K304" i="2"/>
  <c r="K268" i="2"/>
  <c r="K232" i="2"/>
  <c r="K160" i="2"/>
  <c r="K148" i="2"/>
  <c r="K477" i="2"/>
  <c r="K214" i="2"/>
  <c r="K418" i="2"/>
  <c r="K382" i="2"/>
  <c r="K489" i="2"/>
  <c r="H35" i="2"/>
  <c r="F35" i="2"/>
  <c r="H31" i="2"/>
  <c r="F31" i="2"/>
  <c r="K495" i="2"/>
  <c r="K447" i="2"/>
  <c r="K352" i="2"/>
  <c r="K531" i="2"/>
  <c r="K400" i="2"/>
  <c r="K364" i="2"/>
  <c r="K172" i="2"/>
  <c r="K423" i="2"/>
  <c r="K499" i="2"/>
  <c r="K356" i="2"/>
  <c r="K272" i="2"/>
  <c r="K256" i="2"/>
  <c r="K483" i="2"/>
  <c r="K435" i="2"/>
  <c r="K412" i="2"/>
  <c r="K376" i="2"/>
  <c r="K208" i="2"/>
  <c r="K459" i="2"/>
  <c r="K220" i="2"/>
  <c r="K451" i="2"/>
  <c r="K388" i="2"/>
  <c r="K340" i="2"/>
  <c r="K487" i="2"/>
  <c r="K244" i="2"/>
  <c r="H24" i="2"/>
  <c r="F24" i="2"/>
  <c r="K351" i="2"/>
  <c r="I49" i="5"/>
  <c r="I48" i="5"/>
  <c r="I47" i="5"/>
  <c r="K33" i="4"/>
  <c r="I11" i="5"/>
  <c r="K18" i="4"/>
  <c r="K19" i="4"/>
  <c r="K39" i="4"/>
  <c r="K40" i="4"/>
  <c r="K25" i="4"/>
  <c r="K32" i="4"/>
  <c r="K26" i="4"/>
  <c r="K75" i="2" l="1"/>
  <c r="K126" i="2"/>
  <c r="K85" i="2"/>
  <c r="K128" i="2"/>
  <c r="K144" i="2"/>
  <c r="K116" i="2"/>
  <c r="K140" i="2"/>
  <c r="K127" i="2"/>
  <c r="K69" i="2"/>
  <c r="K70" i="2"/>
  <c r="K118" i="2"/>
  <c r="J7" i="3"/>
  <c r="K7" i="3" s="1"/>
  <c r="I13" i="5" s="1"/>
  <c r="F13" i="5"/>
  <c r="K113" i="2"/>
  <c r="L123" i="2"/>
  <c r="K123" i="2" s="1"/>
  <c r="L122" i="2"/>
  <c r="K122" i="2" s="1"/>
  <c r="L125" i="2"/>
  <c r="K125" i="2" s="1"/>
  <c r="L130" i="2"/>
  <c r="K130" i="2" s="1"/>
  <c r="K86" i="2"/>
  <c r="K112" i="2"/>
  <c r="K76" i="2"/>
  <c r="K72" i="2"/>
  <c r="K42" i="3"/>
  <c r="K87" i="2"/>
  <c r="K68" i="2"/>
  <c r="L25" i="2"/>
  <c r="K25" i="2" s="1"/>
  <c r="K120" i="2"/>
  <c r="K119" i="2"/>
  <c r="K115" i="2"/>
  <c r="K114" i="2"/>
  <c r="L111" i="2"/>
  <c r="K111" i="2" s="1"/>
  <c r="K110" i="2"/>
  <c r="K109" i="2"/>
  <c r="K80" i="2"/>
  <c r="K78" i="2"/>
  <c r="K81" i="2"/>
  <c r="K82" i="2"/>
  <c r="K84" i="2"/>
  <c r="K83" i="2"/>
  <c r="K79" i="2"/>
  <c r="K77" i="2"/>
  <c r="K73" i="2"/>
  <c r="K67" i="2"/>
  <c r="K44" i="3"/>
  <c r="F28" i="5"/>
  <c r="J22" i="3"/>
  <c r="L24" i="2"/>
  <c r="C19" i="4"/>
  <c r="G19" i="4" s="1"/>
  <c r="C25" i="4"/>
  <c r="G25" i="4" s="1"/>
  <c r="C11" i="4"/>
  <c r="G11" i="4" s="1"/>
  <c r="C40" i="4"/>
  <c r="G40" i="4" s="1"/>
  <c r="C32" i="4"/>
  <c r="G32" i="4" s="1"/>
  <c r="L35" i="2"/>
  <c r="K35" i="2" s="1"/>
  <c r="L31" i="2"/>
  <c r="K31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24" i="2" l="1"/>
  <c r="K11" i="4"/>
  <c r="K38" i="4"/>
  <c r="K42" i="4" s="1"/>
  <c r="I10" i="5"/>
  <c r="K24" i="4"/>
  <c r="K28" i="4" s="1"/>
  <c r="K17" i="4"/>
  <c r="K21" i="4" s="1"/>
  <c r="K31" i="4"/>
  <c r="K35" i="4" s="1"/>
  <c r="K10" i="4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14" i="4" l="1"/>
  <c r="L14" i="4" s="1"/>
  <c r="L5" i="2"/>
  <c r="Q5" i="1" s="1"/>
  <c r="J44" i="5"/>
  <c r="J35" i="5"/>
  <c r="J34" i="5"/>
  <c r="J39" i="5"/>
  <c r="J28" i="5"/>
  <c r="J30" i="5"/>
  <c r="J19" i="5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Ana Karyna da Silva Teixeira</author>
    <author>cleriston alvarenga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00000000-0006-0000-0100-000020000000}">
      <text>
        <r>
          <rPr>
            <sz val="9"/>
            <color indexed="81"/>
            <rFont val="Segoe UI"/>
            <family val="2"/>
          </rPr>
          <t>1 -CPF 
2 -Nome
3 -Data de Nascimento
4 -RG
5 -Emissor RG
6 -Telefone
7 -Celular
8 -E-mail
9 -Logradouro
10-Número
11-Complemento 
12-Bairro
13-Cidade
14-UF
15-CEP
16-Órgão
17-Unidade
18-Subunidade
19-Matrícula
20-Cargo 
21-N.º CNH
22-Categoria da CNH
23-Data de Emissão
24-Data de Validade
25-Emissor da CNH
26-Tolerância após Vencimento da CNH
27-Tempo entre abastecimento
28-Documento CNH
29-Documento comprovante de residencia
30-Documento CPF
31-Documento Vinculo funcional
32-CMD
33-MSG</t>
        </r>
      </text>
    </comment>
    <comment ref="E9" authorId="1" shapeId="0" xr:uid="{00000000-0006-0000-0100-000021000000}">
      <text>
        <r>
          <rPr>
            <sz val="9"/>
            <color indexed="81"/>
            <rFont val="Segoe UI"/>
            <family val="2"/>
          </rPr>
          <t>1 - Condutor</t>
        </r>
      </text>
    </comment>
    <comment ref="D10" authorId="2" shapeId="0" xr:uid="{00000000-0006-0000-0100-000022000000}">
      <text>
        <r>
          <rPr>
            <sz val="9"/>
            <color indexed="81"/>
            <rFont val="Segoe UI"/>
            <charset val="1"/>
          </rPr>
          <t xml:space="preserve">
1 -CPF 
2 -Nome
3 -Data de Nascimento
4 -RG
5 -Emissor RG
6 -Telefone
7 -Celular
8 -E-mail
9 -Logradouro
10-Número
11-Complemento 
12-Bairro
13-Cidade
14-UF
15-CEP
16-Órgão
17-Unidade
18-Subunidade
19-Matrícula
20-Cargo 
</t>
        </r>
      </text>
    </comment>
    <comment ref="E10" authorId="1" shapeId="0" xr:uid="{00000000-0006-0000-0100-000023000000}">
      <text>
        <r>
          <rPr>
            <sz val="9"/>
            <color indexed="81"/>
            <rFont val="Segoe UI"/>
            <family val="2"/>
          </rPr>
          <t>1 - Pessoa - Thanos</t>
        </r>
      </text>
    </comment>
    <comment ref="D11" authorId="2" shapeId="0" xr:uid="{AB2E9D4D-9EC6-4FBC-83C5-ABADBF470489}">
      <text>
        <r>
          <rPr>
            <sz val="9"/>
            <color indexed="81"/>
            <rFont val="Segoe UI"/>
            <charset val="1"/>
          </rPr>
          <t xml:space="preserve">
1 - Códig
2 - Descrição
</t>
        </r>
      </text>
    </comment>
    <comment ref="E11" authorId="1" shapeId="0" xr:uid="{E1931B4A-39F6-4041-B99E-9966014C6805}">
      <text>
        <r>
          <rPr>
            <sz val="9"/>
            <color indexed="81"/>
            <rFont val="Segoe UI"/>
            <family val="2"/>
          </rPr>
          <t>1 - Órgão - Thanos</t>
        </r>
      </text>
    </comment>
    <comment ref="D12" authorId="2" shapeId="0" xr:uid="{757D7FEE-8917-4B89-9A09-DAD642FA94D6}">
      <text>
        <r>
          <rPr>
            <sz val="9"/>
            <color indexed="81"/>
            <rFont val="Segoe UI"/>
            <charset val="1"/>
          </rPr>
          <t xml:space="preserve">
1 - Códig
2 - Descrição
</t>
        </r>
      </text>
    </comment>
    <comment ref="E12" authorId="1" shapeId="0" xr:uid="{6DA1D73D-BA0E-4F0E-B62A-ECF3AA472040}">
      <text>
        <r>
          <rPr>
            <sz val="9"/>
            <color indexed="81"/>
            <rFont val="Segoe UI"/>
            <family val="2"/>
          </rPr>
          <t>1 - Unidade - Thanos</t>
        </r>
      </text>
    </comment>
    <comment ref="D13" authorId="2" shapeId="0" xr:uid="{A1EA2F04-FD95-4291-A357-DC508393EF3F}">
      <text>
        <r>
          <rPr>
            <sz val="9"/>
            <color indexed="81"/>
            <rFont val="Segoe UI"/>
            <charset val="1"/>
          </rPr>
          <t xml:space="preserve">
1 - Códig
2 - Descrição
</t>
        </r>
      </text>
    </comment>
    <comment ref="E13" authorId="1" shapeId="0" xr:uid="{A308ACCA-18F5-4859-B03A-D9F502E55DC9}">
      <text>
        <r>
          <rPr>
            <sz val="9"/>
            <color indexed="81"/>
            <rFont val="Segoe UI"/>
            <family val="2"/>
          </rPr>
          <t>1 - Subunidade - Manopla</t>
        </r>
      </text>
    </comment>
    <comment ref="D14" authorId="2" shapeId="0" xr:uid="{00000000-0006-0000-0100-000024000000}">
      <text>
        <r>
          <rPr>
            <sz val="9"/>
            <color indexed="81"/>
            <rFont val="Segoe UI"/>
            <charset val="1"/>
          </rPr>
          <t xml:space="preserve">
1-N.º CNH
2-Categoria da CNH
3-Data de Emissão
4-Data de Validade
5-Emissor da CNH
</t>
        </r>
      </text>
    </comment>
    <comment ref="E14" authorId="1" shapeId="0" xr:uid="{00000000-0006-0000-0100-000025000000}">
      <text>
        <r>
          <rPr>
            <sz val="9"/>
            <color indexed="81"/>
            <rFont val="Segoe UI"/>
            <family val="2"/>
          </rPr>
          <t>1 - Condutor Detran</t>
        </r>
      </text>
    </comment>
    <comment ref="D15" authorId="1" shapeId="0" xr:uid="{00000000-0006-0000-0100-00000C000000}">
      <text>
        <r>
          <rPr>
            <sz val="9"/>
            <color indexed="81"/>
            <rFont val="Segoe UI"/>
            <family val="2"/>
          </rPr>
          <t>1-Matrícula
2-Nome
3-CPF
4-N.° da CNH
5-Vencimento CNH Ini
6-Vencimento CNH Fim 
7-Situação
8-CMD
9-MSG</t>
        </r>
      </text>
    </comment>
    <comment ref="E15" authorId="1" shapeId="0" xr:uid="{00000000-0006-0000-0100-00000D000000}">
      <text>
        <r>
          <rPr>
            <sz val="9"/>
            <color indexed="81"/>
            <rFont val="Segoe UI"/>
            <family val="2"/>
          </rPr>
          <t>1 - Condutor</t>
        </r>
      </text>
    </comment>
    <comment ref="D16" authorId="1" shapeId="0" xr:uid="{00000000-0006-0000-0100-00000E000000}">
      <text>
        <r>
          <rPr>
            <sz val="9"/>
            <color indexed="81"/>
            <rFont val="Segoe UI"/>
            <family val="2"/>
          </rPr>
          <t>1-Matrícula
2-Nome
3-CPF
4-N.° da CNH
5-Vencimento CNH
6-Situação
7-Data de Cadastro
8-Usuário de Cadastro
9-Data de Alteração, 
10-Usuário de Alteração
11-CMD
12-MSG</t>
        </r>
      </text>
    </comment>
    <comment ref="E16" authorId="1" shapeId="0" xr:uid="{00000000-0006-0000-0100-00000F000000}">
      <text>
        <r>
          <rPr>
            <sz val="9"/>
            <color indexed="81"/>
            <rFont val="Segoe UI"/>
            <family val="2"/>
          </rPr>
          <t>1 - Condutor</t>
        </r>
      </text>
    </comment>
    <comment ref="D17" authorId="1" shapeId="0" xr:uid="{00000000-0006-0000-0100-000010000000}">
      <text>
        <r>
          <rPr>
            <sz val="9"/>
            <color indexed="81"/>
            <rFont val="Segoe UI"/>
            <family val="2"/>
          </rPr>
          <t>1 -CPF 
2 -Nome
3 -Data de Nascimento
4 -RG
5 -Emissor RG
6 -Telefone
7 -Celular
8 -E-mail
9 -Logradouro
10-Número
11-Complemento 
12-Bairro
13-Cidade
14-UF
15-CEP
16-Órgão
17-Unidade
18-Subunidade
19-Matrícula
20-Cargo 
21-N.º CNH
22-Categoria da CNH
23-Data de Emissão
24-Data de Validade
25-Emissor da CNH
26-Tolerância após Vencimento da CNH
27-Tempo entre abastecimento
28-Documento CNH
29-Documento comprovante de residencia
30-Documento CPF
31-Documento Vinculo funcional
32-CMD
33-MSG</t>
        </r>
      </text>
    </comment>
    <comment ref="E17" authorId="1" shapeId="0" xr:uid="{00000000-0006-0000-0100-000011000000}">
      <text>
        <r>
          <rPr>
            <sz val="9"/>
            <color indexed="81"/>
            <rFont val="Segoe UI"/>
            <family val="2"/>
          </rPr>
          <t>1 - Condutor
2 - Pessoa - Thanos
3 - Dados de CNH – Detrannet
4 - Configuração Documentos</t>
        </r>
      </text>
    </comment>
    <comment ref="D18" authorId="2" shapeId="0" xr:uid="{00000000-0006-0000-0100-000012000000}">
      <text>
        <r>
          <rPr>
            <sz val="9"/>
            <color indexed="81"/>
            <rFont val="Segoe UI"/>
            <charset val="1"/>
          </rPr>
          <t xml:space="preserve">
1 -CPF 
2 -Nome
3 -Data de Nascimento
4 -RG
5 -Emissor RG
6 -Telefone
7 -Celular
8 -E-mail
9 -Logradouro
10-Número
11-Complemento 
12-Bairro
13-Cidade
14-UF
15-CEP
16-Órgão
17-Unidade
18-Subunidade
19-Matrícula
20-Cargo 
21-CMD</t>
        </r>
      </text>
    </comment>
    <comment ref="E18" authorId="1" shapeId="0" xr:uid="{00000000-0006-0000-0100-000013000000}">
      <text>
        <r>
          <rPr>
            <sz val="9"/>
            <color indexed="81"/>
            <rFont val="Segoe UI"/>
            <family val="2"/>
          </rPr>
          <t>1 - Pessoa - Thanos</t>
        </r>
      </text>
    </comment>
    <comment ref="D19" authorId="2" shapeId="0" xr:uid="{00000000-0006-0000-0100-000014000000}">
      <text>
        <r>
          <rPr>
            <sz val="9"/>
            <color indexed="81"/>
            <rFont val="Segoe UI"/>
            <charset val="1"/>
          </rPr>
          <t xml:space="preserve">
1-N.º CNH
2-Categoria da CNH
3-Data de Emissão
4-Data de Validade
5-Emissor da CNH
6-CMD</t>
        </r>
      </text>
    </comment>
    <comment ref="E19" authorId="1" shapeId="0" xr:uid="{00000000-0006-0000-0100-000015000000}">
      <text>
        <r>
          <rPr>
            <sz val="9"/>
            <color indexed="81"/>
            <rFont val="Segoe UI"/>
            <family val="2"/>
          </rPr>
          <t>1 - Pessoa - Thanos</t>
        </r>
      </text>
    </comment>
    <comment ref="D20" authorId="1" shapeId="0" xr:uid="{00000000-0006-0000-0100-000016000000}">
      <text>
        <r>
          <rPr>
            <sz val="9"/>
            <color indexed="81"/>
            <rFont val="Segoe UI"/>
            <family val="2"/>
          </rPr>
          <t>1 - Descrição
2 - CMD
3 - MSG</t>
        </r>
      </text>
    </comment>
    <comment ref="E20" authorId="1" shapeId="0" xr:uid="{00000000-0006-0000-0100-000017000000}">
      <text>
        <r>
          <rPr>
            <sz val="9"/>
            <color indexed="81"/>
            <rFont val="Segoe UI"/>
            <family val="2"/>
          </rPr>
          <t xml:space="preserve">1 - Configuração Documentos
</t>
        </r>
      </text>
    </comment>
    <comment ref="D21" authorId="1" shapeId="0" xr:uid="{AB7E76DA-1F33-4FE7-B76A-FD548F000096}">
      <text>
        <r>
          <rPr>
            <sz val="9"/>
            <color indexed="81"/>
            <rFont val="Segoe UI"/>
            <family val="2"/>
          </rPr>
          <t>1 - Código
2 - Descrição
3 - CMD</t>
        </r>
      </text>
    </comment>
    <comment ref="E21" authorId="1" shapeId="0" xr:uid="{A6B133D5-B918-41C5-A836-782EA5610708}">
      <text>
        <r>
          <rPr>
            <sz val="9"/>
            <color indexed="81"/>
            <rFont val="Segoe UI"/>
            <family val="2"/>
          </rPr>
          <t>1 - Subunidade - Manopla</t>
        </r>
      </text>
    </comment>
    <comment ref="D22" authorId="1" shapeId="0" xr:uid="{00000000-0006-0000-0100-000018000000}">
      <text>
        <r>
          <rPr>
            <sz val="9"/>
            <color indexed="81"/>
            <rFont val="Segoe UI"/>
            <family val="2"/>
          </rPr>
          <t>1 -CPF 
2 -Nome
3 -Data de Nascimento
4 -RG
5 -Emissor RG
6 -Telefone
7 -Celular
8 -E-mail
9 -Logradouro
10-Número
11-Complemento 
12-Bairro
13-Cidade
14-UF
15-CEP
16-Órgão
17-Unidade
18-Subunidade
19-Matrícula
20-Cargo 
21-N.º CNH
22-Categoria da CNH
23-Data de Emissão
24-Data de Validade
25-Emissor da CNH
26-Tolerância após Vencimento da CNH
27-Tempo entre abastecimento
28-Documento CNH
29-Documento comprovante de residencia
30-Documento CPF
31-Documento Vinculo funcional
32-CMD
33-MSG</t>
        </r>
      </text>
    </comment>
    <comment ref="E22" authorId="1" shapeId="0" xr:uid="{5CB93F1D-0A33-489B-85FD-D9BD9A7E69BC}">
      <text>
        <r>
          <rPr>
            <sz val="9"/>
            <color indexed="81"/>
            <rFont val="Segoe UI"/>
            <family val="2"/>
          </rPr>
          <t>1 - Condutor
2 - Pessoa - Thanos
3 - Dados de CNH – Detrannet
4 - Configuração Documentos</t>
        </r>
      </text>
    </comment>
    <comment ref="D23" authorId="1" shapeId="0" xr:uid="{AD871148-F657-45AC-8167-174473C81F25}">
      <text>
        <r>
          <rPr>
            <sz val="9"/>
            <color indexed="81"/>
            <rFont val="Segoe UI"/>
            <family val="2"/>
          </rPr>
          <t>1 -CPF 
2 -Nome
3 -Data de Nascimento
4 -RG
5 -Emissor RG
6 -Telefone
7 -Celular
8 -E-mail
9 -Logradouro
10-Número
11-Complemento 
12-Bairro
13-Cidade
14-UF
15-CEP
16-Órgão
17-Unidade
18-Subunidade
19-Matrícula
20-Cargo 
21-N.º CNH
22-Categoria da CNH
23-Data de Emissão
24-Data de Validade
25-Emissor da CNH
26-Tolerância após Vencimento da CNH
27-Tempo entre abastecimento
28-Documento CNH
29-Documento comprovante de residencia
30-Documento CPF
31-Documento Vinculo funcional</t>
        </r>
      </text>
    </comment>
    <comment ref="E23" authorId="1" shapeId="0" xr:uid="{3CCE46CA-1906-440B-B1FC-3A828CDFE76F}">
      <text>
        <r>
          <rPr>
            <sz val="9"/>
            <color indexed="81"/>
            <rFont val="Segoe UI"/>
            <family val="2"/>
          </rPr>
          <t>1 - Condutor
2 - Pessoa - Thanos
3 - Dados de CNH – Detrannet
4 - Configuração Documentos</t>
        </r>
      </text>
    </comment>
    <comment ref="D24" authorId="1" shapeId="0" xr:uid="{00000000-0006-0000-0100-00001A000000}">
      <text>
        <r>
          <rPr>
            <sz val="9"/>
            <color indexed="81"/>
            <rFont val="Segoe UI"/>
            <family val="2"/>
          </rPr>
          <t>1 -CPF 
2 -Nome
3 -Data de Nascimento
4 -RG
5 -Emissor RG
6 -Telefone
7 -Celular
8 -E-mail
9 -Logradouro
10-Número
11-Complemento 
12-Bairro
13-Cidade
14-UF
15-CEP
16-Órgão
17-Unidade
18-Subunidade
19-Matrícula
20-Cargo 
21-N.º CNH
22-Categoria da CNH
23-Data de Emissão
24-Data de Validade
25-Emissor da CNH
26-Tolerância após Vencimento da CNH
27-Tempo entre abastecimento
28-Documento CNH
29-Documento comprovante de residencia
30-Documento CPF
31-Documento Vinculo funcional
32-CMD
33-MSG</t>
        </r>
      </text>
    </comment>
    <comment ref="E24" authorId="1" shapeId="0" xr:uid="{69D18E2A-0BAB-4922-9CD5-ECA744FFEFBE}">
      <text>
        <r>
          <rPr>
            <sz val="9"/>
            <color indexed="81"/>
            <rFont val="Segoe UI"/>
            <family val="2"/>
          </rPr>
          <t>1 - Condutor</t>
        </r>
      </text>
    </comment>
    <comment ref="D25" authorId="1" shapeId="0" xr:uid="{00000000-0006-0000-0100-00001C000000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25" authorId="1" shapeId="0" xr:uid="{00000000-0006-0000-0100-00001D000000}">
      <text>
        <r>
          <rPr>
            <sz val="9"/>
            <color indexed="81"/>
            <rFont val="Segoe UI"/>
            <family val="2"/>
          </rPr>
          <t>1 - Condutor</t>
        </r>
      </text>
    </comment>
    <comment ref="D26" authorId="1" shapeId="0" xr:uid="{00000000-0006-0000-0100-00001E000000}">
      <text>
        <r>
          <rPr>
            <sz val="9"/>
            <color indexed="81"/>
            <rFont val="Segoe UI"/>
            <family val="2"/>
          </rPr>
          <t>1-Código
2-Situacao
3-CMD
4-MSG</t>
        </r>
      </text>
    </comment>
    <comment ref="E26" authorId="1" shapeId="0" xr:uid="{00000000-0006-0000-0100-00001F000000}">
      <text>
        <r>
          <rPr>
            <sz val="9"/>
            <color indexed="81"/>
            <rFont val="Segoe UI"/>
            <family val="2"/>
          </rPr>
          <t>1 - Condutor</t>
        </r>
      </text>
    </comment>
    <comment ref="D27" authorId="2" shapeId="0" xr:uid="{79A2C73C-B309-49BD-9901-6943D4A205ED}">
      <text>
        <r>
          <rPr>
            <sz val="9"/>
            <color indexed="81"/>
            <rFont val="Segoe UI"/>
            <family val="2"/>
          </rPr>
          <t>01 - Código
02 - Documento
03 - Comando
04 - Mensagem</t>
        </r>
      </text>
    </comment>
    <comment ref="E27" authorId="1" shapeId="0" xr:uid="{3AB3F8A2-1331-439F-BB2F-0640AEC9BFBA}">
      <text>
        <r>
          <rPr>
            <sz val="9"/>
            <color indexed="81"/>
            <rFont val="Segoe UI"/>
            <family val="2"/>
          </rPr>
          <t>1 - Condutor</t>
        </r>
      </text>
    </comment>
    <comment ref="D30" authorId="1" shapeId="0" xr:uid="{00000000-0006-0000-0100-000030000000}">
      <text>
        <r>
          <rPr>
            <sz val="9"/>
            <color indexed="81"/>
            <rFont val="Segoe UI"/>
            <family val="2"/>
          </rPr>
          <t xml:space="preserve">1 - Nome Doc
2 - Descrição
3 - Vinculado a 
4 - Obrigatoriedade
5 - ID
</t>
        </r>
      </text>
    </comment>
    <comment ref="E30" authorId="1" shapeId="0" xr:uid="{00000000-0006-0000-0100-000031000000}">
      <text>
        <r>
          <rPr>
            <sz val="9"/>
            <color indexed="81"/>
            <rFont val="Segoe UI"/>
            <family val="2"/>
          </rPr>
          <t>1 - Configuração Documentos
2 - Vinculação
3 - Obrigatoriedade</t>
        </r>
      </text>
    </comment>
    <comment ref="D31" authorId="1" shapeId="0" xr:uid="{00000000-0006-0000-0100-000026000000}">
      <text>
        <r>
          <rPr>
            <sz val="9"/>
            <color indexed="81"/>
            <rFont val="Segoe UI"/>
            <family val="2"/>
          </rPr>
          <t>1 - Nome Doc
2 - Descrição
3 - Vinculado a 
4 - Obrigatoriedade
5 - CMD
6 - MSG</t>
        </r>
      </text>
    </comment>
    <comment ref="E31" authorId="1" shapeId="0" xr:uid="{00000000-0006-0000-0100-000027000000}">
      <text>
        <r>
          <rPr>
            <sz val="9"/>
            <color indexed="81"/>
            <rFont val="Segoe UI"/>
            <family val="2"/>
          </rPr>
          <t xml:space="preserve">1 - Configuração Documentos
</t>
        </r>
      </text>
    </comment>
    <comment ref="D32" authorId="1" shapeId="0" xr:uid="{5DA187BF-6037-4642-9DB2-E35A8FE7284A}">
      <text>
        <r>
          <rPr>
            <sz val="9"/>
            <color indexed="81"/>
            <rFont val="Segoe UI"/>
            <family val="2"/>
          </rPr>
          <t>1 - Código
2 - Descrição
3 - CMD</t>
        </r>
      </text>
    </comment>
    <comment ref="E32" authorId="1" shapeId="0" xr:uid="{3F4ACE88-16B6-4AB9-A38B-30D727B44440}">
      <text>
        <r>
          <rPr>
            <sz val="9"/>
            <color indexed="81"/>
            <rFont val="Segoe UI"/>
            <family val="2"/>
          </rPr>
          <t>1 - Vinculação</t>
        </r>
      </text>
    </comment>
    <comment ref="D33" authorId="1" shapeId="0" xr:uid="{9A460004-C3FD-4E8B-ABB2-CAE3FFFBC495}">
      <text>
        <r>
          <rPr>
            <sz val="9"/>
            <color indexed="81"/>
            <rFont val="Segoe UI"/>
            <family val="2"/>
          </rPr>
          <t>1 - Código
2 - Descrição
3 - CMD</t>
        </r>
      </text>
    </comment>
    <comment ref="E33" authorId="1" shapeId="0" xr:uid="{55261982-4575-4038-A799-BF033F35066A}">
      <text>
        <r>
          <rPr>
            <sz val="9"/>
            <color indexed="81"/>
            <rFont val="Segoe UI"/>
            <family val="2"/>
          </rPr>
          <t>1 - Obrigatoriedade</t>
        </r>
      </text>
    </comment>
    <comment ref="D34" authorId="1" shapeId="0" xr:uid="{00000000-0006-0000-0100-000028000000}">
      <text>
        <r>
          <rPr>
            <sz val="9"/>
            <color indexed="81"/>
            <rFont val="Segoe UI"/>
            <family val="2"/>
          </rPr>
          <t>1 - Nome Doc
2 - Descrição
3 - Vinculado a 
4 - Obrigatoriedade
5 - CMD
6 - MSG</t>
        </r>
      </text>
    </comment>
    <comment ref="E34" authorId="1" shapeId="0" xr:uid="{00000000-0006-0000-0100-000029000000}">
      <text>
        <r>
          <rPr>
            <sz val="9"/>
            <color indexed="81"/>
            <rFont val="Segoe UI"/>
            <family val="2"/>
          </rPr>
          <t xml:space="preserve">1 - Configuração Documentos
</t>
        </r>
      </text>
    </comment>
    <comment ref="D35" authorId="1" shapeId="0" xr:uid="{00000000-0006-0000-0100-00002A000000}">
      <text>
        <r>
          <rPr>
            <sz val="9"/>
            <color indexed="81"/>
            <rFont val="Segoe UI"/>
            <family val="2"/>
          </rPr>
          <t>1 - Nome Doc
2 - Descrição
3 - Vinculado a 
4 - Obrigatoriedade
5 - CMD
6 - MSG</t>
        </r>
      </text>
    </comment>
    <comment ref="E35" authorId="1" shapeId="0" xr:uid="{00000000-0006-0000-0100-00002B000000}">
      <text>
        <r>
          <rPr>
            <sz val="9"/>
            <color indexed="81"/>
            <rFont val="Segoe UI"/>
            <family val="2"/>
          </rPr>
          <t xml:space="preserve">1 - Configuração Documentos
</t>
        </r>
      </text>
    </comment>
    <comment ref="D36" authorId="1" shapeId="0" xr:uid="{FC37D55A-9DA4-4598-9E87-C7772DF64657}">
      <text>
        <r>
          <rPr>
            <sz val="9"/>
            <color indexed="81"/>
            <rFont val="Segoe UI"/>
            <family val="2"/>
          </rPr>
          <t>1 - Nome Doc
2 - Descrição
3 - Vinculado a 
4 - Obrigatoriedade</t>
        </r>
      </text>
    </comment>
    <comment ref="E36" authorId="1" shapeId="0" xr:uid="{40D2C94F-20E0-4430-A376-A4F5CBA8E3E0}">
      <text>
        <r>
          <rPr>
            <sz val="9"/>
            <color indexed="81"/>
            <rFont val="Segoe UI"/>
            <family val="2"/>
          </rPr>
          <t xml:space="preserve">1 - Configuração Documentos
</t>
        </r>
      </text>
    </comment>
    <comment ref="D37" authorId="1" shapeId="0" xr:uid="{00000000-0006-0000-0100-00002E000000}">
      <text>
        <r>
          <rPr>
            <sz val="9"/>
            <color indexed="81"/>
            <rFont val="Segoe UI"/>
            <family val="2"/>
          </rPr>
          <t>1 - Código
2 - CMD
3 - MSG</t>
        </r>
      </text>
    </comment>
    <comment ref="E37" authorId="1" shapeId="0" xr:uid="{00000000-0006-0000-0100-00002F000000}">
      <text>
        <r>
          <rPr>
            <sz val="9"/>
            <color indexed="81"/>
            <rFont val="Segoe UI"/>
            <family val="2"/>
          </rPr>
          <t xml:space="preserve">1 - Configuração Documentos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<sst xmlns="http://schemas.openxmlformats.org/spreadsheetml/2006/main" count="356" uniqueCount="205">
  <si>
    <t>Identificação da Contagem</t>
  </si>
  <si>
    <t>Empresa</t>
  </si>
  <si>
    <t>Secretaria de Estado de Planejamento e Gestão de Mato Grosso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</si>
  <si>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</si>
  <si>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</si>
  <si>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</si>
  <si>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</si>
  <si>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</si>
  <si>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</si>
  <si>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</si>
  <si>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</si>
  <si>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</si>
  <si>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Projeto</t>
  </si>
  <si>
    <t>Versão do Guia</t>
  </si>
  <si>
    <t>4.3.1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</si>
  <si>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</si>
  <si>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</si>
  <si>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</si>
  <si>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</si>
  <si>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</si>
  <si>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</si>
  <si>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</si>
  <si>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</si>
  <si>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</si>
  <si>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</si>
  <si>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</si>
  <si>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</si>
  <si>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</si>
  <si>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</si>
  <si>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</si>
  <si>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</si>
  <si>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</si>
  <si>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</si>
  <si>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</si>
  <si>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</si>
  <si>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[US_04] Manter Condutor [v1.00]</t>
  </si>
  <si>
    <t>CE</t>
  </si>
  <si>
    <t>I</t>
  </si>
  <si>
    <t>Exportar</t>
  </si>
  <si>
    <t xml:space="preserve">Incluir </t>
  </si>
  <si>
    <t>EE</t>
  </si>
  <si>
    <t>Consultar Pessoa - Thanos</t>
  </si>
  <si>
    <t>Consultar dados CNH</t>
  </si>
  <si>
    <t>Consultar documentos (lista)</t>
  </si>
  <si>
    <t>Alterar</t>
  </si>
  <si>
    <t>Visualizar</t>
  </si>
  <si>
    <t>Excluir</t>
  </si>
  <si>
    <t>Ativar/Inativar</t>
  </si>
  <si>
    <t>Condutor</t>
  </si>
  <si>
    <t>ALI</t>
  </si>
  <si>
    <t>Pessoa - Thanos</t>
  </si>
  <si>
    <t>AIE</t>
  </si>
  <si>
    <t>Dados de CNH – Detrannet</t>
  </si>
  <si>
    <t>Configuração Documentos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</si>
  <si>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</si>
  <si>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</si>
  <si>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</si>
  <si>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</si>
  <si>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</si>
  <si>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</si>
  <si>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</si>
  <si>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</si>
  <si>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</si>
  <si>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</si>
  <si>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</si>
  <si>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</si>
  <si>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</si>
  <si>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</si>
  <si>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</si>
  <si>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</si>
  <si>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</si>
  <si>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</si>
  <si>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</si>
  <si>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</si>
  <si>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</si>
  <si>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</si>
  <si>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</si>
  <si>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</si>
  <si>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</si>
  <si>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</si>
  <si>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</si>
  <si>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</si>
  <si>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</si>
  <si>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</si>
  <si>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</si>
  <si>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</si>
  <si>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</si>
  <si>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</si>
  <si>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</si>
  <si>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</si>
  <si>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</si>
  <si>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</si>
  <si>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</si>
  <si>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</si>
  <si>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</si>
  <si>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</si>
  <si>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</si>
  <si>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</si>
  <si>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</si>
  <si>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</si>
  <si>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</si>
  <si>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</si>
  <si>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</si>
  <si>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</si>
  <si>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</si>
  <si>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</si>
  <si>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</si>
  <si>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</si>
  <si>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</si>
  <si>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</si>
  <si>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</si>
  <si>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</si>
  <si>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</si>
  <si>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</si>
  <si>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</si>
  <si>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</si>
  <si>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</si>
  <si>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</si>
  <si>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</si>
  <si>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</si>
  <si>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</si>
  <si>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</si>
  <si>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</si>
  <si>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</si>
  <si>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</si>
  <si>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</si>
  <si>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</si>
  <si>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</si>
  <si>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</si>
  <si>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</si>
  <si>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</si>
  <si>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</si>
  <si>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</si>
  <si>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</si>
  <si>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</si>
  <si>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</si>
  <si>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</si>
  <si>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</si>
  <si>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</si>
  <si>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</si>
  <si>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</si>
  <si>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</si>
  <si>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</si>
  <si>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</si>
  <si>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</si>
  <si>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</si>
  <si>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</si>
  <si>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</si>
  <si>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</si>
  <si>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</si>
  <si>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</si>
  <si>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</si>
  <si>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</si>
  <si>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</si>
  <si>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</si>
  <si>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</si>
  <si>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</si>
  <si>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</si>
  <si>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</si>
  <si>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</si>
  <si>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</si>
  <si>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</si>
  <si>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</si>
  <si>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</si>
  <si>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</si>
  <si>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</si>
  <si>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</si>
  <si>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</si>
  <si>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</si>
  <si>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</si>
  <si>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</si>
  <si>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</si>
  <si>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</si>
  <si>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</si>
  <si>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</si>
  <si>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</si>
  <si>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</si>
  <si>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</si>
  <si>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</si>
  <si>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</si>
  <si>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</si>
  <si>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</si>
  <si>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</si>
  <si>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</si>
  <si>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</si>
  <si>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</si>
  <si>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</si>
  <si>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</si>
  <si>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Ana Karyna da Silva Teixeira</t>
  </si>
  <si>
    <r>
      <t xml:space="preserve">Criar medição funcional para o produto de software </t>
    </r>
    <r>
      <rPr>
        <b/>
        <sz val="10"/>
        <color rgb="FF0070C0"/>
        <rFont val="Franklin Gothic Medium"/>
        <family val="2"/>
      </rPr>
      <t>SIGS Módulo Frotas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</si>
  <si>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Luana Alves de Araujo Passos Aguiar</t>
  </si>
  <si>
    <t xml:space="preserve">Estórias de Usuário da Sprint Novembro 2023, do Grupo de Atividades I OS 12-2023 do SIGS Módulo Frotas
</t>
  </si>
  <si>
    <t>[US_06] Configurar Documentos [v1.00]</t>
  </si>
  <si>
    <t>Para realizar a conagem de pontos de função em questão, foram utilizadas as histórias e usuários listadas a seguir:
[US_06] Configurar Documentos [v1.00]
[US_04] Manter Condutor [v1.00]</t>
  </si>
  <si>
    <t>Alterar - Consulta Implícita</t>
  </si>
  <si>
    <t>Em reunião 30/11 a usuário afirmou que deseja a exportação</t>
  </si>
  <si>
    <t>Download Arquivo</t>
  </si>
  <si>
    <t>Órgão - Thanos</t>
  </si>
  <si>
    <t>Unidade - Thanos</t>
  </si>
  <si>
    <t>Subunidade - Manopla</t>
  </si>
  <si>
    <t>Combox Vinculado</t>
  </si>
  <si>
    <t>Combox Obrigatoriedade</t>
  </si>
  <si>
    <t>SIGS</t>
  </si>
  <si>
    <t>Listar Subunidade (Combobox)</t>
  </si>
  <si>
    <t>Listagem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</si>
</sst>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4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0" fillId="0" borderId="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 indent="1"/>
    </xf>
    <xf numFmtId="0" fontId="10" fillId="0" borderId="4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quotePrefix="1" applyFont="1" applyBorder="1" applyAlignment="1" applyProtection="1">
      <alignment horizontal="justify" vertical="top" wrapText="1"/>
      <protection locked="0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B-44C7-BB9C-9A4018A6878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B-44C7-BB9C-9A4018A6878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B-44C7-BB9C-9A4018A68789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B-44C7-BB9C-9A4018A68789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B-44C7-BB9C-9A4018A6878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8B-44C7-BB9C-9A4018A687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8B-44C7-BB9C-9A4018A687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8B-44C7-BB9C-9A4018A687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48B-44C7-BB9C-9A4018A687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48B-44C7-BB9C-9A4018A6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0.24545454545454545</c:v>
                </c:pt>
                <c:pt idx="1">
                  <c:v>0</c:v>
                </c:pt>
                <c:pt idx="2">
                  <c:v>0.4</c:v>
                </c:pt>
                <c:pt idx="3">
                  <c:v>0.12727272727272726</c:v>
                </c:pt>
                <c:pt idx="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B-44C7-BB9C-9A4018A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</xdr:colOff>
      <xdr:row>0</xdr:row>
      <xdr:rowOff>135205</xdr:rowOff>
    </xdr:from>
    <xdr:to>
      <xdr:col>0</xdr:col>
      <xdr:colOff>1197253</xdr:colOff>
      <xdr:row>2</xdr:row>
      <xdr:rowOff>93344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F8" sqref="F8:N8"/>
    </sheetView>
  </sheetViews>
  <sheetFormatPr defaultRowHeight="13.8" x14ac:dyDescent="0.3"/>
  <cols>
    <col min="1" max="1" width="10.44140625" style="1" customWidth="1"/>
    <col min="2" max="2" width="2.77734375" style="1" customWidth="1"/>
    <col min="3" max="3" width="8.5546875" style="1" customWidth="1"/>
    <col min="4" max="4" width="4.5546875" style="1" customWidth="1"/>
    <col min="5" max="5" width="4" style="1" customWidth="1"/>
    <col min="6" max="6" width="4.5546875" style="1" customWidth="1"/>
    <col min="7" max="12" width="6" style="1" customWidth="1"/>
    <col min="13" max="13" width="18.44140625" style="1" customWidth="1"/>
    <col min="14" max="14" width="8.21875" style="1" customWidth="1"/>
    <col min="15" max="15" width="11.5546875" style="1" customWidth="1"/>
    <col min="16" max="16" width="5.77734375" style="1" customWidth="1"/>
    <col min="17" max="18" width="2.77734375" style="1" customWidth="1"/>
    <col min="19" max="19" width="8" style="1" customWidth="1"/>
    <col min="20" max="22" width="2.77734375" style="1" customWidth="1"/>
  </cols>
  <sheetData>
    <row r="1" spans="1:22" ht="13.2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3.2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3.2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x14ac:dyDescent="0.3">
      <c r="A4" s="128" t="s">
        <v>1</v>
      </c>
      <c r="B4" s="128"/>
      <c r="C4" s="128"/>
      <c r="D4" s="128"/>
      <c r="E4" s="128"/>
      <c r="F4" s="129" t="s">
        <v>2</v>
      </c>
      <c r="G4" s="129"/>
      <c r="H4" s="129"/>
      <c r="I4" s="129"/>
      <c r="J4" s="129"/>
      <c r="K4" s="129"/>
      <c r="L4" s="129"/>
      <c r="M4" s="129"/>
      <c r="N4" s="129"/>
      <c r="O4" s="133" t="s">
        <v>3</v>
      </c>
      <c r="P4" s="133"/>
      <c r="Q4" s="131">
        <f>Funções!L4</f>
        <v>110</v>
      </c>
      <c r="R4" s="131"/>
      <c r="S4" s="131"/>
      <c r="T4" s="131"/>
      <c r="U4" s="131"/>
      <c r="V4" s="131"/>
    </row>
    <row r="5" spans="1:22" x14ac:dyDescent="0.3">
      <c r="A5" s="128" t="s">
        <v>4</v>
      </c>
      <c r="B5" s="128"/>
      <c r="C5" s="128"/>
      <c r="D5" s="128"/>
      <c r="E5" s="128"/>
      <c r="F5" s="129"/>
      <c r="G5" s="129"/>
      <c r="H5" s="129"/>
      <c r="I5" s="129"/>
      <c r="J5" s="129"/>
      <c r="K5" s="129"/>
      <c r="L5" s="129"/>
      <c r="M5" s="129"/>
      <c r="N5" s="129"/>
      <c r="O5" s="130" t="s">
        <v>5</v>
      </c>
      <c r="P5" s="130"/>
      <c r="Q5" s="131">
        <f>Funções!L5</f>
        <v>110</v>
      </c>
      <c r="R5" s="131"/>
      <c r="S5" s="131"/>
      <c r="T5" s="131"/>
      <c r="U5" s="131"/>
      <c r="V5" s="131"/>
    </row>
    <row r="6" spans="1:22" x14ac:dyDescent="0.3">
      <c r="A6" s="128" t="s">
        <v>6</v>
      </c>
      <c r="B6" s="128"/>
      <c r="C6" s="128"/>
      <c r="D6" s="128"/>
      <c r="E6" s="128"/>
      <c r="F6" s="134" t="s">
        <v>7</v>
      </c>
      <c r="G6" s="134"/>
      <c r="H6" s="134"/>
      <c r="I6" s="134"/>
      <c r="J6" s="134"/>
      <c r="K6" s="134"/>
      <c r="L6" s="134"/>
      <c r="M6" s="134"/>
      <c r="N6" s="134"/>
      <c r="O6" s="130" t="s">
        <v>8</v>
      </c>
      <c r="P6" s="130"/>
      <c r="Q6" s="131">
        <f>Funções!L6</f>
        <v>110</v>
      </c>
      <c r="R6" s="131"/>
      <c r="S6" s="131"/>
      <c r="T6" s="131"/>
      <c r="U6" s="131"/>
      <c r="V6" s="131"/>
    </row>
    <row r="7" spans="1:22" ht="13.2" x14ac:dyDescent="0.25">
      <c r="A7" s="128" t="s">
        <v>9</v>
      </c>
      <c r="B7" s="128"/>
      <c r="C7" s="128"/>
      <c r="D7" s="128"/>
      <c r="E7" s="128"/>
      <c r="F7" s="129" t="s">
        <v>10</v>
      </c>
      <c r="G7" s="129"/>
      <c r="H7" s="129"/>
      <c r="I7" s="129"/>
      <c r="J7" s="129"/>
      <c r="K7" s="129"/>
      <c r="L7" s="129"/>
      <c r="M7" s="129"/>
      <c r="N7" s="129"/>
      <c r="O7" s="130" t="s">
        <v>11</v>
      </c>
      <c r="P7" s="130"/>
      <c r="Q7" s="130"/>
      <c r="R7" s="135"/>
      <c r="S7" s="135"/>
      <c r="T7" s="135"/>
      <c r="U7" s="135"/>
      <c r="V7" s="135"/>
    </row>
    <row r="8" spans="1:22" ht="13.2" x14ac:dyDescent="0.25">
      <c r="A8" s="128" t="s">
        <v>12</v>
      </c>
      <c r="B8" s="128"/>
      <c r="C8" s="128"/>
      <c r="D8" s="128"/>
      <c r="E8" s="128"/>
      <c r="F8" s="129" t="s">
        <v>202</v>
      </c>
      <c r="G8" s="129"/>
      <c r="H8" s="129"/>
      <c r="I8" s="129"/>
      <c r="J8" s="129"/>
      <c r="K8" s="129"/>
      <c r="L8" s="129"/>
      <c r="M8" s="129"/>
      <c r="N8" s="129"/>
      <c r="O8" s="130" t="s">
        <v>13</v>
      </c>
      <c r="P8" s="130"/>
      <c r="Q8" s="130"/>
      <c r="R8" s="135" t="s">
        <v>14</v>
      </c>
      <c r="S8" s="135"/>
      <c r="T8" s="135"/>
      <c r="U8" s="135"/>
      <c r="V8" s="135"/>
    </row>
    <row r="9" spans="1:22" x14ac:dyDescent="0.3">
      <c r="A9" s="128" t="s">
        <v>15</v>
      </c>
      <c r="B9" s="128"/>
      <c r="C9" s="128"/>
      <c r="D9" s="128"/>
      <c r="E9" s="128"/>
      <c r="F9" s="134" t="s">
        <v>188</v>
      </c>
      <c r="G9" s="134"/>
      <c r="H9" s="134"/>
      <c r="I9" s="134"/>
      <c r="J9" s="134"/>
      <c r="K9" s="134"/>
      <c r="L9" s="134"/>
      <c r="M9" s="134"/>
      <c r="N9" s="134"/>
      <c r="O9" s="136" t="s">
        <v>16</v>
      </c>
      <c r="P9" s="136"/>
      <c r="Q9" s="136"/>
      <c r="R9" s="137">
        <v>45266</v>
      </c>
      <c r="S9" s="137"/>
      <c r="T9" s="137"/>
      <c r="U9" s="137"/>
      <c r="V9" s="137"/>
    </row>
    <row r="10" spans="1:22" x14ac:dyDescent="0.3">
      <c r="A10" s="128" t="s">
        <v>17</v>
      </c>
      <c r="B10" s="128"/>
      <c r="C10" s="128"/>
      <c r="D10" s="128"/>
      <c r="E10" s="128"/>
      <c r="F10" s="134" t="s">
        <v>190</v>
      </c>
      <c r="G10" s="134"/>
      <c r="H10" s="134"/>
      <c r="I10" s="134"/>
      <c r="J10" s="134"/>
      <c r="K10" s="134"/>
      <c r="L10" s="134"/>
      <c r="M10" s="134"/>
      <c r="N10" s="134"/>
      <c r="O10" s="136" t="s">
        <v>18</v>
      </c>
      <c r="P10" s="136"/>
      <c r="Q10" s="136"/>
      <c r="R10" s="137"/>
      <c r="S10" s="137"/>
      <c r="T10" s="137"/>
      <c r="U10" s="137"/>
      <c r="V10" s="137"/>
    </row>
    <row r="11" spans="1:22" x14ac:dyDescent="0.25">
      <c r="A11" s="138" t="s">
        <v>19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</row>
    <row r="12" spans="1:22" ht="13.2" x14ac:dyDescent="0.25">
      <c r="A12" s="140" t="s">
        <v>189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3.2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3.2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ht="90.75" customHeight="1" x14ac:dyDescent="0.2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x14ac:dyDescent="0.25">
      <c r="A16" s="138" t="s">
        <v>20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spans="1:22" ht="13.2" x14ac:dyDescent="0.25">
      <c r="A17" s="139" t="s">
        <v>191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ht="13.2" x14ac:dyDescent="0.2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3.5" customHeight="1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9.5" customHeight="1" x14ac:dyDescent="0.25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138" t="s">
        <v>21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</row>
    <row r="22" spans="1:22" ht="13.2" x14ac:dyDescent="0.25">
      <c r="A22" s="141" t="s">
        <v>193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ht="13.2" x14ac:dyDescent="0.2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3.2" x14ac:dyDescent="0.25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13.2" x14ac:dyDescent="0.25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3.2" x14ac:dyDescent="0.25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2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3.2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3.2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3.2" x14ac:dyDescent="0.25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3.2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3.2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3.2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3.2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3.2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3.2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3.2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3.2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3.2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3.2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3.2" x14ac:dyDescent="0.25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3.2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3.2" x14ac:dyDescent="0.25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3.2" x14ac:dyDescent="0.25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8" customHeight="1" x14ac:dyDescent="0.2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545"/>
  <sheetViews>
    <sheetView showGridLines="0" tabSelected="1" zoomScale="115" zoomScaleNormal="115" zoomScaleSheetLayoutView="100" workbookViewId="0">
      <pane ySplit="7" topLeftCell="A8" activePane="bottomLeft" state="frozen"/>
      <selection activeCell="B11" sqref="B11"/>
      <selection pane="bottomLeft" activeCell="O36" sqref="A34:O36"/>
    </sheetView>
  </sheetViews>
  <sheetFormatPr defaultRowHeight="13.2" x14ac:dyDescent="0.25"/>
  <cols>
    <col min="1" max="1" width="58.5546875" customWidth="1"/>
    <col min="2" max="2" width="5" customWidth="1"/>
    <col min="3" max="3" width="10.44140625" customWidth="1"/>
    <col min="4" max="4" width="3.77734375" customWidth="1"/>
    <col min="5" max="5" width="6.21875" customWidth="1"/>
    <col min="6" max="6" width="8" customWidth="1"/>
    <col min="7" max="7" width="3.77734375" hidden="1" customWidth="1"/>
    <col min="8" max="8" width="12" customWidth="1"/>
    <col min="9" max="9" width="4" hidden="1" customWidth="1"/>
    <col min="10" max="10" width="4.44140625" hidden="1" customWidth="1"/>
    <col min="11" max="11" width="12.5546875" customWidth="1"/>
    <col min="12" max="12" width="12" customWidth="1"/>
    <col min="13" max="13" width="6.77734375" customWidth="1"/>
    <col min="14" max="14" width="7.44140625" style="124" customWidth="1"/>
    <col min="15" max="15" width="40.44140625" customWidth="1"/>
  </cols>
  <sheetData>
    <row r="1" spans="1:15" ht="13.8" thickBot="1" x14ac:dyDescent="0.3">
      <c r="A1" s="147" t="s">
        <v>22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13.8" thickBot="1" x14ac:dyDescent="0.3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</row>
    <row r="3" spans="1:15" x14ac:dyDescent="0.2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</row>
    <row r="4" spans="1:15" x14ac:dyDescent="0.25">
      <c r="A4" s="3" t="str">
        <f>Contagem!A5&amp;" : "&amp;Contagem!F5</f>
        <v xml:space="preserve">Aplicação : </v>
      </c>
      <c r="B4" s="149" t="str">
        <f>Contagem!A8&amp;" : "&amp;Contagem!F8</f>
        <v>Projeto : SIGS</v>
      </c>
      <c r="C4" s="150"/>
      <c r="D4" s="150"/>
      <c r="E4" s="150"/>
      <c r="F4" s="150"/>
      <c r="G4" s="150"/>
      <c r="H4" s="150"/>
      <c r="I4" s="150"/>
      <c r="J4" s="151"/>
      <c r="K4" s="107" t="s">
        <v>3</v>
      </c>
      <c r="L4" s="110">
        <f>SUM(H8:H545)</f>
        <v>110</v>
      </c>
      <c r="M4" s="146"/>
      <c r="N4" s="146"/>
      <c r="O4" s="146"/>
    </row>
    <row r="5" spans="1:15" x14ac:dyDescent="0.25">
      <c r="A5" s="3" t="str">
        <f>Contagem!A9&amp;" : "&amp;Contagem!F9</f>
        <v>Responsável : Ana Karyna da Silva Teixeira</v>
      </c>
      <c r="B5" s="149" t="str">
        <f>Contagem!A10&amp;" : "&amp;Contagem!F10</f>
        <v>Revisor : Luana Alves de Araujo Passos Aguiar</v>
      </c>
      <c r="C5" s="150"/>
      <c r="D5" s="150"/>
      <c r="E5" s="150"/>
      <c r="F5" s="150"/>
      <c r="G5" s="150"/>
      <c r="H5" s="150"/>
      <c r="I5" s="150"/>
      <c r="J5" s="151"/>
      <c r="K5" s="109" t="s">
        <v>5</v>
      </c>
      <c r="L5" s="110">
        <f>SUM(K8:K545)</f>
        <v>110</v>
      </c>
      <c r="M5" s="148"/>
      <c r="N5" s="148"/>
      <c r="O5" s="148"/>
    </row>
    <row r="6" spans="1:15" x14ac:dyDescent="0.25">
      <c r="A6" s="115" t="str">
        <f>Contagem!A4&amp;" : "&amp;Contagem!F4</f>
        <v>Empresa : Secretaria de Estado de Planejamento e Gestão de Mato Grosso</v>
      </c>
      <c r="B6" s="143" t="str">
        <f>"Tipo da Contagem : "&amp;Contagem!F6</f>
        <v>Tipo da Contagem : Projeto de Desenvolvimento</v>
      </c>
      <c r="C6" s="144"/>
      <c r="D6" s="144"/>
      <c r="E6" s="144"/>
      <c r="F6" s="144"/>
      <c r="G6" s="144"/>
      <c r="H6" s="144"/>
      <c r="I6" s="144"/>
      <c r="J6" s="145"/>
      <c r="K6" s="108" t="s">
        <v>8</v>
      </c>
      <c r="L6" s="110">
        <f>SUM(L8:L545)</f>
        <v>110</v>
      </c>
      <c r="M6" s="146"/>
      <c r="N6" s="146"/>
      <c r="O6" s="146"/>
    </row>
    <row r="7" spans="1:15" ht="13.5" customHeight="1" x14ac:dyDescent="0.25">
      <c r="A7" s="114" t="s">
        <v>23</v>
      </c>
      <c r="B7" s="67" t="s">
        <v>24</v>
      </c>
      <c r="C7" s="68" t="s">
        <v>25</v>
      </c>
      <c r="D7" s="69" t="s">
        <v>26</v>
      </c>
      <c r="E7" s="69" t="s">
        <v>27</v>
      </c>
      <c r="F7" s="69" t="s">
        <v>28</v>
      </c>
      <c r="G7" s="70" t="s">
        <v>29</v>
      </c>
      <c r="H7" s="70" t="s">
        <v>3</v>
      </c>
      <c r="I7" s="118" t="s">
        <v>30</v>
      </c>
      <c r="J7" s="118" t="s">
        <v>31</v>
      </c>
      <c r="K7" s="70" t="s">
        <v>5</v>
      </c>
      <c r="L7" s="71" t="s">
        <v>8</v>
      </c>
      <c r="M7" s="72" t="s">
        <v>32</v>
      </c>
      <c r="N7" s="123" t="s">
        <v>33</v>
      </c>
      <c r="O7" s="73" t="s">
        <v>34</v>
      </c>
    </row>
    <row r="8" spans="1:15" x14ac:dyDescent="0.25">
      <c r="A8" s="121" t="s">
        <v>35</v>
      </c>
      <c r="B8" s="4"/>
      <c r="C8" s="4"/>
      <c r="D8" s="7"/>
      <c r="E8" s="7"/>
      <c r="F8" s="116" t="str">
        <f t="shared" ref="F8:F23" si="0">IF(ISBLANK(B8),"",IF(I8="L","Baixa",IF(I8="A","Média",IF(I8="","","Alta"))))</f>
        <v/>
      </c>
      <c r="G8" s="7" t="str">
        <f t="shared" ref="G8:G23" si="1">CONCATENATE(B8,I8)</f>
        <v/>
      </c>
      <c r="H8" s="7" t="str">
        <f t="shared" ref="H8:H23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:I23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23" si="4">CONCATENATE(B8,C8)</f>
        <v/>
      </c>
      <c r="K8" s="125" t="str">
        <f t="shared" ref="K8:K23" si="5">IF(OR(H8="",H8=0),L8,H8)</f>
        <v/>
      </c>
      <c r="L8" s="125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19" t="s">
        <v>48</v>
      </c>
      <c r="B9" s="4" t="s">
        <v>49</v>
      </c>
      <c r="C9" s="4" t="s">
        <v>37</v>
      </c>
      <c r="D9" s="7">
        <v>33</v>
      </c>
      <c r="E9" s="7">
        <v>1</v>
      </c>
      <c r="F9" s="116" t="str">
        <f t="shared" ref="F9:F16" si="6">IF(ISBLANK(B9),"",IF(I9="L","Baixa",IF(I9="A","Média",IF(I9="","","Alta"))))</f>
        <v>Baixa</v>
      </c>
      <c r="G9" s="7" t="str">
        <f t="shared" ref="G9:G16" si="7">CONCATENATE(B9,I9)</f>
        <v>ALIL</v>
      </c>
      <c r="H9" s="7">
        <f t="shared" ref="H9:H16" si="8">IF(ISBLANK(B9),"",IF(B9="ALI",IF(I9="L",7,IF(I9="A",10,15)),IF(B9="AIE",IF(I9="L",5,IF(I9="A",7,10)),IF(B9="SE",IF(I9="L",4,IF(I9="A",5,7)),IF(OR(B9="EE",B9="CE"),IF(I9="L",3,IF(I9="A",4,6)),0)))))</f>
        <v>7</v>
      </c>
      <c r="I9" s="116" t="str">
        <f t="shared" ref="I9:I16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L</v>
      </c>
      <c r="J9" s="7" t="str">
        <f t="shared" ref="J9:J16" si="10">CONCATENATE(B9,C9)</f>
        <v>ALII</v>
      </c>
      <c r="K9" s="125">
        <f t="shared" ref="K9:K16" si="11">IF(OR(H9="",H9=0),L9,H9)</f>
        <v>7</v>
      </c>
      <c r="L9" s="125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0"/>
      <c r="N9" s="10"/>
      <c r="O9" s="6"/>
    </row>
    <row r="10" spans="1:15" x14ac:dyDescent="0.25">
      <c r="A10" s="119" t="s">
        <v>50</v>
      </c>
      <c r="B10" s="4" t="s">
        <v>51</v>
      </c>
      <c r="C10" s="4" t="s">
        <v>37</v>
      </c>
      <c r="D10" s="7">
        <v>20</v>
      </c>
      <c r="E10" s="7">
        <v>1</v>
      </c>
      <c r="F10" s="116" t="str">
        <f t="shared" si="6"/>
        <v>Baixa</v>
      </c>
      <c r="G10" s="7" t="str">
        <f t="shared" si="7"/>
        <v>AIEL</v>
      </c>
      <c r="H10" s="7">
        <f t="shared" si="8"/>
        <v>5</v>
      </c>
      <c r="I10" s="116" t="str">
        <f t="shared" si="9"/>
        <v>L</v>
      </c>
      <c r="J10" s="7" t="str">
        <f t="shared" si="10"/>
        <v>AIEI</v>
      </c>
      <c r="K10" s="125">
        <f t="shared" si="11"/>
        <v>5</v>
      </c>
      <c r="L10" s="125">
        <f>IF(NOT(ISERROR(VLOOKUP(B10,Deflatores!G$42:H$64,2,FALSE))),VLOOKUP(B10,Deflatores!G$42:H$64,2,FALSE),IF(OR(ISBLANK(C10),ISBLANK(B10)),"",VLOOKUP(C10,Deflatores!G$4:H$38,2,FALSE)*H10+VLOOKUP(C10,Deflatores!G$4:I$38,3,FALSE)))</f>
        <v>5</v>
      </c>
      <c r="M10" s="10"/>
      <c r="N10" s="10"/>
      <c r="O10" s="6"/>
    </row>
    <row r="11" spans="1:15" x14ac:dyDescent="0.25">
      <c r="A11" s="119" t="s">
        <v>197</v>
      </c>
      <c r="B11" s="4" t="s">
        <v>51</v>
      </c>
      <c r="C11" s="4" t="s">
        <v>37</v>
      </c>
      <c r="D11" s="7">
        <v>2</v>
      </c>
      <c r="E11" s="7">
        <v>1</v>
      </c>
      <c r="F11" s="116" t="str">
        <f t="shared" si="6"/>
        <v>Baixa</v>
      </c>
      <c r="G11" s="7" t="str">
        <f t="shared" si="7"/>
        <v>AIEL</v>
      </c>
      <c r="H11" s="7">
        <f t="shared" si="8"/>
        <v>5</v>
      </c>
      <c r="I11" s="116" t="str">
        <f t="shared" si="9"/>
        <v>L</v>
      </c>
      <c r="J11" s="7" t="str">
        <f t="shared" si="10"/>
        <v>AIEI</v>
      </c>
      <c r="K11" s="125">
        <f t="shared" si="11"/>
        <v>5</v>
      </c>
      <c r="L11" s="125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10"/>
      <c r="N11" s="10"/>
      <c r="O11" s="6"/>
    </row>
    <row r="12" spans="1:15" x14ac:dyDescent="0.25">
      <c r="A12" s="119" t="s">
        <v>198</v>
      </c>
      <c r="B12" s="4" t="s">
        <v>51</v>
      </c>
      <c r="C12" s="4" t="s">
        <v>37</v>
      </c>
      <c r="D12" s="7">
        <v>2</v>
      </c>
      <c r="E12" s="7">
        <v>1</v>
      </c>
      <c r="F12" s="116" t="str">
        <f t="shared" si="6"/>
        <v>Baixa</v>
      </c>
      <c r="G12" s="7" t="str">
        <f t="shared" si="7"/>
        <v>AIEL</v>
      </c>
      <c r="H12" s="7">
        <f t="shared" si="8"/>
        <v>5</v>
      </c>
      <c r="I12" s="116" t="str">
        <f t="shared" si="9"/>
        <v>L</v>
      </c>
      <c r="J12" s="7" t="str">
        <f t="shared" si="10"/>
        <v>AIEI</v>
      </c>
      <c r="K12" s="125">
        <f t="shared" si="11"/>
        <v>5</v>
      </c>
      <c r="L12" s="125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 x14ac:dyDescent="0.25">
      <c r="A13" s="119" t="s">
        <v>199</v>
      </c>
      <c r="B13" s="4" t="s">
        <v>51</v>
      </c>
      <c r="C13" s="4" t="s">
        <v>37</v>
      </c>
      <c r="D13" s="7">
        <v>2</v>
      </c>
      <c r="E13" s="7">
        <v>1</v>
      </c>
      <c r="F13" s="116" t="str">
        <f t="shared" si="6"/>
        <v>Baixa</v>
      </c>
      <c r="G13" s="7" t="str">
        <f t="shared" si="7"/>
        <v>AIEL</v>
      </c>
      <c r="H13" s="7">
        <f t="shared" si="8"/>
        <v>5</v>
      </c>
      <c r="I13" s="116" t="str">
        <f t="shared" si="9"/>
        <v>L</v>
      </c>
      <c r="J13" s="7" t="str">
        <f t="shared" si="10"/>
        <v>AIEI</v>
      </c>
      <c r="K13" s="125">
        <f t="shared" si="11"/>
        <v>5</v>
      </c>
      <c r="L13" s="125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/>
    </row>
    <row r="14" spans="1:15" x14ac:dyDescent="0.25">
      <c r="A14" s="119" t="s">
        <v>52</v>
      </c>
      <c r="B14" s="4" t="s">
        <v>51</v>
      </c>
      <c r="C14" s="4" t="s">
        <v>37</v>
      </c>
      <c r="D14" s="7">
        <v>5</v>
      </c>
      <c r="E14" s="7">
        <v>1</v>
      </c>
      <c r="F14" s="116" t="str">
        <f t="shared" si="6"/>
        <v>Baixa</v>
      </c>
      <c r="G14" s="7" t="str">
        <f t="shared" si="7"/>
        <v>AIEL</v>
      </c>
      <c r="H14" s="7">
        <f t="shared" si="8"/>
        <v>5</v>
      </c>
      <c r="I14" s="116" t="str">
        <f t="shared" si="9"/>
        <v>L</v>
      </c>
      <c r="J14" s="7" t="str">
        <f t="shared" si="10"/>
        <v>AIEI</v>
      </c>
      <c r="K14" s="125">
        <f t="shared" si="11"/>
        <v>5</v>
      </c>
      <c r="L14" s="125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10"/>
      <c r="N14" s="10"/>
      <c r="O14" s="6"/>
    </row>
    <row r="15" spans="1:15" x14ac:dyDescent="0.25">
      <c r="A15" s="119" t="s">
        <v>204</v>
      </c>
      <c r="B15" s="4" t="s">
        <v>36</v>
      </c>
      <c r="C15" s="4" t="s">
        <v>37</v>
      </c>
      <c r="D15" s="7">
        <v>9</v>
      </c>
      <c r="E15" s="7">
        <v>1</v>
      </c>
      <c r="F15" s="116" t="str">
        <f t="shared" si="6"/>
        <v>Baixa</v>
      </c>
      <c r="G15" s="7" t="str">
        <f t="shared" si="7"/>
        <v>CEL</v>
      </c>
      <c r="H15" s="7">
        <f t="shared" si="8"/>
        <v>3</v>
      </c>
      <c r="I15" s="116" t="str">
        <f t="shared" si="9"/>
        <v>L</v>
      </c>
      <c r="J15" s="7" t="str">
        <f t="shared" si="10"/>
        <v>CEI</v>
      </c>
      <c r="K15" s="125">
        <f t="shared" si="11"/>
        <v>3</v>
      </c>
      <c r="L15" s="125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5">
      <c r="A16" s="119" t="s">
        <v>38</v>
      </c>
      <c r="B16" s="4" t="s">
        <v>36</v>
      </c>
      <c r="C16" s="4" t="s">
        <v>37</v>
      </c>
      <c r="D16" s="7">
        <v>12</v>
      </c>
      <c r="E16" s="7">
        <v>1</v>
      </c>
      <c r="F16" s="116" t="str">
        <f t="shared" si="6"/>
        <v>Baixa</v>
      </c>
      <c r="G16" s="7" t="str">
        <f t="shared" si="7"/>
        <v>CEL</v>
      </c>
      <c r="H16" s="7">
        <f t="shared" si="8"/>
        <v>3</v>
      </c>
      <c r="I16" s="116" t="str">
        <f t="shared" si="9"/>
        <v>L</v>
      </c>
      <c r="J16" s="7" t="str">
        <f t="shared" si="10"/>
        <v>CEI</v>
      </c>
      <c r="K16" s="125">
        <f t="shared" si="11"/>
        <v>3</v>
      </c>
      <c r="L16" s="125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 t="s">
        <v>195</v>
      </c>
    </row>
    <row r="17" spans="1:15" x14ac:dyDescent="0.25">
      <c r="A17" s="119" t="s">
        <v>39</v>
      </c>
      <c r="B17" s="4" t="s">
        <v>40</v>
      </c>
      <c r="C17" s="4" t="s">
        <v>37</v>
      </c>
      <c r="D17" s="7">
        <v>33</v>
      </c>
      <c r="E17" s="7">
        <v>4</v>
      </c>
      <c r="F17" s="116" t="str">
        <f t="shared" si="0"/>
        <v>Alta</v>
      </c>
      <c r="G17" s="7" t="str">
        <f t="shared" si="1"/>
        <v>EEH</v>
      </c>
      <c r="H17" s="7">
        <f t="shared" si="2"/>
        <v>6</v>
      </c>
      <c r="I17" s="116" t="str">
        <f t="shared" si="3"/>
        <v>H</v>
      </c>
      <c r="J17" s="7" t="str">
        <f t="shared" si="4"/>
        <v>EEI</v>
      </c>
      <c r="K17" s="125">
        <f t="shared" si="5"/>
        <v>6</v>
      </c>
      <c r="L17" s="125">
        <f>IF(NOT(ISERROR(VLOOKUP(B17,Deflatores!G$42:H$64,2,FALSE))),VLOOKUP(B17,Deflatores!G$42:H$64,2,FALSE),IF(OR(ISBLANK(C17),ISBLANK(B17)),"",VLOOKUP(C17,Deflatores!G$4:H$38,2,FALSE)*H17+VLOOKUP(C17,Deflatores!G$4:I$38,3,FALSE)))</f>
        <v>6</v>
      </c>
      <c r="M17" s="10"/>
      <c r="N17" s="10"/>
      <c r="O17" s="6"/>
    </row>
    <row r="18" spans="1:15" x14ac:dyDescent="0.25">
      <c r="A18" s="126" t="s">
        <v>41</v>
      </c>
      <c r="B18" s="4" t="s">
        <v>36</v>
      </c>
      <c r="C18" s="4" t="s">
        <v>37</v>
      </c>
      <c r="D18" s="7">
        <v>21</v>
      </c>
      <c r="E18" s="7">
        <v>1</v>
      </c>
      <c r="F18" s="116" t="str">
        <f t="shared" ref="F18" si="12">IF(ISBLANK(B18),"",IF(I18="L","Baixa",IF(I18="A","Média",IF(I18="","","Alta"))))</f>
        <v>Média</v>
      </c>
      <c r="G18" s="7" t="str">
        <f t="shared" ref="G18" si="13">CONCATENATE(B18,I18)</f>
        <v>CEA</v>
      </c>
      <c r="H18" s="7">
        <f t="shared" ref="H18" si="14">IF(ISBLANK(B18),"",IF(B18="ALI",IF(I18="L",7,IF(I18="A",10,15)),IF(B18="AIE",IF(I18="L",5,IF(I18="A",7,10)),IF(B18="SE",IF(I18="L",4,IF(I18="A",5,7)),IF(OR(B18="EE",B18="CE"),IF(I18="L",3,IF(I18="A",4,6)),0)))))</f>
        <v>4</v>
      </c>
      <c r="I18" s="116" t="str">
        <f t="shared" ref="I18" si="15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A</v>
      </c>
      <c r="J18" s="7" t="str">
        <f t="shared" ref="J18" si="16">CONCATENATE(B18,C18)</f>
        <v>CEI</v>
      </c>
      <c r="K18" s="125">
        <f t="shared" ref="K18" si="17">IF(OR(H18="",H18=0),L18,H18)</f>
        <v>4</v>
      </c>
      <c r="L18" s="125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/>
      <c r="N18" s="10"/>
      <c r="O18" s="6"/>
    </row>
    <row r="19" spans="1:15" x14ac:dyDescent="0.25">
      <c r="A19" s="126" t="s">
        <v>42</v>
      </c>
      <c r="B19" s="4" t="s">
        <v>36</v>
      </c>
      <c r="C19" s="4" t="s">
        <v>37</v>
      </c>
      <c r="D19" s="7">
        <v>6</v>
      </c>
      <c r="E19" s="7">
        <v>1</v>
      </c>
      <c r="F19" s="116" t="str">
        <f t="shared" ref="F19" si="18">IF(ISBLANK(B19),"",IF(I19="L","Baixa",IF(I19="A","Média",IF(I19="","","Alta"))))</f>
        <v>Baixa</v>
      </c>
      <c r="G19" s="7" t="str">
        <f t="shared" ref="G19" si="19">CONCATENATE(B19,I19)</f>
        <v>CEL</v>
      </c>
      <c r="H19" s="7">
        <f t="shared" ref="H19" si="20">IF(ISBLANK(B19),"",IF(B19="ALI",IF(I19="L",7,IF(I19="A",10,15)),IF(B19="AIE",IF(I19="L",5,IF(I19="A",7,10)),IF(B19="SE",IF(I19="L",4,IF(I19="A",5,7)),IF(OR(B19="EE",B19="CE"),IF(I19="L",3,IF(I19="A",4,6)),0)))))</f>
        <v>3</v>
      </c>
      <c r="I19" s="116" t="str">
        <f t="shared" ref="I19" si="21"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L</v>
      </c>
      <c r="J19" s="7" t="str">
        <f t="shared" ref="J19" si="22">CONCATENATE(B19,C19)</f>
        <v>CEI</v>
      </c>
      <c r="K19" s="125">
        <f t="shared" ref="K19" si="23">IF(OR(H19="",H19=0),L19,H19)</f>
        <v>3</v>
      </c>
      <c r="L19" s="125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5">
      <c r="A20" s="126" t="s">
        <v>43</v>
      </c>
      <c r="B20" s="4" t="s">
        <v>36</v>
      </c>
      <c r="C20" s="4" t="s">
        <v>37</v>
      </c>
      <c r="D20" s="7">
        <v>3</v>
      </c>
      <c r="E20" s="7">
        <v>1</v>
      </c>
      <c r="F20" s="116" t="str">
        <f t="shared" ref="F20" si="24">IF(ISBLANK(B20),"",IF(I20="L","Baixa",IF(I20="A","Média",IF(I20="","","Alta"))))</f>
        <v>Baixa</v>
      </c>
      <c r="G20" s="7" t="str">
        <f t="shared" ref="G20" si="25">CONCATENATE(B20,I20)</f>
        <v>CEL</v>
      </c>
      <c r="H20" s="7">
        <f t="shared" ref="H20" si="26">IF(ISBLANK(B20),"",IF(B20="ALI",IF(I20="L",7,IF(I20="A",10,15)),IF(B20="AIE",IF(I20="L",5,IF(I20="A",7,10)),IF(B20="SE",IF(I20="L",4,IF(I20="A",5,7)),IF(OR(B20="EE",B20="CE"),IF(I20="L",3,IF(I20="A",4,6)),0)))))</f>
        <v>3</v>
      </c>
      <c r="I20" s="116" t="str">
        <f t="shared" ref="I20" si="27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L</v>
      </c>
      <c r="J20" s="7" t="str">
        <f t="shared" ref="J20" si="28">CONCATENATE(B20,C20)</f>
        <v>CEI</v>
      </c>
      <c r="K20" s="125">
        <f t="shared" ref="K20" si="29">IF(OR(H20="",H20=0),L20,H20)</f>
        <v>3</v>
      </c>
      <c r="L20" s="125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5">
      <c r="A21" s="126" t="s">
        <v>203</v>
      </c>
      <c r="B21" s="4" t="s">
        <v>36</v>
      </c>
      <c r="C21" s="4" t="s">
        <v>37</v>
      </c>
      <c r="D21" s="7">
        <v>3</v>
      </c>
      <c r="E21" s="7">
        <v>1</v>
      </c>
      <c r="F21" s="116" t="str">
        <f t="shared" ref="F21" si="30">IF(ISBLANK(B21),"",IF(I21="L","Baixa",IF(I21="A","Média",IF(I21="","","Alta"))))</f>
        <v>Baixa</v>
      </c>
      <c r="G21" s="7" t="str">
        <f t="shared" ref="G21" si="31">CONCATENATE(B21,I21)</f>
        <v>CEL</v>
      </c>
      <c r="H21" s="7">
        <f t="shared" ref="H21" si="32">IF(ISBLANK(B21),"",IF(B21="ALI",IF(I21="L",7,IF(I21="A",10,15)),IF(B21="AIE",IF(I21="L",5,IF(I21="A",7,10)),IF(B21="SE",IF(I21="L",4,IF(I21="A",5,7)),IF(OR(B21="EE",B21="CE"),IF(I21="L",3,IF(I21="A",4,6)),0)))))</f>
        <v>3</v>
      </c>
      <c r="I21" s="116" t="str">
        <f t="shared" ref="I21" si="33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L</v>
      </c>
      <c r="J21" s="7" t="str">
        <f t="shared" ref="J21" si="34">CONCATENATE(B21,C21)</f>
        <v>CEI</v>
      </c>
      <c r="K21" s="125">
        <f t="shared" ref="K21" si="35">IF(OR(H21="",H21=0),L21,H21)</f>
        <v>3</v>
      </c>
      <c r="L21" s="125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5">
      <c r="A22" s="119" t="s">
        <v>44</v>
      </c>
      <c r="B22" s="4" t="s">
        <v>40</v>
      </c>
      <c r="C22" s="4" t="s">
        <v>37</v>
      </c>
      <c r="D22" s="7">
        <v>33</v>
      </c>
      <c r="E22" s="7">
        <v>4</v>
      </c>
      <c r="F22" s="116" t="str">
        <f t="shared" si="0"/>
        <v>Alta</v>
      </c>
      <c r="G22" s="7" t="str">
        <f t="shared" si="1"/>
        <v>EEH</v>
      </c>
      <c r="H22" s="7">
        <f t="shared" si="2"/>
        <v>6</v>
      </c>
      <c r="I22" s="116" t="str">
        <f t="shared" si="3"/>
        <v>H</v>
      </c>
      <c r="J22" s="7" t="str">
        <f t="shared" si="4"/>
        <v>EEI</v>
      </c>
      <c r="K22" s="125">
        <f t="shared" si="5"/>
        <v>6</v>
      </c>
      <c r="L22" s="125">
        <f>IF(NOT(ISERROR(VLOOKUP(B22,Deflatores!G$42:H$64,2,FALSE))),VLOOKUP(B22,Deflatores!G$42:H$64,2,FALSE),IF(OR(ISBLANK(C22),ISBLANK(B22)),"",VLOOKUP(C22,Deflatores!G$4:H$38,2,FALSE)*H22+VLOOKUP(C22,Deflatores!G$4:I$38,3,FALSE)))</f>
        <v>6</v>
      </c>
      <c r="M22" s="10"/>
      <c r="N22" s="10"/>
      <c r="O22" s="6"/>
    </row>
    <row r="23" spans="1:15" x14ac:dyDescent="0.25">
      <c r="A23" s="126" t="s">
        <v>194</v>
      </c>
      <c r="B23" s="4" t="s">
        <v>36</v>
      </c>
      <c r="C23" s="4" t="s">
        <v>37</v>
      </c>
      <c r="D23" s="7">
        <v>31</v>
      </c>
      <c r="E23" s="7">
        <v>4</v>
      </c>
      <c r="F23" s="116" t="str">
        <f t="shared" si="0"/>
        <v>Alta</v>
      </c>
      <c r="G23" s="7" t="str">
        <f t="shared" si="1"/>
        <v>CEH</v>
      </c>
      <c r="H23" s="7">
        <f t="shared" si="2"/>
        <v>6</v>
      </c>
      <c r="I23" s="116" t="str">
        <f t="shared" si="3"/>
        <v>H</v>
      </c>
      <c r="J23" s="7" t="str">
        <f t="shared" si="4"/>
        <v>CEI</v>
      </c>
      <c r="K23" s="125">
        <f t="shared" si="5"/>
        <v>6</v>
      </c>
      <c r="L23" s="125">
        <f>IF(NOT(ISERROR(VLOOKUP(B23,Deflatores!G$42:H$64,2,FALSE))),VLOOKUP(B23,Deflatores!G$42:H$64,2,FALSE),IF(OR(ISBLANK(C23),ISBLANK(B23)),"",VLOOKUP(C23,Deflatores!G$4:H$38,2,FALSE)*H23+VLOOKUP(C23,Deflatores!G$4:I$38,3,FALSE)))</f>
        <v>6</v>
      </c>
      <c r="M23" s="10"/>
      <c r="N23" s="10"/>
      <c r="O23" s="6"/>
    </row>
    <row r="24" spans="1:15" x14ac:dyDescent="0.25">
      <c r="A24" s="172" t="s">
        <v>45</v>
      </c>
      <c r="B24" s="173" t="s">
        <v>36</v>
      </c>
      <c r="C24" s="173" t="s">
        <v>37</v>
      </c>
      <c r="D24" s="174">
        <v>33</v>
      </c>
      <c r="E24" s="174">
        <v>1</v>
      </c>
      <c r="F24" s="116" t="str">
        <f t="shared" ref="F24:F37" si="36">IF(ISBLANK(B24),"",IF(I24="L","Baixa",IF(I24="A","Média",IF(I24="","","Alta"))))</f>
        <v>Média</v>
      </c>
      <c r="G24" s="7" t="str">
        <f t="shared" ref="G24:G37" si="37">CONCATENATE(B24,I24)</f>
        <v>CEA</v>
      </c>
      <c r="H24" s="7">
        <f t="shared" ref="H24:H37" si="38">IF(ISBLANK(B24),"",IF(B24="ALI",IF(I24="L",7,IF(I24="A",10,15)),IF(B24="AIE",IF(I24="L",5,IF(I24="A",7,10)),IF(B24="SE",IF(I24="L",4,IF(I24="A",5,7)),IF(OR(B24="EE",B24="CE"),IF(I24="L",3,IF(I24="A",4,6)),0)))))</f>
        <v>4</v>
      </c>
      <c r="I24" s="116" t="str">
        <f t="shared" ref="I24:I37" si="39"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A</v>
      </c>
      <c r="J24" s="7" t="str">
        <f t="shared" ref="J24:J37" si="40">CONCATENATE(B24,C24)</f>
        <v>CEI</v>
      </c>
      <c r="K24" s="125">
        <f t="shared" ref="K24:K37" si="41">IF(OR(H24="",H24=0),L24,H24)</f>
        <v>4</v>
      </c>
      <c r="L24" s="125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 x14ac:dyDescent="0.25">
      <c r="A25" s="119" t="s">
        <v>46</v>
      </c>
      <c r="B25" s="4" t="s">
        <v>40</v>
      </c>
      <c r="C25" s="4" t="s">
        <v>37</v>
      </c>
      <c r="D25" s="7">
        <v>3</v>
      </c>
      <c r="E25" s="7">
        <v>1</v>
      </c>
      <c r="F25" s="116" t="str">
        <f t="shared" si="36"/>
        <v>Baixa</v>
      </c>
      <c r="G25" s="7" t="str">
        <f t="shared" si="37"/>
        <v>EEL</v>
      </c>
      <c r="H25" s="7">
        <f t="shared" si="38"/>
        <v>3</v>
      </c>
      <c r="I25" s="116" t="str">
        <f t="shared" si="39"/>
        <v>L</v>
      </c>
      <c r="J25" s="7" t="str">
        <f t="shared" si="40"/>
        <v>EEI</v>
      </c>
      <c r="K25" s="125">
        <f t="shared" si="41"/>
        <v>3</v>
      </c>
      <c r="L25" s="125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5">
      <c r="A26" s="119" t="s">
        <v>47</v>
      </c>
      <c r="B26" s="4" t="s">
        <v>40</v>
      </c>
      <c r="C26" s="4" t="s">
        <v>37</v>
      </c>
      <c r="D26" s="7">
        <v>4</v>
      </c>
      <c r="E26" s="7">
        <v>1</v>
      </c>
      <c r="F26" s="116" t="str">
        <f t="shared" si="36"/>
        <v>Baixa</v>
      </c>
      <c r="G26" s="7" t="str">
        <f t="shared" si="37"/>
        <v>EEL</v>
      </c>
      <c r="H26" s="7">
        <f t="shared" si="38"/>
        <v>3</v>
      </c>
      <c r="I26" s="116" t="str">
        <f t="shared" si="39"/>
        <v>L</v>
      </c>
      <c r="J26" s="7" t="str">
        <f t="shared" si="40"/>
        <v>EEI</v>
      </c>
      <c r="K26" s="125">
        <f t="shared" si="41"/>
        <v>3</v>
      </c>
      <c r="L26" s="125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5">
      <c r="A27" s="127" t="s">
        <v>196</v>
      </c>
      <c r="B27" s="4" t="s">
        <v>36</v>
      </c>
      <c r="C27" s="4" t="s">
        <v>37</v>
      </c>
      <c r="D27" s="4">
        <v>4</v>
      </c>
      <c r="E27" s="7">
        <v>1</v>
      </c>
      <c r="F27" s="125" t="str">
        <f t="shared" si="36"/>
        <v>Baixa</v>
      </c>
      <c r="G27" s="125" t="str">
        <f t="shared" si="37"/>
        <v>CEL</v>
      </c>
      <c r="H27" s="7">
        <f t="shared" si="38"/>
        <v>3</v>
      </c>
      <c r="I27" s="116" t="str">
        <f t="shared" si="39"/>
        <v>L</v>
      </c>
      <c r="J27" s="7" t="str">
        <f t="shared" si="40"/>
        <v>CEI</v>
      </c>
      <c r="K27" s="125">
        <f t="shared" si="41"/>
        <v>3</v>
      </c>
      <c r="L27" s="125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25"/>
      <c r="N27" s="125"/>
      <c r="O27" s="125"/>
    </row>
    <row r="28" spans="1:15" x14ac:dyDescent="0.25">
      <c r="A28" s="119"/>
      <c r="B28" s="4"/>
      <c r="C28" s="4"/>
      <c r="D28" s="7"/>
      <c r="E28" s="7"/>
      <c r="F28" s="116" t="str">
        <f t="shared" si="36"/>
        <v/>
      </c>
      <c r="G28" s="7" t="str">
        <f t="shared" si="37"/>
        <v/>
      </c>
      <c r="H28" s="7" t="str">
        <f t="shared" si="38"/>
        <v/>
      </c>
      <c r="I28" s="116" t="str">
        <f t="shared" si="39"/>
        <v/>
      </c>
      <c r="J28" s="7" t="str">
        <f t="shared" si="40"/>
        <v/>
      </c>
      <c r="K28" s="125" t="str">
        <f t="shared" si="41"/>
        <v/>
      </c>
      <c r="L28" s="125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5">
      <c r="A29" s="121" t="s">
        <v>192</v>
      </c>
      <c r="B29" s="4"/>
      <c r="C29" s="4"/>
      <c r="D29" s="7"/>
      <c r="E29" s="7"/>
      <c r="F29" s="116" t="str">
        <f t="shared" si="36"/>
        <v/>
      </c>
      <c r="G29" s="7" t="str">
        <f t="shared" si="37"/>
        <v/>
      </c>
      <c r="H29" s="7" t="str">
        <f t="shared" si="38"/>
        <v/>
      </c>
      <c r="I29" s="116" t="str">
        <f t="shared" si="39"/>
        <v/>
      </c>
      <c r="J29" s="7" t="str">
        <f t="shared" si="40"/>
        <v/>
      </c>
      <c r="K29" s="125" t="str">
        <f t="shared" si="41"/>
        <v/>
      </c>
      <c r="L29" s="125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5">
      <c r="A30" s="119" t="s">
        <v>53</v>
      </c>
      <c r="B30" s="4" t="s">
        <v>49</v>
      </c>
      <c r="C30" s="4" t="s">
        <v>37</v>
      </c>
      <c r="D30" s="7">
        <v>5</v>
      </c>
      <c r="E30" s="7">
        <v>3</v>
      </c>
      <c r="F30" s="116" t="str">
        <f>IF(ISBLANK(B30),"",IF(I30="L","Baixa",IF(I30="A","Média",IF(I30="","","Alta"))))</f>
        <v>Baixa</v>
      </c>
      <c r="G30" s="7" t="str">
        <f>CONCATENATE(B30,I30)</f>
        <v>ALIL</v>
      </c>
      <c r="H30" s="7">
        <f>IF(ISBLANK(B30),"",IF(B30="ALI",IF(I30="L",7,IF(I30="A",10,15)),IF(B30="AIE",IF(I30="L",5,IF(I30="A",7,10)),IF(B30="SE",IF(I30="L",4,IF(I30="A",5,7)),IF(OR(B30="EE",B30="CE"),IF(I30="L",3,IF(I30="A",4,6)),0)))))</f>
        <v>7</v>
      </c>
      <c r="I30" s="116" t="str">
        <f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L</v>
      </c>
      <c r="J30" s="7" t="str">
        <f>CONCATENATE(B30,C30)</f>
        <v>ALII</v>
      </c>
      <c r="K30" s="125">
        <f>IF(OR(H30="",H30=0),L30,H30)</f>
        <v>7</v>
      </c>
      <c r="L30" s="125">
        <f>IF(NOT(ISERROR(VLOOKUP(B30,Deflatores!G$42:H$64,2,FALSE))),VLOOKUP(B30,Deflatores!G$42:H$64,2,FALSE),IF(OR(ISBLANK(C30),ISBLANK(B30)),"",VLOOKUP(C30,Deflatores!G$4:H$38,2,FALSE)*H30+VLOOKUP(C30,Deflatores!G$4:I$38,3,FALSE)))</f>
        <v>7</v>
      </c>
      <c r="M30" s="10"/>
      <c r="N30" s="10"/>
      <c r="O30" s="6"/>
    </row>
    <row r="31" spans="1:15" x14ac:dyDescent="0.25">
      <c r="A31" s="119" t="s">
        <v>204</v>
      </c>
      <c r="B31" s="4" t="s">
        <v>36</v>
      </c>
      <c r="C31" s="4" t="s">
        <v>37</v>
      </c>
      <c r="D31" s="7">
        <v>6</v>
      </c>
      <c r="E31" s="7">
        <v>1</v>
      </c>
      <c r="F31" s="116" t="str">
        <f t="shared" si="36"/>
        <v>Baixa</v>
      </c>
      <c r="G31" s="7" t="str">
        <f t="shared" si="37"/>
        <v>CEL</v>
      </c>
      <c r="H31" s="7">
        <f t="shared" si="38"/>
        <v>3</v>
      </c>
      <c r="I31" s="116" t="str">
        <f t="shared" si="39"/>
        <v>L</v>
      </c>
      <c r="J31" s="7" t="str">
        <f t="shared" si="40"/>
        <v>CEI</v>
      </c>
      <c r="K31" s="125">
        <f t="shared" si="41"/>
        <v>3</v>
      </c>
      <c r="L31" s="125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5">
      <c r="A32" s="126" t="s">
        <v>200</v>
      </c>
      <c r="B32" s="4" t="s">
        <v>36</v>
      </c>
      <c r="C32" s="4" t="s">
        <v>37</v>
      </c>
      <c r="D32" s="7">
        <v>3</v>
      </c>
      <c r="E32" s="7">
        <v>1</v>
      </c>
      <c r="F32" s="116" t="str">
        <f t="shared" si="36"/>
        <v>Baixa</v>
      </c>
      <c r="G32" s="7" t="str">
        <f t="shared" si="37"/>
        <v>CEL</v>
      </c>
      <c r="H32" s="7">
        <f t="shared" si="38"/>
        <v>3</v>
      </c>
      <c r="I32" s="116" t="str">
        <f t="shared" si="39"/>
        <v>L</v>
      </c>
      <c r="J32" s="7" t="str">
        <f t="shared" si="40"/>
        <v>CEI</v>
      </c>
      <c r="K32" s="125">
        <f t="shared" si="41"/>
        <v>3</v>
      </c>
      <c r="L32" s="125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5">
      <c r="A33" s="126" t="s">
        <v>201</v>
      </c>
      <c r="B33" s="4" t="s">
        <v>36</v>
      </c>
      <c r="C33" s="4" t="s">
        <v>37</v>
      </c>
      <c r="D33" s="7">
        <v>3</v>
      </c>
      <c r="E33" s="7">
        <v>1</v>
      </c>
      <c r="F33" s="116" t="str">
        <f t="shared" ref="F33" si="42">IF(ISBLANK(B33),"",IF(I33="L","Baixa",IF(I33="A","Média",IF(I33="","","Alta"))))</f>
        <v>Baixa</v>
      </c>
      <c r="G33" s="7" t="str">
        <f t="shared" ref="G33" si="43">CONCATENATE(B33,I33)</f>
        <v>CEL</v>
      </c>
      <c r="H33" s="7">
        <f t="shared" ref="H33" si="44">IF(ISBLANK(B33),"",IF(B33="ALI",IF(I33="L",7,IF(I33="A",10,15)),IF(B33="AIE",IF(I33="L",5,IF(I33="A",7,10)),IF(B33="SE",IF(I33="L",4,IF(I33="A",5,7)),IF(OR(B33="EE",B33="CE"),IF(I33="L",3,IF(I33="A",4,6)),0)))))</f>
        <v>3</v>
      </c>
      <c r="I33" s="116" t="str">
        <f t="shared" ref="I33" si="45"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>L</v>
      </c>
      <c r="J33" s="7" t="str">
        <f t="shared" ref="J33" si="46">CONCATENATE(B33,C33)</f>
        <v>CEI</v>
      </c>
      <c r="K33" s="125">
        <f t="shared" ref="K33" si="47">IF(OR(H33="",H33=0),L33,H33)</f>
        <v>3</v>
      </c>
      <c r="L33" s="125">
        <f>IF(NOT(ISERROR(VLOOKUP(B33,Deflatores!G$42:H$64,2,FALSE))),VLOOKUP(B33,Deflatores!G$42:H$64,2,FALSE),IF(OR(ISBLANK(C33),ISBLANK(B33)),"",VLOOKUP(C33,Deflatores!G$4:H$38,2,FALSE)*H33+VLOOKUP(C33,Deflatores!G$4:I$38,3,FALSE)))</f>
        <v>3</v>
      </c>
      <c r="M33" s="10"/>
      <c r="N33" s="10"/>
      <c r="O33" s="6"/>
    </row>
    <row r="34" spans="1:15" x14ac:dyDescent="0.25">
      <c r="A34" s="172" t="s">
        <v>39</v>
      </c>
      <c r="B34" s="173" t="s">
        <v>40</v>
      </c>
      <c r="C34" s="173" t="s">
        <v>37</v>
      </c>
      <c r="D34" s="174">
        <v>6</v>
      </c>
      <c r="E34" s="174">
        <v>1</v>
      </c>
      <c r="F34" s="175" t="str">
        <f t="shared" si="36"/>
        <v>Baixa</v>
      </c>
      <c r="G34" s="174" t="str">
        <f t="shared" si="37"/>
        <v>EEL</v>
      </c>
      <c r="H34" s="174">
        <f t="shared" si="38"/>
        <v>3</v>
      </c>
      <c r="I34" s="175" t="str">
        <f t="shared" si="39"/>
        <v>L</v>
      </c>
      <c r="J34" s="174" t="str">
        <f t="shared" si="40"/>
        <v>EEI</v>
      </c>
      <c r="K34" s="176">
        <f t="shared" si="41"/>
        <v>3</v>
      </c>
      <c r="L34" s="176">
        <f>IF(NOT(ISERROR(VLOOKUP(B34,Deflatores!G$42:H$64,2,FALSE))),VLOOKUP(B34,Deflatores!G$42:H$64,2,FALSE),IF(OR(ISBLANK(C34),ISBLANK(B34)),"",VLOOKUP(C34,Deflatores!G$4:H$38,2,FALSE)*H34+VLOOKUP(C34,Deflatores!G$4:I$38,3,FALSE)))</f>
        <v>3</v>
      </c>
      <c r="M34" s="177"/>
      <c r="N34" s="177"/>
      <c r="O34" s="178"/>
    </row>
    <row r="35" spans="1:15" x14ac:dyDescent="0.25">
      <c r="A35" s="172" t="s">
        <v>44</v>
      </c>
      <c r="B35" s="173" t="s">
        <v>40</v>
      </c>
      <c r="C35" s="173" t="s">
        <v>37</v>
      </c>
      <c r="D35" s="174">
        <v>6</v>
      </c>
      <c r="E35" s="174">
        <v>1</v>
      </c>
      <c r="F35" s="175" t="str">
        <f t="shared" si="36"/>
        <v>Baixa</v>
      </c>
      <c r="G35" s="174" t="str">
        <f t="shared" si="37"/>
        <v>EEL</v>
      </c>
      <c r="H35" s="174">
        <f t="shared" si="38"/>
        <v>3</v>
      </c>
      <c r="I35" s="175" t="str">
        <f t="shared" si="39"/>
        <v>L</v>
      </c>
      <c r="J35" s="174" t="str">
        <f t="shared" si="40"/>
        <v>EEI</v>
      </c>
      <c r="K35" s="176">
        <f t="shared" si="41"/>
        <v>3</v>
      </c>
      <c r="L35" s="176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77"/>
      <c r="N35" s="177"/>
      <c r="O35" s="178"/>
    </row>
    <row r="36" spans="1:15" x14ac:dyDescent="0.25">
      <c r="A36" s="179" t="s">
        <v>194</v>
      </c>
      <c r="B36" s="173" t="s">
        <v>36</v>
      </c>
      <c r="C36" s="173" t="s">
        <v>37</v>
      </c>
      <c r="D36" s="174">
        <v>4</v>
      </c>
      <c r="E36" s="174">
        <v>1</v>
      </c>
      <c r="F36" s="175" t="str">
        <f t="shared" si="36"/>
        <v>Baixa</v>
      </c>
      <c r="G36" s="174" t="str">
        <f t="shared" si="37"/>
        <v>CEL</v>
      </c>
      <c r="H36" s="174">
        <f t="shared" si="38"/>
        <v>3</v>
      </c>
      <c r="I36" s="175" t="str">
        <f t="shared" si="39"/>
        <v>L</v>
      </c>
      <c r="J36" s="174" t="str">
        <f t="shared" si="40"/>
        <v>CEI</v>
      </c>
      <c r="K36" s="176">
        <f t="shared" si="41"/>
        <v>3</v>
      </c>
      <c r="L36" s="176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177"/>
      <c r="N36" s="177"/>
      <c r="O36" s="178"/>
    </row>
    <row r="37" spans="1:15" x14ac:dyDescent="0.25">
      <c r="A37" s="119" t="s">
        <v>46</v>
      </c>
      <c r="B37" s="4" t="s">
        <v>40</v>
      </c>
      <c r="C37" s="4" t="s">
        <v>37</v>
      </c>
      <c r="D37" s="7">
        <v>3</v>
      </c>
      <c r="E37" s="7">
        <v>1</v>
      </c>
      <c r="F37" s="116" t="str">
        <f t="shared" si="36"/>
        <v>Baixa</v>
      </c>
      <c r="G37" s="7" t="str">
        <f t="shared" si="37"/>
        <v>EEL</v>
      </c>
      <c r="H37" s="7">
        <f t="shared" si="38"/>
        <v>3</v>
      </c>
      <c r="I37" s="116" t="str">
        <f t="shared" si="39"/>
        <v>L</v>
      </c>
      <c r="J37" s="7" t="str">
        <f t="shared" si="40"/>
        <v>EEI</v>
      </c>
      <c r="K37" s="125">
        <f t="shared" si="41"/>
        <v>3</v>
      </c>
      <c r="L37" s="125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"/>
      <c r="N37" s="10"/>
      <c r="O37" s="6"/>
    </row>
    <row r="38" spans="1:15" x14ac:dyDescent="0.25">
      <c r="A38" s="119"/>
      <c r="B38" s="4"/>
      <c r="C38" s="4"/>
      <c r="D38" s="7"/>
      <c r="E38" s="7"/>
      <c r="F38" s="116" t="str">
        <f t="shared" ref="F38:F39" si="48">IF(ISBLANK(B38),"",IF(I38="L","Baixa",IF(I38="A","Média",IF(I38="","","Alta"))))</f>
        <v/>
      </c>
      <c r="G38" s="7" t="str">
        <f t="shared" ref="G38:G39" si="49">CONCATENATE(B38,I38)</f>
        <v/>
      </c>
      <c r="H38" s="7" t="str">
        <f t="shared" ref="H38:H39" si="50">IF(ISBLANK(B38),"",IF(B38="ALI",IF(I38="L",7,IF(I38="A",10,15)),IF(B38="AIE",IF(I38="L",5,IF(I38="A",7,10)),IF(B38="SE",IF(I38="L",4,IF(I38="A",5,7)),IF(OR(B38="EE",B38="CE"),IF(I38="L",3,IF(I38="A",4,6)),0)))))</f>
        <v/>
      </c>
      <c r="I38" s="116" t="str">
        <f t="shared" ref="I38:I39" si="51"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/>
      </c>
      <c r="J38" s="7" t="str">
        <f t="shared" ref="J38:J39" si="52">CONCATENATE(B38,C38)</f>
        <v/>
      </c>
      <c r="K38" s="125" t="str">
        <f t="shared" ref="K38:K39" si="53">IF(OR(H38="",H38=0),L38,H38)</f>
        <v/>
      </c>
      <c r="L38" s="125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21"/>
      <c r="B39" s="4"/>
      <c r="C39" s="4"/>
      <c r="D39" s="7"/>
      <c r="E39" s="7"/>
      <c r="F39" s="116" t="str">
        <f t="shared" si="48"/>
        <v/>
      </c>
      <c r="G39" s="7" t="str">
        <f t="shared" si="49"/>
        <v/>
      </c>
      <c r="H39" s="7" t="str">
        <f t="shared" si="50"/>
        <v/>
      </c>
      <c r="I39" s="116" t="str">
        <f t="shared" si="51"/>
        <v/>
      </c>
      <c r="J39" s="7" t="str">
        <f t="shared" si="52"/>
        <v/>
      </c>
      <c r="K39" s="125" t="str">
        <f t="shared" si="53"/>
        <v/>
      </c>
      <c r="L39" s="125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5">
      <c r="A40" s="119"/>
      <c r="B40" s="4"/>
      <c r="C40" s="4"/>
      <c r="D40" s="7"/>
      <c r="E40" s="7"/>
      <c r="F40" s="116" t="str">
        <f t="shared" ref="F40:F49" si="54">IF(ISBLANK(B40),"",IF(I40="L","Baixa",IF(I40="A","Média",IF(I40="","","Alta"))))</f>
        <v/>
      </c>
      <c r="G40" s="7" t="str">
        <f t="shared" ref="G40:G49" si="55">CONCATENATE(B40,I40)</f>
        <v/>
      </c>
      <c r="H40" s="7" t="str">
        <f t="shared" ref="H40:H49" si="56">IF(ISBLANK(B40),"",IF(B40="ALI",IF(I40="L",7,IF(I40="A",10,15)),IF(B40="AIE",IF(I40="L",5,IF(I40="A",7,10)),IF(B40="SE",IF(I40="L",4,IF(I40="A",5,7)),IF(OR(B40="EE",B40="CE"),IF(I40="L",3,IF(I40="A",4,6)),0)))))</f>
        <v/>
      </c>
      <c r="I40" s="116" t="str">
        <f t="shared" ref="I40:I49" si="57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:J49" si="58">CONCATENATE(B40,C40)</f>
        <v/>
      </c>
      <c r="K40" s="125" t="str">
        <f t="shared" ref="K40:K49" si="59">IF(OR(H40="",H40=0),L40,H40)</f>
        <v/>
      </c>
      <c r="L40" s="125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5">
      <c r="A41" s="119"/>
      <c r="B41" s="4"/>
      <c r="C41" s="4"/>
      <c r="D41" s="7"/>
      <c r="E41" s="7"/>
      <c r="F41" s="116" t="str">
        <f t="shared" si="54"/>
        <v/>
      </c>
      <c r="G41" s="7" t="str">
        <f t="shared" si="55"/>
        <v/>
      </c>
      <c r="H41" s="7" t="str">
        <f t="shared" si="56"/>
        <v/>
      </c>
      <c r="I41" s="116" t="str">
        <f t="shared" si="57"/>
        <v/>
      </c>
      <c r="J41" s="7" t="str">
        <f t="shared" si="58"/>
        <v/>
      </c>
      <c r="K41" s="125" t="str">
        <f t="shared" si="59"/>
        <v/>
      </c>
      <c r="L41" s="125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1"/>
      <c r="B42" s="4"/>
      <c r="C42" s="4"/>
      <c r="D42" s="7"/>
      <c r="E42" s="7"/>
      <c r="F42" s="116" t="str">
        <f t="shared" si="54"/>
        <v/>
      </c>
      <c r="G42" s="7" t="str">
        <f t="shared" si="55"/>
        <v/>
      </c>
      <c r="H42" s="7" t="str">
        <f t="shared" si="56"/>
        <v/>
      </c>
      <c r="I42" s="116" t="str">
        <f t="shared" si="57"/>
        <v/>
      </c>
      <c r="J42" s="7" t="str">
        <f t="shared" si="58"/>
        <v/>
      </c>
      <c r="K42" s="125" t="str">
        <f t="shared" si="59"/>
        <v/>
      </c>
      <c r="L42" s="125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19"/>
      <c r="B43" s="4"/>
      <c r="C43" s="4"/>
      <c r="D43" s="7"/>
      <c r="E43" s="7"/>
      <c r="F43" s="116" t="str">
        <f t="shared" si="54"/>
        <v/>
      </c>
      <c r="G43" s="7" t="str">
        <f t="shared" si="55"/>
        <v/>
      </c>
      <c r="H43" s="7" t="str">
        <f t="shared" si="56"/>
        <v/>
      </c>
      <c r="I43" s="116" t="str">
        <f t="shared" si="57"/>
        <v/>
      </c>
      <c r="J43" s="7" t="str">
        <f t="shared" si="58"/>
        <v/>
      </c>
      <c r="K43" s="125" t="str">
        <f t="shared" si="59"/>
        <v/>
      </c>
      <c r="L43" s="125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19"/>
      <c r="B44" s="4"/>
      <c r="C44" s="4"/>
      <c r="D44" s="7"/>
      <c r="E44" s="7"/>
      <c r="F44" s="116" t="str">
        <f t="shared" si="54"/>
        <v/>
      </c>
      <c r="G44" s="7" t="str">
        <f t="shared" si="55"/>
        <v/>
      </c>
      <c r="H44" s="7" t="str">
        <f t="shared" si="56"/>
        <v/>
      </c>
      <c r="I44" s="116" t="str">
        <f t="shared" si="57"/>
        <v/>
      </c>
      <c r="J44" s="7" t="str">
        <f t="shared" si="58"/>
        <v/>
      </c>
      <c r="K44" s="125" t="str">
        <f t="shared" si="59"/>
        <v/>
      </c>
      <c r="L44" s="125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19"/>
      <c r="B45" s="4"/>
      <c r="C45" s="4"/>
      <c r="D45" s="7"/>
      <c r="E45" s="7"/>
      <c r="F45" s="116" t="str">
        <f t="shared" si="54"/>
        <v/>
      </c>
      <c r="G45" s="7" t="str">
        <f t="shared" si="55"/>
        <v/>
      </c>
      <c r="H45" s="7" t="str">
        <f t="shared" si="56"/>
        <v/>
      </c>
      <c r="I45" s="116" t="str">
        <f t="shared" si="57"/>
        <v/>
      </c>
      <c r="J45" s="7" t="str">
        <f t="shared" si="58"/>
        <v/>
      </c>
      <c r="K45" s="125" t="str">
        <f t="shared" si="59"/>
        <v/>
      </c>
      <c r="L45" s="125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19"/>
      <c r="B46" s="4"/>
      <c r="C46" s="4"/>
      <c r="D46" s="7"/>
      <c r="E46" s="7"/>
      <c r="F46" s="116" t="str">
        <f t="shared" si="54"/>
        <v/>
      </c>
      <c r="G46" s="7" t="str">
        <f t="shared" si="55"/>
        <v/>
      </c>
      <c r="H46" s="7" t="str">
        <f t="shared" si="56"/>
        <v/>
      </c>
      <c r="I46" s="116" t="str">
        <f t="shared" si="57"/>
        <v/>
      </c>
      <c r="J46" s="7" t="str">
        <f t="shared" si="58"/>
        <v/>
      </c>
      <c r="K46" s="125" t="str">
        <f t="shared" si="59"/>
        <v/>
      </c>
      <c r="L46" s="125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19"/>
      <c r="B47" s="4"/>
      <c r="C47" s="4"/>
      <c r="D47" s="7"/>
      <c r="E47" s="7"/>
      <c r="F47" s="116" t="str">
        <f t="shared" si="54"/>
        <v/>
      </c>
      <c r="G47" s="7" t="str">
        <f t="shared" si="55"/>
        <v/>
      </c>
      <c r="H47" s="7" t="str">
        <f t="shared" si="56"/>
        <v/>
      </c>
      <c r="I47" s="116" t="str">
        <f t="shared" si="57"/>
        <v/>
      </c>
      <c r="J47" s="7" t="str">
        <f t="shared" si="58"/>
        <v/>
      </c>
      <c r="K47" s="125" t="str">
        <f t="shared" si="59"/>
        <v/>
      </c>
      <c r="L47" s="125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19"/>
      <c r="B48" s="4"/>
      <c r="C48" s="4"/>
      <c r="D48" s="7"/>
      <c r="E48" s="7"/>
      <c r="F48" s="116" t="str">
        <f t="shared" si="54"/>
        <v/>
      </c>
      <c r="G48" s="7" t="str">
        <f t="shared" si="55"/>
        <v/>
      </c>
      <c r="H48" s="7" t="str">
        <f t="shared" si="56"/>
        <v/>
      </c>
      <c r="I48" s="116" t="str">
        <f t="shared" si="57"/>
        <v/>
      </c>
      <c r="J48" s="7" t="str">
        <f t="shared" si="58"/>
        <v/>
      </c>
      <c r="K48" s="125" t="str">
        <f t="shared" si="59"/>
        <v/>
      </c>
      <c r="L48" s="125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19"/>
      <c r="B49" s="4"/>
      <c r="C49" s="4"/>
      <c r="D49" s="7"/>
      <c r="E49" s="7"/>
      <c r="F49" s="116" t="str">
        <f t="shared" si="54"/>
        <v/>
      </c>
      <c r="G49" s="7" t="str">
        <f t="shared" si="55"/>
        <v/>
      </c>
      <c r="H49" s="7" t="str">
        <f t="shared" si="56"/>
        <v/>
      </c>
      <c r="I49" s="116" t="str">
        <f t="shared" si="57"/>
        <v/>
      </c>
      <c r="J49" s="7" t="str">
        <f t="shared" si="58"/>
        <v/>
      </c>
      <c r="K49" s="125" t="str">
        <f t="shared" si="59"/>
        <v/>
      </c>
      <c r="L49" s="125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5">
      <c r="A50" s="121"/>
      <c r="B50" s="4"/>
      <c r="C50" s="4"/>
      <c r="D50" s="7"/>
      <c r="E50" s="7"/>
      <c r="F50" s="116" t="str">
        <f t="shared" ref="F50:F65" si="60">IF(ISBLANK(B50),"",IF(I50="L","Baixa",IF(I50="A","Média",IF(I50="","","Alta"))))</f>
        <v/>
      </c>
      <c r="G50" s="7" t="str">
        <f t="shared" ref="G50:G65" si="61">CONCATENATE(B50,I50)</f>
        <v/>
      </c>
      <c r="H50" s="7" t="str">
        <f t="shared" ref="H50:H65" si="62">IF(ISBLANK(B50),"",IF(B50="ALI",IF(I50="L",7,IF(I50="A",10,15)),IF(B50="AIE",IF(I50="L",5,IF(I50="A",7,10)),IF(B50="SE",IF(I50="L",4,IF(I50="A",5,7)),IF(OR(B50="EE",B50="CE"),IF(I50="L",3,IF(I50="A",4,6)),0)))))</f>
        <v/>
      </c>
      <c r="I50" s="116" t="str">
        <f t="shared" ref="I50:I65" si="63"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  <v/>
      </c>
      <c r="J50" s="7" t="str">
        <f t="shared" ref="J50:J65" si="64">CONCATENATE(B50,C50)</f>
        <v/>
      </c>
      <c r="K50" s="125" t="str">
        <f t="shared" ref="K50:K65" si="65">IF(OR(H50="",H50=0),L50,H50)</f>
        <v/>
      </c>
      <c r="L50" s="125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5">
      <c r="A51" s="119"/>
      <c r="B51" s="4"/>
      <c r="C51" s="4"/>
      <c r="D51" s="7"/>
      <c r="E51" s="7"/>
      <c r="F51" s="116" t="str">
        <f t="shared" si="60"/>
        <v/>
      </c>
      <c r="G51" s="7" t="str">
        <f t="shared" si="61"/>
        <v/>
      </c>
      <c r="H51" s="7" t="str">
        <f t="shared" si="62"/>
        <v/>
      </c>
      <c r="I51" s="116" t="str">
        <f t="shared" si="63"/>
        <v/>
      </c>
      <c r="J51" s="7" t="str">
        <f t="shared" si="64"/>
        <v/>
      </c>
      <c r="K51" s="125" t="str">
        <f t="shared" si="65"/>
        <v/>
      </c>
      <c r="L51" s="125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19"/>
      <c r="B52" s="4"/>
      <c r="C52" s="4"/>
      <c r="D52" s="7"/>
      <c r="E52" s="7"/>
      <c r="F52" s="116" t="str">
        <f t="shared" si="60"/>
        <v/>
      </c>
      <c r="G52" s="7" t="str">
        <f t="shared" si="61"/>
        <v/>
      </c>
      <c r="H52" s="7" t="str">
        <f t="shared" si="62"/>
        <v/>
      </c>
      <c r="I52" s="116" t="str">
        <f t="shared" si="63"/>
        <v/>
      </c>
      <c r="J52" s="7" t="str">
        <f t="shared" si="64"/>
        <v/>
      </c>
      <c r="K52" s="125" t="str">
        <f t="shared" si="65"/>
        <v/>
      </c>
      <c r="L52" s="125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19"/>
      <c r="B53" s="4"/>
      <c r="C53" s="4"/>
      <c r="D53" s="7"/>
      <c r="E53" s="7"/>
      <c r="F53" s="116" t="str">
        <f t="shared" si="60"/>
        <v/>
      </c>
      <c r="G53" s="7" t="str">
        <f t="shared" si="61"/>
        <v/>
      </c>
      <c r="H53" s="7" t="str">
        <f t="shared" si="62"/>
        <v/>
      </c>
      <c r="I53" s="116" t="str">
        <f t="shared" si="63"/>
        <v/>
      </c>
      <c r="J53" s="7" t="str">
        <f t="shared" si="64"/>
        <v/>
      </c>
      <c r="K53" s="125" t="str">
        <f t="shared" si="65"/>
        <v/>
      </c>
      <c r="L53" s="125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19"/>
      <c r="B54" s="4"/>
      <c r="C54" s="4"/>
      <c r="D54" s="7"/>
      <c r="E54" s="7"/>
      <c r="F54" s="116" t="str">
        <f t="shared" si="60"/>
        <v/>
      </c>
      <c r="G54" s="7" t="str">
        <f t="shared" si="61"/>
        <v/>
      </c>
      <c r="H54" s="7" t="str">
        <f t="shared" si="62"/>
        <v/>
      </c>
      <c r="I54" s="116" t="str">
        <f t="shared" si="63"/>
        <v/>
      </c>
      <c r="J54" s="7" t="str">
        <f t="shared" si="64"/>
        <v/>
      </c>
      <c r="K54" s="125" t="str">
        <f t="shared" si="65"/>
        <v/>
      </c>
      <c r="L54" s="125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19"/>
      <c r="B55" s="4"/>
      <c r="C55" s="4"/>
      <c r="D55" s="7"/>
      <c r="E55" s="7"/>
      <c r="F55" s="116" t="str">
        <f t="shared" si="60"/>
        <v/>
      </c>
      <c r="G55" s="7" t="str">
        <f t="shared" si="61"/>
        <v/>
      </c>
      <c r="H55" s="7" t="str">
        <f t="shared" si="62"/>
        <v/>
      </c>
      <c r="I55" s="116" t="str">
        <f t="shared" si="63"/>
        <v/>
      </c>
      <c r="J55" s="7" t="str">
        <f t="shared" si="64"/>
        <v/>
      </c>
      <c r="K55" s="125" t="str">
        <f t="shared" si="65"/>
        <v/>
      </c>
      <c r="L55" s="125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19"/>
      <c r="B56" s="4"/>
      <c r="C56" s="4"/>
      <c r="D56" s="7"/>
      <c r="E56" s="7"/>
      <c r="F56" s="116" t="str">
        <f t="shared" si="60"/>
        <v/>
      </c>
      <c r="G56" s="7" t="str">
        <f t="shared" si="61"/>
        <v/>
      </c>
      <c r="H56" s="7" t="str">
        <f t="shared" si="62"/>
        <v/>
      </c>
      <c r="I56" s="116" t="str">
        <f t="shared" si="63"/>
        <v/>
      </c>
      <c r="J56" s="7" t="str">
        <f t="shared" si="64"/>
        <v/>
      </c>
      <c r="K56" s="125" t="str">
        <f t="shared" si="65"/>
        <v/>
      </c>
      <c r="L56" s="125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5">
      <c r="A57" s="119"/>
      <c r="B57" s="4"/>
      <c r="C57" s="4"/>
      <c r="D57" s="7"/>
      <c r="E57" s="7"/>
      <c r="F57" s="116" t="str">
        <f t="shared" si="60"/>
        <v/>
      </c>
      <c r="G57" s="7" t="str">
        <f t="shared" si="61"/>
        <v/>
      </c>
      <c r="H57" s="7" t="str">
        <f t="shared" si="62"/>
        <v/>
      </c>
      <c r="I57" s="116" t="str">
        <f t="shared" si="63"/>
        <v/>
      </c>
      <c r="J57" s="7" t="str">
        <f t="shared" si="64"/>
        <v/>
      </c>
      <c r="K57" s="125" t="str">
        <f t="shared" si="65"/>
        <v/>
      </c>
      <c r="L57" s="125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1"/>
      <c r="B58" s="4"/>
      <c r="C58" s="4"/>
      <c r="D58" s="7"/>
      <c r="E58" s="7"/>
      <c r="F58" s="116" t="str">
        <f t="shared" si="60"/>
        <v/>
      </c>
      <c r="G58" s="7" t="str">
        <f t="shared" si="61"/>
        <v/>
      </c>
      <c r="H58" s="7" t="str">
        <f t="shared" si="62"/>
        <v/>
      </c>
      <c r="I58" s="116" t="str">
        <f t="shared" si="63"/>
        <v/>
      </c>
      <c r="J58" s="7" t="str">
        <f t="shared" si="64"/>
        <v/>
      </c>
      <c r="K58" s="125" t="str">
        <f t="shared" si="65"/>
        <v/>
      </c>
      <c r="L58" s="125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19"/>
      <c r="B59" s="4"/>
      <c r="C59" s="4"/>
      <c r="D59" s="7"/>
      <c r="E59" s="7"/>
      <c r="F59" s="116" t="str">
        <f t="shared" si="60"/>
        <v/>
      </c>
      <c r="G59" s="7" t="str">
        <f t="shared" si="61"/>
        <v/>
      </c>
      <c r="H59" s="7" t="str">
        <f t="shared" si="62"/>
        <v/>
      </c>
      <c r="I59" s="116" t="str">
        <f t="shared" si="63"/>
        <v/>
      </c>
      <c r="J59" s="7" t="str">
        <f t="shared" si="64"/>
        <v/>
      </c>
      <c r="K59" s="125" t="str">
        <f t="shared" si="65"/>
        <v/>
      </c>
      <c r="L59" s="125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19"/>
      <c r="B60" s="4"/>
      <c r="C60" s="4"/>
      <c r="D60" s="7"/>
      <c r="E60" s="7"/>
      <c r="F60" s="116" t="str">
        <f t="shared" si="60"/>
        <v/>
      </c>
      <c r="G60" s="7" t="str">
        <f t="shared" si="61"/>
        <v/>
      </c>
      <c r="H60" s="7" t="str">
        <f t="shared" si="62"/>
        <v/>
      </c>
      <c r="I60" s="116" t="str">
        <f t="shared" si="63"/>
        <v/>
      </c>
      <c r="J60" s="7" t="str">
        <f t="shared" si="64"/>
        <v/>
      </c>
      <c r="K60" s="125" t="str">
        <f t="shared" si="65"/>
        <v/>
      </c>
      <c r="L60" s="125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19"/>
      <c r="B61" s="4"/>
      <c r="C61" s="4"/>
      <c r="D61" s="7"/>
      <c r="E61" s="7"/>
      <c r="F61" s="116" t="str">
        <f t="shared" si="60"/>
        <v/>
      </c>
      <c r="G61" s="7" t="str">
        <f t="shared" si="61"/>
        <v/>
      </c>
      <c r="H61" s="7" t="str">
        <f t="shared" si="62"/>
        <v/>
      </c>
      <c r="I61" s="116" t="str">
        <f t="shared" si="63"/>
        <v/>
      </c>
      <c r="J61" s="7" t="str">
        <f t="shared" si="64"/>
        <v/>
      </c>
      <c r="K61" s="125" t="str">
        <f t="shared" si="65"/>
        <v/>
      </c>
      <c r="L61" s="125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19"/>
      <c r="B62" s="4"/>
      <c r="C62" s="4"/>
      <c r="D62" s="7"/>
      <c r="E62" s="7"/>
      <c r="F62" s="116" t="str">
        <f t="shared" si="60"/>
        <v/>
      </c>
      <c r="G62" s="7" t="str">
        <f t="shared" si="61"/>
        <v/>
      </c>
      <c r="H62" s="7" t="str">
        <f t="shared" si="62"/>
        <v/>
      </c>
      <c r="I62" s="116" t="str">
        <f t="shared" si="63"/>
        <v/>
      </c>
      <c r="J62" s="7" t="str">
        <f t="shared" si="64"/>
        <v/>
      </c>
      <c r="K62" s="125" t="str">
        <f t="shared" si="65"/>
        <v/>
      </c>
      <c r="L62" s="125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5">
      <c r="A63" s="119"/>
      <c r="B63" s="4"/>
      <c r="C63" s="4"/>
      <c r="D63" s="7"/>
      <c r="E63" s="7"/>
      <c r="F63" s="116" t="str">
        <f t="shared" si="60"/>
        <v/>
      </c>
      <c r="G63" s="7" t="str">
        <f t="shared" si="61"/>
        <v/>
      </c>
      <c r="H63" s="7" t="str">
        <f t="shared" si="62"/>
        <v/>
      </c>
      <c r="I63" s="116" t="str">
        <f t="shared" si="63"/>
        <v/>
      </c>
      <c r="J63" s="7" t="str">
        <f t="shared" si="64"/>
        <v/>
      </c>
      <c r="K63" s="125" t="str">
        <f t="shared" si="65"/>
        <v/>
      </c>
      <c r="L63" s="125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19"/>
      <c r="B64" s="4"/>
      <c r="C64" s="4"/>
      <c r="D64" s="7"/>
      <c r="E64" s="7"/>
      <c r="F64" s="116" t="str">
        <f t="shared" si="60"/>
        <v/>
      </c>
      <c r="G64" s="7" t="str">
        <f t="shared" si="61"/>
        <v/>
      </c>
      <c r="H64" s="7" t="str">
        <f t="shared" si="62"/>
        <v/>
      </c>
      <c r="I64" s="116" t="str">
        <f t="shared" si="63"/>
        <v/>
      </c>
      <c r="J64" s="7" t="str">
        <f t="shared" si="64"/>
        <v/>
      </c>
      <c r="K64" s="125" t="str">
        <f t="shared" si="65"/>
        <v/>
      </c>
      <c r="L64" s="125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19"/>
      <c r="B65" s="4"/>
      <c r="C65" s="4"/>
      <c r="D65" s="7"/>
      <c r="E65" s="7"/>
      <c r="F65" s="116" t="str">
        <f t="shared" si="60"/>
        <v/>
      </c>
      <c r="G65" s="7" t="str">
        <f t="shared" si="61"/>
        <v/>
      </c>
      <c r="H65" s="7" t="str">
        <f t="shared" si="62"/>
        <v/>
      </c>
      <c r="I65" s="116" t="str">
        <f t="shared" si="63"/>
        <v/>
      </c>
      <c r="J65" s="7" t="str">
        <f t="shared" si="64"/>
        <v/>
      </c>
      <c r="K65" s="125" t="str">
        <f t="shared" si="65"/>
        <v/>
      </c>
      <c r="L65" s="125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1"/>
      <c r="B66" s="4"/>
      <c r="C66" s="4"/>
      <c r="D66" s="7"/>
      <c r="E66" s="7"/>
      <c r="F66" s="8" t="str">
        <f>IF(ISBLANK(B66),"",IF(I66="L","Baixa",IF(I66="A","Média",IF(I66="","","Alta"))))</f>
        <v/>
      </c>
      <c r="G66" s="7" t="str">
        <f>CONCATENATE(B66,I66)</f>
        <v/>
      </c>
      <c r="H66" s="5" t="str">
        <f>IF(ISBLANK(B66),"",IF(B66="ALI",IF(I66="L",7,IF(I66="A",10,15)),IF(B66="AIE",IF(I66="L",5,IF(I66="A",7,10)),IF(B66="SE",IF(I66="L",4,IF(I66="A",5,7)),IF(OR(B66="EE",B66="CE"),IF(I66="L",3,IF(I66="A",4,6)),0)))))</f>
        <v/>
      </c>
      <c r="I66" s="116" t="str">
        <f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/>
      </c>
      <c r="J66" s="7" t="str">
        <f>CONCATENATE(B66,C66)</f>
        <v/>
      </c>
      <c r="K66" s="9" t="str">
        <f>IF(OR(H66="",H66=0),L66,H66)</f>
        <v/>
      </c>
      <c r="L66" s="125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19"/>
      <c r="B67" s="4"/>
      <c r="C67" s="4"/>
      <c r="D67" s="7"/>
      <c r="E67" s="7"/>
      <c r="F67" s="8" t="str">
        <f t="shared" ref="F67:F130" si="66">IF(ISBLANK(B67),"",IF(I67="L","Baixa",IF(I67="A","Média",IF(I67="","","Alta"))))</f>
        <v/>
      </c>
      <c r="G67" s="7" t="str">
        <f t="shared" ref="G67:G130" si="67">CONCATENATE(B67,I67)</f>
        <v/>
      </c>
      <c r="H67" s="5" t="str">
        <f t="shared" ref="H67:H130" si="68">IF(ISBLANK(B67),"",IF(B67="ALI",IF(I67="L",7,IF(I67="A",10,15)),IF(B67="AIE",IF(I67="L",5,IF(I67="A",7,10)),IF(B67="SE",IF(I67="L",4,IF(I67="A",5,7)),IF(OR(B67="EE",B67="CE"),IF(I67="L",3,IF(I67="A",4,6)),0)))))</f>
        <v/>
      </c>
      <c r="I67" s="116" t="str">
        <f t="shared" ref="I67:I130" si="69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:J130" si="70">CONCATENATE(B67,C67)</f>
        <v/>
      </c>
      <c r="K67" s="9" t="str">
        <f t="shared" ref="K67:K139" si="71">IF(OR(H67="",H67=0),L67,H67)</f>
        <v/>
      </c>
      <c r="L67" s="125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19"/>
      <c r="B68" s="4"/>
      <c r="C68" s="4"/>
      <c r="D68" s="7"/>
      <c r="E68" s="7"/>
      <c r="F68" s="8" t="str">
        <f t="shared" si="66"/>
        <v/>
      </c>
      <c r="G68" s="7" t="str">
        <f t="shared" si="67"/>
        <v/>
      </c>
      <c r="H68" s="5" t="str">
        <f t="shared" si="68"/>
        <v/>
      </c>
      <c r="I68" s="116" t="str">
        <f t="shared" si="69"/>
        <v/>
      </c>
      <c r="J68" s="7" t="str">
        <f t="shared" si="70"/>
        <v/>
      </c>
      <c r="K68" s="9" t="str">
        <f t="shared" si="71"/>
        <v/>
      </c>
      <c r="L68" s="125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19"/>
      <c r="B69" s="4"/>
      <c r="C69" s="4"/>
      <c r="D69" s="7"/>
      <c r="E69" s="7"/>
      <c r="F69" s="8" t="str">
        <f t="shared" si="66"/>
        <v/>
      </c>
      <c r="G69" s="7" t="str">
        <f t="shared" si="67"/>
        <v/>
      </c>
      <c r="H69" s="5" t="str">
        <f t="shared" si="68"/>
        <v/>
      </c>
      <c r="I69" s="116" t="str">
        <f t="shared" si="69"/>
        <v/>
      </c>
      <c r="J69" s="7" t="str">
        <f t="shared" si="70"/>
        <v/>
      </c>
      <c r="K69" s="9" t="str">
        <f t="shared" si="71"/>
        <v/>
      </c>
      <c r="L69" s="125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19"/>
      <c r="B70" s="4"/>
      <c r="C70" s="4"/>
      <c r="D70" s="7"/>
      <c r="E70" s="7"/>
      <c r="F70" s="8" t="str">
        <f t="shared" si="66"/>
        <v/>
      </c>
      <c r="G70" s="7" t="str">
        <f t="shared" si="67"/>
        <v/>
      </c>
      <c r="H70" s="5" t="str">
        <f t="shared" si="68"/>
        <v/>
      </c>
      <c r="I70" s="116" t="str">
        <f t="shared" si="69"/>
        <v/>
      </c>
      <c r="J70" s="7" t="str">
        <f t="shared" si="70"/>
        <v/>
      </c>
      <c r="K70" s="9" t="str">
        <f t="shared" si="71"/>
        <v/>
      </c>
      <c r="L70" s="125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5">
      <c r="A71" s="119"/>
      <c r="B71" s="4"/>
      <c r="C71" s="4"/>
      <c r="D71" s="7"/>
      <c r="E71" s="7"/>
      <c r="F71" s="8" t="str">
        <f t="shared" si="66"/>
        <v/>
      </c>
      <c r="G71" s="7" t="str">
        <f t="shared" si="67"/>
        <v/>
      </c>
      <c r="H71" s="5" t="str">
        <f t="shared" si="68"/>
        <v/>
      </c>
      <c r="I71" s="116" t="str">
        <f t="shared" si="69"/>
        <v/>
      </c>
      <c r="J71" s="7" t="str">
        <f t="shared" si="70"/>
        <v/>
      </c>
      <c r="K71" s="9" t="str">
        <f t="shared" si="71"/>
        <v/>
      </c>
      <c r="L71" s="125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19"/>
      <c r="B72" s="4"/>
      <c r="C72" s="4"/>
      <c r="D72" s="7"/>
      <c r="E72" s="7"/>
      <c r="F72" s="8" t="str">
        <f t="shared" si="66"/>
        <v/>
      </c>
      <c r="G72" s="7" t="str">
        <f t="shared" si="67"/>
        <v/>
      </c>
      <c r="H72" s="5" t="str">
        <f t="shared" si="68"/>
        <v/>
      </c>
      <c r="I72" s="116" t="str">
        <f t="shared" si="69"/>
        <v/>
      </c>
      <c r="J72" s="7" t="str">
        <f t="shared" si="70"/>
        <v/>
      </c>
      <c r="K72" s="9" t="str">
        <f t="shared" si="71"/>
        <v/>
      </c>
      <c r="L72" s="125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19"/>
      <c r="B73" s="4"/>
      <c r="C73" s="4"/>
      <c r="D73" s="7"/>
      <c r="E73" s="7"/>
      <c r="F73" s="8" t="str">
        <f t="shared" si="66"/>
        <v/>
      </c>
      <c r="G73" s="7" t="str">
        <f t="shared" si="67"/>
        <v/>
      </c>
      <c r="H73" s="5" t="str">
        <f t="shared" si="68"/>
        <v/>
      </c>
      <c r="I73" s="116" t="str">
        <f t="shared" si="69"/>
        <v/>
      </c>
      <c r="J73" s="7" t="str">
        <f t="shared" si="70"/>
        <v/>
      </c>
      <c r="K73" s="9" t="str">
        <f t="shared" si="71"/>
        <v/>
      </c>
      <c r="L73" s="125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1"/>
      <c r="B74" s="4"/>
      <c r="C74" s="4"/>
      <c r="D74" s="7"/>
      <c r="E74" s="7"/>
      <c r="F74" s="8" t="str">
        <f t="shared" si="66"/>
        <v/>
      </c>
      <c r="G74" s="7" t="str">
        <f t="shared" si="67"/>
        <v/>
      </c>
      <c r="H74" s="5" t="str">
        <f t="shared" si="68"/>
        <v/>
      </c>
      <c r="I74" s="116" t="str">
        <f t="shared" si="69"/>
        <v/>
      </c>
      <c r="J74" s="7" t="str">
        <f t="shared" si="70"/>
        <v/>
      </c>
      <c r="K74" s="9" t="str">
        <f t="shared" si="71"/>
        <v/>
      </c>
      <c r="L74" s="125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19"/>
      <c r="B75" s="4"/>
      <c r="C75" s="4"/>
      <c r="D75" s="7"/>
      <c r="E75" s="7"/>
      <c r="F75" s="8" t="str">
        <f t="shared" si="66"/>
        <v/>
      </c>
      <c r="G75" s="7" t="str">
        <f t="shared" si="67"/>
        <v/>
      </c>
      <c r="H75" s="5" t="str">
        <f t="shared" si="68"/>
        <v/>
      </c>
      <c r="I75" s="116" t="str">
        <f t="shared" si="69"/>
        <v/>
      </c>
      <c r="J75" s="7" t="str">
        <f t="shared" si="70"/>
        <v/>
      </c>
      <c r="K75" s="9" t="str">
        <f t="shared" si="71"/>
        <v/>
      </c>
      <c r="L75" s="125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19"/>
      <c r="B76" s="4"/>
      <c r="C76" s="4"/>
      <c r="D76" s="7"/>
      <c r="E76" s="7"/>
      <c r="F76" s="8" t="str">
        <f t="shared" si="66"/>
        <v/>
      </c>
      <c r="G76" s="7" t="str">
        <f t="shared" si="67"/>
        <v/>
      </c>
      <c r="H76" s="5" t="str">
        <f t="shared" si="68"/>
        <v/>
      </c>
      <c r="I76" s="116" t="str">
        <f t="shared" si="69"/>
        <v/>
      </c>
      <c r="J76" s="7" t="str">
        <f t="shared" si="70"/>
        <v/>
      </c>
      <c r="K76" s="9" t="str">
        <f t="shared" si="71"/>
        <v/>
      </c>
      <c r="L76" s="125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19"/>
      <c r="B77" s="4"/>
      <c r="C77" s="4"/>
      <c r="D77" s="7"/>
      <c r="E77" s="7"/>
      <c r="F77" s="8" t="str">
        <f t="shared" si="66"/>
        <v/>
      </c>
      <c r="G77" s="7" t="str">
        <f t="shared" si="67"/>
        <v/>
      </c>
      <c r="H77" s="5" t="str">
        <f t="shared" si="68"/>
        <v/>
      </c>
      <c r="I77" s="116" t="str">
        <f t="shared" si="69"/>
        <v/>
      </c>
      <c r="J77" s="7" t="str">
        <f t="shared" si="70"/>
        <v/>
      </c>
      <c r="K77" s="9" t="str">
        <f t="shared" si="71"/>
        <v/>
      </c>
      <c r="L77" s="125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19"/>
      <c r="B78" s="4"/>
      <c r="C78" s="4"/>
      <c r="D78" s="7"/>
      <c r="E78" s="7"/>
      <c r="F78" s="8" t="str">
        <f t="shared" si="66"/>
        <v/>
      </c>
      <c r="G78" s="7" t="str">
        <f t="shared" si="67"/>
        <v/>
      </c>
      <c r="H78" s="5" t="str">
        <f t="shared" si="68"/>
        <v/>
      </c>
      <c r="I78" s="116" t="str">
        <f t="shared" si="69"/>
        <v/>
      </c>
      <c r="J78" s="7" t="str">
        <f t="shared" si="70"/>
        <v/>
      </c>
      <c r="K78" s="9" t="str">
        <f t="shared" si="71"/>
        <v/>
      </c>
      <c r="L78" s="125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19"/>
      <c r="B79" s="4"/>
      <c r="C79" s="4"/>
      <c r="D79" s="7"/>
      <c r="E79" s="7"/>
      <c r="F79" s="8" t="str">
        <f t="shared" si="66"/>
        <v/>
      </c>
      <c r="G79" s="7" t="str">
        <f t="shared" si="67"/>
        <v/>
      </c>
      <c r="H79" s="5" t="str">
        <f t="shared" si="68"/>
        <v/>
      </c>
      <c r="I79" s="116" t="str">
        <f t="shared" si="69"/>
        <v/>
      </c>
      <c r="J79" s="7" t="str">
        <f t="shared" si="70"/>
        <v/>
      </c>
      <c r="K79" s="9" t="str">
        <f t="shared" si="71"/>
        <v/>
      </c>
      <c r="L79" s="125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5">
      <c r="A80" s="119"/>
      <c r="B80" s="4"/>
      <c r="C80" s="4"/>
      <c r="D80" s="7"/>
      <c r="E80" s="7"/>
      <c r="F80" s="8" t="str">
        <f t="shared" si="66"/>
        <v/>
      </c>
      <c r="G80" s="7" t="str">
        <f t="shared" si="67"/>
        <v/>
      </c>
      <c r="H80" s="5" t="str">
        <f t="shared" si="68"/>
        <v/>
      </c>
      <c r="I80" s="116" t="str">
        <f t="shared" si="69"/>
        <v/>
      </c>
      <c r="J80" s="7" t="str">
        <f t="shared" si="70"/>
        <v/>
      </c>
      <c r="K80" s="9" t="str">
        <f t="shared" si="71"/>
        <v/>
      </c>
      <c r="L80" s="125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5">
      <c r="A81" s="119"/>
      <c r="B81" s="4"/>
      <c r="C81" s="4"/>
      <c r="D81" s="7"/>
      <c r="E81" s="7"/>
      <c r="F81" s="8" t="str">
        <f t="shared" si="66"/>
        <v/>
      </c>
      <c r="G81" s="7" t="str">
        <f t="shared" si="67"/>
        <v/>
      </c>
      <c r="H81" s="5" t="str">
        <f t="shared" si="68"/>
        <v/>
      </c>
      <c r="I81" s="116" t="str">
        <f t="shared" si="69"/>
        <v/>
      </c>
      <c r="J81" s="7" t="str">
        <f t="shared" si="70"/>
        <v/>
      </c>
      <c r="K81" s="9" t="str">
        <f t="shared" si="71"/>
        <v/>
      </c>
      <c r="L81" s="125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5">
      <c r="A82" s="119"/>
      <c r="B82" s="4"/>
      <c r="C82" s="4"/>
      <c r="D82" s="7"/>
      <c r="E82" s="7"/>
      <c r="F82" s="8" t="str">
        <f t="shared" si="66"/>
        <v/>
      </c>
      <c r="G82" s="7" t="str">
        <f t="shared" si="67"/>
        <v/>
      </c>
      <c r="H82" s="5" t="str">
        <f t="shared" si="68"/>
        <v/>
      </c>
      <c r="I82" s="116" t="str">
        <f t="shared" si="69"/>
        <v/>
      </c>
      <c r="J82" s="7" t="str">
        <f t="shared" si="70"/>
        <v/>
      </c>
      <c r="K82" s="9" t="str">
        <f t="shared" si="71"/>
        <v/>
      </c>
      <c r="L82" s="125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5">
      <c r="A83" s="119"/>
      <c r="B83" s="4"/>
      <c r="C83" s="4"/>
      <c r="D83" s="7"/>
      <c r="E83" s="7"/>
      <c r="F83" s="8" t="str">
        <f t="shared" si="66"/>
        <v/>
      </c>
      <c r="G83" s="7" t="str">
        <f t="shared" si="67"/>
        <v/>
      </c>
      <c r="H83" s="5" t="str">
        <f t="shared" si="68"/>
        <v/>
      </c>
      <c r="I83" s="116" t="str">
        <f t="shared" si="69"/>
        <v/>
      </c>
      <c r="J83" s="7" t="str">
        <f t="shared" si="70"/>
        <v/>
      </c>
      <c r="K83" s="9" t="str">
        <f t="shared" si="71"/>
        <v/>
      </c>
      <c r="L83" s="125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1"/>
      <c r="B84" s="4"/>
      <c r="C84" s="4"/>
      <c r="D84" s="7"/>
      <c r="E84" s="7"/>
      <c r="F84" s="8" t="str">
        <f t="shared" si="66"/>
        <v/>
      </c>
      <c r="G84" s="7" t="str">
        <f t="shared" si="67"/>
        <v/>
      </c>
      <c r="H84" s="5" t="str">
        <f t="shared" si="68"/>
        <v/>
      </c>
      <c r="I84" s="116" t="str">
        <f t="shared" si="69"/>
        <v/>
      </c>
      <c r="J84" s="7" t="str">
        <f t="shared" si="70"/>
        <v/>
      </c>
      <c r="K84" s="9" t="str">
        <f t="shared" si="71"/>
        <v/>
      </c>
      <c r="L84" s="125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19"/>
      <c r="B85" s="4"/>
      <c r="C85" s="4"/>
      <c r="D85" s="7"/>
      <c r="E85" s="7"/>
      <c r="F85" s="8" t="str">
        <f t="shared" si="66"/>
        <v/>
      </c>
      <c r="G85" s="7" t="str">
        <f t="shared" si="67"/>
        <v/>
      </c>
      <c r="H85" s="5" t="str">
        <f t="shared" si="68"/>
        <v/>
      </c>
      <c r="I85" s="116" t="str">
        <f t="shared" si="69"/>
        <v/>
      </c>
      <c r="J85" s="7" t="str">
        <f t="shared" si="70"/>
        <v/>
      </c>
      <c r="K85" s="9" t="str">
        <f t="shared" si="71"/>
        <v/>
      </c>
      <c r="L85" s="125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19"/>
      <c r="B86" s="4"/>
      <c r="C86" s="4"/>
      <c r="D86" s="7"/>
      <c r="E86" s="7"/>
      <c r="F86" s="8" t="str">
        <f t="shared" si="66"/>
        <v/>
      </c>
      <c r="G86" s="7" t="str">
        <f t="shared" si="67"/>
        <v/>
      </c>
      <c r="H86" s="5" t="str">
        <f t="shared" si="68"/>
        <v/>
      </c>
      <c r="I86" s="116" t="str">
        <f t="shared" si="69"/>
        <v/>
      </c>
      <c r="J86" s="7" t="str">
        <f t="shared" si="70"/>
        <v/>
      </c>
      <c r="K86" s="9" t="str">
        <f t="shared" si="71"/>
        <v/>
      </c>
      <c r="L86" s="125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19"/>
      <c r="B87" s="4"/>
      <c r="C87" s="4"/>
      <c r="D87" s="7"/>
      <c r="E87" s="7"/>
      <c r="F87" s="8" t="str">
        <f t="shared" si="66"/>
        <v/>
      </c>
      <c r="G87" s="7" t="str">
        <f t="shared" si="67"/>
        <v/>
      </c>
      <c r="H87" s="5" t="str">
        <f t="shared" si="68"/>
        <v/>
      </c>
      <c r="I87" s="116" t="str">
        <f t="shared" si="69"/>
        <v/>
      </c>
      <c r="J87" s="7" t="str">
        <f t="shared" si="70"/>
        <v/>
      </c>
      <c r="K87" s="9" t="str">
        <f t="shared" si="71"/>
        <v/>
      </c>
      <c r="L87" s="125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1"/>
      <c r="B88" s="4"/>
      <c r="C88" s="4"/>
      <c r="D88" s="7"/>
      <c r="E88" s="7"/>
      <c r="F88" s="8" t="str">
        <f t="shared" si="66"/>
        <v/>
      </c>
      <c r="G88" s="7" t="str">
        <f t="shared" si="67"/>
        <v/>
      </c>
      <c r="H88" s="5" t="str">
        <f t="shared" si="68"/>
        <v/>
      </c>
      <c r="I88" s="116" t="str">
        <f t="shared" si="69"/>
        <v/>
      </c>
      <c r="J88" s="7" t="str">
        <f t="shared" si="70"/>
        <v/>
      </c>
      <c r="K88" s="9" t="str">
        <f t="shared" si="71"/>
        <v/>
      </c>
      <c r="L88" s="125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19"/>
      <c r="B89" s="4"/>
      <c r="C89" s="4"/>
      <c r="D89" s="7"/>
      <c r="E89" s="7"/>
      <c r="F89" s="8" t="str">
        <f t="shared" si="66"/>
        <v/>
      </c>
      <c r="G89" s="7" t="str">
        <f t="shared" si="67"/>
        <v/>
      </c>
      <c r="H89" s="5" t="str">
        <f t="shared" si="68"/>
        <v/>
      </c>
      <c r="I89" s="116" t="str">
        <f t="shared" si="69"/>
        <v/>
      </c>
      <c r="J89" s="7" t="str">
        <f t="shared" si="70"/>
        <v/>
      </c>
      <c r="K89" s="9" t="str">
        <f t="shared" si="71"/>
        <v/>
      </c>
      <c r="L89" s="125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19"/>
      <c r="B90" s="4"/>
      <c r="C90" s="4"/>
      <c r="D90" s="7"/>
      <c r="E90" s="7"/>
      <c r="F90" s="8" t="str">
        <f t="shared" si="66"/>
        <v/>
      </c>
      <c r="G90" s="7" t="str">
        <f t="shared" si="67"/>
        <v/>
      </c>
      <c r="H90" s="5" t="str">
        <f t="shared" si="68"/>
        <v/>
      </c>
      <c r="I90" s="116" t="str">
        <f t="shared" si="69"/>
        <v/>
      </c>
      <c r="J90" s="7" t="str">
        <f t="shared" si="70"/>
        <v/>
      </c>
      <c r="K90" s="9" t="str">
        <f t="shared" si="71"/>
        <v/>
      </c>
      <c r="L90" s="125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ht="14.25" customHeight="1" x14ac:dyDescent="0.25">
      <c r="A91" s="119"/>
      <c r="B91" s="4"/>
      <c r="C91" s="4"/>
      <c r="D91" s="7"/>
      <c r="E91" s="7"/>
      <c r="F91" s="8" t="str">
        <f t="shared" si="66"/>
        <v/>
      </c>
      <c r="G91" s="7" t="str">
        <f t="shared" si="67"/>
        <v/>
      </c>
      <c r="H91" s="5" t="str">
        <f t="shared" si="68"/>
        <v/>
      </c>
      <c r="I91" s="116" t="str">
        <f t="shared" si="69"/>
        <v/>
      </c>
      <c r="J91" s="7" t="str">
        <f t="shared" si="70"/>
        <v/>
      </c>
      <c r="K91" s="9" t="str">
        <f t="shared" si="71"/>
        <v/>
      </c>
      <c r="L91" s="125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19"/>
      <c r="B92" s="4"/>
      <c r="C92" s="4"/>
      <c r="D92" s="7"/>
      <c r="E92" s="7"/>
      <c r="F92" s="8" t="str">
        <f t="shared" ref="F92:F108" si="72">IF(ISBLANK(B92),"",IF(I92="L","Baixa",IF(I92="A","Média",IF(I92="","","Alta"))))</f>
        <v/>
      </c>
      <c r="G92" s="7" t="str">
        <f t="shared" ref="G92:G108" si="73">CONCATENATE(B92,I92)</f>
        <v/>
      </c>
      <c r="H92" s="5" t="str">
        <f t="shared" ref="H92:H108" si="74">IF(ISBLANK(B92),"",IF(B92="ALI",IF(I92="L",7,IF(I92="A",10,15)),IF(B92="AIE",IF(I92="L",5,IF(I92="A",7,10)),IF(B92="SE",IF(I92="L",4,IF(I92="A",5,7)),IF(OR(B92="EE",B92="CE"),IF(I92="L",3,IF(I92="A",4,6)),0)))))</f>
        <v/>
      </c>
      <c r="I92" s="116" t="str">
        <f t="shared" ref="I92:I108" si="75">IF(OR(ISBLANK(D92),ISBLANK(E92)),IF(OR(B92="ALI",B92="AIE"),"L",IF(OR(B92="EE",B92="SE",B92="CE"),"A","")),IF(B92="EE",IF(E92&gt;=3,IF(D92&gt;=5,"H","A"),IF(E92&gt;=2,IF(D92&gt;=16,"H",IF(D92&lt;=4,"L","A")),IF(D92&lt;=15,"L","A"))),IF(OR(B92="SE",B92="CE"),IF(E92&gt;=4,IF(D92&gt;=6,"H","A"),IF(E92&gt;=2,IF(D92&gt;=20,"H",IF(D92&lt;=5,"L","A")),IF(D92&lt;=19,"L","A"))),IF(OR(B92="ALI",B92="AIE"),IF(E92&gt;=6,IF(D92&gt;=20,"H","A"),IF(E92&gt;=2,IF(D92&gt;=51,"H",IF(D92&lt;=19,"L","A")),IF(D92&lt;=50,"L","A"))),""))))</f>
        <v/>
      </c>
      <c r="J92" s="7" t="str">
        <f t="shared" ref="J92:J108" si="76">CONCATENATE(B92,C92)</f>
        <v/>
      </c>
      <c r="K92" s="9" t="str">
        <f t="shared" ref="K92:K108" si="77">IF(OR(H92="",H92=0),L92,H92)</f>
        <v/>
      </c>
      <c r="L92" s="125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19"/>
      <c r="B93" s="4"/>
      <c r="C93" s="4"/>
      <c r="D93" s="7"/>
      <c r="E93" s="7"/>
      <c r="F93" s="8" t="str">
        <f t="shared" si="72"/>
        <v/>
      </c>
      <c r="G93" s="7" t="str">
        <f t="shared" si="73"/>
        <v/>
      </c>
      <c r="H93" s="5" t="str">
        <f t="shared" si="74"/>
        <v/>
      </c>
      <c r="I93" s="116" t="str">
        <f t="shared" si="75"/>
        <v/>
      </c>
      <c r="J93" s="7" t="str">
        <f t="shared" si="76"/>
        <v/>
      </c>
      <c r="K93" s="9" t="str">
        <f t="shared" si="77"/>
        <v/>
      </c>
      <c r="L93" s="125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5">
      <c r="A94" s="119"/>
      <c r="B94" s="4"/>
      <c r="C94" s="4"/>
      <c r="D94" s="7"/>
      <c r="E94" s="7"/>
      <c r="F94" s="8" t="str">
        <f t="shared" si="72"/>
        <v/>
      </c>
      <c r="G94" s="7" t="str">
        <f t="shared" si="73"/>
        <v/>
      </c>
      <c r="H94" s="5" t="str">
        <f t="shared" si="74"/>
        <v/>
      </c>
      <c r="I94" s="116" t="str">
        <f t="shared" si="75"/>
        <v/>
      </c>
      <c r="J94" s="7" t="str">
        <f t="shared" si="76"/>
        <v/>
      </c>
      <c r="K94" s="9" t="str">
        <f t="shared" si="77"/>
        <v/>
      </c>
      <c r="L94" s="125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19"/>
      <c r="B95" s="4"/>
      <c r="C95" s="4"/>
      <c r="D95" s="7"/>
      <c r="E95" s="7"/>
      <c r="F95" s="8" t="str">
        <f t="shared" si="72"/>
        <v/>
      </c>
      <c r="G95" s="7" t="str">
        <f t="shared" si="73"/>
        <v/>
      </c>
      <c r="H95" s="5" t="str">
        <f t="shared" si="74"/>
        <v/>
      </c>
      <c r="I95" s="116" t="str">
        <f t="shared" si="75"/>
        <v/>
      </c>
      <c r="J95" s="7" t="str">
        <f t="shared" si="76"/>
        <v/>
      </c>
      <c r="K95" s="9" t="str">
        <f t="shared" si="77"/>
        <v/>
      </c>
      <c r="L95" s="125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19"/>
      <c r="B96" s="4"/>
      <c r="C96" s="4"/>
      <c r="D96" s="7"/>
      <c r="E96" s="7"/>
      <c r="F96" s="8" t="str">
        <f t="shared" si="72"/>
        <v/>
      </c>
      <c r="G96" s="7" t="str">
        <f t="shared" si="73"/>
        <v/>
      </c>
      <c r="H96" s="5" t="str">
        <f t="shared" si="74"/>
        <v/>
      </c>
      <c r="I96" s="116" t="str">
        <f t="shared" si="75"/>
        <v/>
      </c>
      <c r="J96" s="7" t="str">
        <f t="shared" si="76"/>
        <v/>
      </c>
      <c r="K96" s="9" t="str">
        <f t="shared" si="77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ht="14.25" customHeight="1" x14ac:dyDescent="0.25">
      <c r="A97" s="119"/>
      <c r="B97" s="4"/>
      <c r="C97" s="4"/>
      <c r="D97" s="7"/>
      <c r="E97" s="7"/>
      <c r="F97" s="8" t="str">
        <f t="shared" si="72"/>
        <v/>
      </c>
      <c r="G97" s="7" t="str">
        <f t="shared" si="73"/>
        <v/>
      </c>
      <c r="H97" s="5" t="str">
        <f t="shared" si="74"/>
        <v/>
      </c>
      <c r="I97" s="116" t="str">
        <f t="shared" si="75"/>
        <v/>
      </c>
      <c r="J97" s="7" t="str">
        <f t="shared" si="76"/>
        <v/>
      </c>
      <c r="K97" s="9" t="str">
        <f t="shared" si="77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ht="14.25" customHeight="1" x14ac:dyDescent="0.25">
      <c r="A98" s="119"/>
      <c r="B98" s="4"/>
      <c r="C98" s="4"/>
      <c r="D98" s="7"/>
      <c r="E98" s="7"/>
      <c r="F98" s="8" t="str">
        <f t="shared" si="72"/>
        <v/>
      </c>
      <c r="G98" s="7" t="str">
        <f t="shared" si="73"/>
        <v/>
      </c>
      <c r="H98" s="5" t="str">
        <f t="shared" si="74"/>
        <v/>
      </c>
      <c r="I98" s="116" t="str">
        <f t="shared" si="75"/>
        <v/>
      </c>
      <c r="J98" s="7" t="str">
        <f t="shared" si="76"/>
        <v/>
      </c>
      <c r="K98" s="9" t="str">
        <f t="shared" si="77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ht="14.25" customHeight="1" x14ac:dyDescent="0.25">
      <c r="A99" s="119"/>
      <c r="B99" s="4"/>
      <c r="C99" s="4"/>
      <c r="D99" s="7"/>
      <c r="E99" s="7"/>
      <c r="F99" s="8" t="str">
        <f t="shared" si="72"/>
        <v/>
      </c>
      <c r="G99" s="7" t="str">
        <f t="shared" si="73"/>
        <v/>
      </c>
      <c r="H99" s="5" t="str">
        <f t="shared" si="74"/>
        <v/>
      </c>
      <c r="I99" s="116" t="str">
        <f t="shared" si="75"/>
        <v/>
      </c>
      <c r="J99" s="7" t="str">
        <f t="shared" si="76"/>
        <v/>
      </c>
      <c r="K99" s="9" t="str">
        <f t="shared" si="77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ht="14.25" customHeight="1" x14ac:dyDescent="0.25">
      <c r="A100" s="119"/>
      <c r="B100" s="4"/>
      <c r="C100" s="4"/>
      <c r="D100" s="7"/>
      <c r="E100" s="7"/>
      <c r="F100" s="8" t="str">
        <f t="shared" si="72"/>
        <v/>
      </c>
      <c r="G100" s="7" t="str">
        <f t="shared" si="73"/>
        <v/>
      </c>
      <c r="H100" s="5" t="str">
        <f t="shared" si="74"/>
        <v/>
      </c>
      <c r="I100" s="116" t="str">
        <f t="shared" si="75"/>
        <v/>
      </c>
      <c r="J100" s="7" t="str">
        <f t="shared" si="76"/>
        <v/>
      </c>
      <c r="K100" s="9" t="str">
        <f t="shared" si="7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ht="14.25" customHeight="1" x14ac:dyDescent="0.25">
      <c r="A101" s="119"/>
      <c r="B101" s="4"/>
      <c r="C101" s="4"/>
      <c r="D101" s="7"/>
      <c r="E101" s="7"/>
      <c r="F101" s="8" t="str">
        <f t="shared" si="72"/>
        <v/>
      </c>
      <c r="G101" s="7" t="str">
        <f t="shared" si="73"/>
        <v/>
      </c>
      <c r="H101" s="5" t="str">
        <f t="shared" si="74"/>
        <v/>
      </c>
      <c r="I101" s="116" t="str">
        <f t="shared" si="75"/>
        <v/>
      </c>
      <c r="J101" s="7" t="str">
        <f t="shared" si="76"/>
        <v/>
      </c>
      <c r="K101" s="9" t="str">
        <f t="shared" si="77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ht="14.25" customHeight="1" x14ac:dyDescent="0.25">
      <c r="A102" s="119"/>
      <c r="B102" s="4"/>
      <c r="C102" s="4"/>
      <c r="D102" s="7"/>
      <c r="E102" s="7"/>
      <c r="F102" s="8" t="str">
        <f t="shared" si="72"/>
        <v/>
      </c>
      <c r="G102" s="7" t="str">
        <f t="shared" si="73"/>
        <v/>
      </c>
      <c r="H102" s="5" t="str">
        <f t="shared" si="74"/>
        <v/>
      </c>
      <c r="I102" s="116" t="str">
        <f t="shared" si="75"/>
        <v/>
      </c>
      <c r="J102" s="7" t="str">
        <f t="shared" si="76"/>
        <v/>
      </c>
      <c r="K102" s="9" t="str">
        <f t="shared" si="77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ht="14.25" customHeight="1" x14ac:dyDescent="0.25">
      <c r="A103" s="119"/>
      <c r="B103" s="4"/>
      <c r="C103" s="4"/>
      <c r="D103" s="7"/>
      <c r="E103" s="7"/>
      <c r="F103" s="8" t="str">
        <f t="shared" si="72"/>
        <v/>
      </c>
      <c r="G103" s="7" t="str">
        <f t="shared" si="73"/>
        <v/>
      </c>
      <c r="H103" s="5" t="str">
        <f t="shared" si="74"/>
        <v/>
      </c>
      <c r="I103" s="116" t="str">
        <f t="shared" si="75"/>
        <v/>
      </c>
      <c r="J103" s="7" t="str">
        <f t="shared" si="76"/>
        <v/>
      </c>
      <c r="K103" s="9" t="str">
        <f t="shared" si="77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ht="14.25" customHeight="1" x14ac:dyDescent="0.25">
      <c r="A104" s="119"/>
      <c r="B104" s="4"/>
      <c r="C104" s="4"/>
      <c r="D104" s="7"/>
      <c r="E104" s="7"/>
      <c r="F104" s="8" t="str">
        <f t="shared" si="72"/>
        <v/>
      </c>
      <c r="G104" s="7" t="str">
        <f t="shared" si="73"/>
        <v/>
      </c>
      <c r="H104" s="5" t="str">
        <f t="shared" si="74"/>
        <v/>
      </c>
      <c r="I104" s="116" t="str">
        <f t="shared" si="75"/>
        <v/>
      </c>
      <c r="J104" s="7" t="str">
        <f t="shared" si="76"/>
        <v/>
      </c>
      <c r="K104" s="9" t="str">
        <f t="shared" si="77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ht="14.25" customHeight="1" x14ac:dyDescent="0.25">
      <c r="A105" s="119"/>
      <c r="B105" s="4"/>
      <c r="C105" s="4"/>
      <c r="D105" s="7"/>
      <c r="E105" s="7"/>
      <c r="F105" s="8" t="str">
        <f t="shared" si="72"/>
        <v/>
      </c>
      <c r="G105" s="7" t="str">
        <f t="shared" si="73"/>
        <v/>
      </c>
      <c r="H105" s="5" t="str">
        <f t="shared" si="74"/>
        <v/>
      </c>
      <c r="I105" s="116" t="str">
        <f t="shared" si="75"/>
        <v/>
      </c>
      <c r="J105" s="7" t="str">
        <f t="shared" si="76"/>
        <v/>
      </c>
      <c r="K105" s="9" t="str">
        <f t="shared" si="77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ht="14.25" customHeight="1" x14ac:dyDescent="0.25">
      <c r="A106" s="119"/>
      <c r="B106" s="4"/>
      <c r="C106" s="4"/>
      <c r="D106" s="7"/>
      <c r="E106" s="7"/>
      <c r="F106" s="8" t="str">
        <f t="shared" si="72"/>
        <v/>
      </c>
      <c r="G106" s="7" t="str">
        <f t="shared" si="73"/>
        <v/>
      </c>
      <c r="H106" s="5" t="str">
        <f t="shared" si="74"/>
        <v/>
      </c>
      <c r="I106" s="116" t="str">
        <f t="shared" si="75"/>
        <v/>
      </c>
      <c r="J106" s="7" t="str">
        <f t="shared" si="76"/>
        <v/>
      </c>
      <c r="K106" s="9" t="str">
        <f t="shared" si="77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ht="14.25" customHeight="1" x14ac:dyDescent="0.25">
      <c r="A107" s="119"/>
      <c r="B107" s="4"/>
      <c r="C107" s="4"/>
      <c r="D107" s="7"/>
      <c r="E107" s="7"/>
      <c r="F107" s="8" t="str">
        <f t="shared" si="72"/>
        <v/>
      </c>
      <c r="G107" s="7" t="str">
        <f t="shared" si="73"/>
        <v/>
      </c>
      <c r="H107" s="5" t="str">
        <f t="shared" si="74"/>
        <v/>
      </c>
      <c r="I107" s="116" t="str">
        <f t="shared" si="75"/>
        <v/>
      </c>
      <c r="J107" s="7" t="str">
        <f t="shared" si="76"/>
        <v/>
      </c>
      <c r="K107" s="9" t="str">
        <f t="shared" si="77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ht="14.25" customHeight="1" x14ac:dyDescent="0.25">
      <c r="A108" s="121"/>
      <c r="B108" s="4"/>
      <c r="C108" s="4"/>
      <c r="D108" s="7"/>
      <c r="E108" s="7"/>
      <c r="F108" s="8" t="str">
        <f t="shared" si="72"/>
        <v/>
      </c>
      <c r="G108" s="7" t="str">
        <f t="shared" si="73"/>
        <v/>
      </c>
      <c r="H108" s="5" t="str">
        <f t="shared" si="74"/>
        <v/>
      </c>
      <c r="I108" s="116" t="str">
        <f t="shared" si="75"/>
        <v/>
      </c>
      <c r="J108" s="7" t="str">
        <f t="shared" si="76"/>
        <v/>
      </c>
      <c r="K108" s="9" t="str">
        <f t="shared" si="77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21"/>
      <c r="B109" s="4"/>
      <c r="C109" s="4"/>
      <c r="D109" s="7"/>
      <c r="E109" s="7"/>
      <c r="F109" s="8" t="str">
        <f t="shared" si="66"/>
        <v/>
      </c>
      <c r="G109" s="7" t="str">
        <f t="shared" si="67"/>
        <v/>
      </c>
      <c r="H109" s="5" t="str">
        <f t="shared" si="68"/>
        <v/>
      </c>
      <c r="I109" s="116" t="str">
        <f t="shared" si="69"/>
        <v/>
      </c>
      <c r="J109" s="7" t="str">
        <f t="shared" si="70"/>
        <v/>
      </c>
      <c r="K109" s="9" t="str">
        <f t="shared" si="7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19"/>
      <c r="B110" s="4"/>
      <c r="C110" s="4"/>
      <c r="D110" s="7"/>
      <c r="E110" s="7"/>
      <c r="F110" s="8" t="str">
        <f t="shared" si="66"/>
        <v/>
      </c>
      <c r="G110" s="7" t="str">
        <f t="shared" si="67"/>
        <v/>
      </c>
      <c r="H110" s="5" t="str">
        <f t="shared" si="68"/>
        <v/>
      </c>
      <c r="I110" s="116" t="str">
        <f t="shared" si="69"/>
        <v/>
      </c>
      <c r="J110" s="7" t="str">
        <f t="shared" si="70"/>
        <v/>
      </c>
      <c r="K110" s="9" t="str">
        <f t="shared" si="7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19"/>
      <c r="B111" s="4"/>
      <c r="C111" s="4"/>
      <c r="D111" s="7"/>
      <c r="E111" s="7"/>
      <c r="F111" s="8" t="str">
        <f t="shared" si="66"/>
        <v/>
      </c>
      <c r="G111" s="7" t="str">
        <f t="shared" si="67"/>
        <v/>
      </c>
      <c r="H111" s="5" t="str">
        <f t="shared" si="68"/>
        <v/>
      </c>
      <c r="I111" s="116" t="str">
        <f t="shared" si="69"/>
        <v/>
      </c>
      <c r="J111" s="7" t="str">
        <f t="shared" si="70"/>
        <v/>
      </c>
      <c r="K111" s="9" t="str">
        <f t="shared" si="7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19"/>
      <c r="B112" s="4"/>
      <c r="C112" s="4"/>
      <c r="D112" s="7"/>
      <c r="E112" s="7"/>
      <c r="F112" s="8" t="str">
        <f t="shared" si="66"/>
        <v/>
      </c>
      <c r="G112" s="7" t="str">
        <f t="shared" si="67"/>
        <v/>
      </c>
      <c r="H112" s="5" t="str">
        <f t="shared" si="68"/>
        <v/>
      </c>
      <c r="I112" s="116" t="str">
        <f t="shared" si="69"/>
        <v/>
      </c>
      <c r="J112" s="7" t="str">
        <f t="shared" si="70"/>
        <v/>
      </c>
      <c r="K112" s="9" t="str">
        <f t="shared" si="7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ht="14.25" customHeight="1" x14ac:dyDescent="0.25">
      <c r="A113" s="119"/>
      <c r="B113" s="4"/>
      <c r="C113" s="4"/>
      <c r="D113" s="7"/>
      <c r="E113" s="7"/>
      <c r="F113" s="8" t="str">
        <f t="shared" si="66"/>
        <v/>
      </c>
      <c r="G113" s="7" t="str">
        <f t="shared" si="67"/>
        <v/>
      </c>
      <c r="H113" s="5" t="str">
        <f t="shared" si="68"/>
        <v/>
      </c>
      <c r="I113" s="116" t="str">
        <f t="shared" si="69"/>
        <v/>
      </c>
      <c r="J113" s="7" t="str">
        <f t="shared" si="70"/>
        <v/>
      </c>
      <c r="K113" s="9" t="str">
        <f t="shared" si="7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19"/>
      <c r="B114" s="4"/>
      <c r="C114" s="4"/>
      <c r="D114" s="7"/>
      <c r="E114" s="7"/>
      <c r="F114" s="8" t="str">
        <f t="shared" si="66"/>
        <v/>
      </c>
      <c r="G114" s="7" t="str">
        <f t="shared" si="67"/>
        <v/>
      </c>
      <c r="H114" s="5" t="str">
        <f t="shared" si="68"/>
        <v/>
      </c>
      <c r="I114" s="116" t="str">
        <f t="shared" si="69"/>
        <v/>
      </c>
      <c r="J114" s="7" t="str">
        <f t="shared" si="70"/>
        <v/>
      </c>
      <c r="K114" s="9" t="str">
        <f t="shared" si="7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21"/>
      <c r="B115" s="4"/>
      <c r="C115" s="4"/>
      <c r="D115" s="7"/>
      <c r="E115" s="7"/>
      <c r="F115" s="8" t="str">
        <f t="shared" si="66"/>
        <v/>
      </c>
      <c r="G115" s="7" t="str">
        <f t="shared" si="67"/>
        <v/>
      </c>
      <c r="H115" s="5" t="str">
        <f t="shared" si="68"/>
        <v/>
      </c>
      <c r="I115" s="116" t="str">
        <f t="shared" si="69"/>
        <v/>
      </c>
      <c r="J115" s="7" t="str">
        <f t="shared" si="70"/>
        <v/>
      </c>
      <c r="K115" s="9" t="str">
        <f t="shared" si="7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19"/>
      <c r="B116" s="4"/>
      <c r="C116" s="4"/>
      <c r="D116" s="7"/>
      <c r="E116" s="7"/>
      <c r="F116" s="8" t="str">
        <f t="shared" si="66"/>
        <v/>
      </c>
      <c r="G116" s="7" t="str">
        <f t="shared" si="67"/>
        <v/>
      </c>
      <c r="H116" s="5" t="str">
        <f t="shared" si="68"/>
        <v/>
      </c>
      <c r="I116" s="116" t="str">
        <f t="shared" si="69"/>
        <v/>
      </c>
      <c r="J116" s="7" t="str">
        <f t="shared" si="70"/>
        <v/>
      </c>
      <c r="K116" s="9" t="str">
        <f t="shared" si="7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19"/>
      <c r="B117" s="4"/>
      <c r="C117" s="4"/>
      <c r="D117" s="7"/>
      <c r="E117" s="7"/>
      <c r="F117" s="8" t="str">
        <f t="shared" si="66"/>
        <v/>
      </c>
      <c r="G117" s="7" t="str">
        <f t="shared" si="67"/>
        <v/>
      </c>
      <c r="H117" s="5" t="str">
        <f t="shared" si="68"/>
        <v/>
      </c>
      <c r="I117" s="116" t="str">
        <f t="shared" si="69"/>
        <v/>
      </c>
      <c r="J117" s="7" t="str">
        <f t="shared" si="70"/>
        <v/>
      </c>
      <c r="K117" s="9" t="str">
        <f t="shared" si="7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19"/>
      <c r="B118" s="4"/>
      <c r="C118" s="4"/>
      <c r="D118" s="7"/>
      <c r="E118" s="7"/>
      <c r="F118" s="8" t="str">
        <f t="shared" si="66"/>
        <v/>
      </c>
      <c r="G118" s="7" t="str">
        <f t="shared" si="67"/>
        <v/>
      </c>
      <c r="H118" s="5" t="str">
        <f t="shared" si="68"/>
        <v/>
      </c>
      <c r="I118" s="116" t="str">
        <f t="shared" si="69"/>
        <v/>
      </c>
      <c r="J118" s="7" t="str">
        <f t="shared" si="70"/>
        <v/>
      </c>
      <c r="K118" s="9" t="str">
        <f t="shared" si="7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19"/>
      <c r="B119" s="4"/>
      <c r="C119" s="4"/>
      <c r="D119" s="7"/>
      <c r="E119" s="7"/>
      <c r="F119" s="8" t="str">
        <f t="shared" si="66"/>
        <v/>
      </c>
      <c r="G119" s="7" t="str">
        <f t="shared" si="67"/>
        <v/>
      </c>
      <c r="H119" s="5" t="str">
        <f t="shared" si="68"/>
        <v/>
      </c>
      <c r="I119" s="116" t="str">
        <f t="shared" si="69"/>
        <v/>
      </c>
      <c r="J119" s="7" t="str">
        <f t="shared" si="70"/>
        <v/>
      </c>
      <c r="K119" s="9" t="str">
        <f t="shared" si="7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19"/>
      <c r="B120" s="4"/>
      <c r="C120" s="4"/>
      <c r="D120" s="7"/>
      <c r="E120" s="7"/>
      <c r="F120" s="8" t="str">
        <f t="shared" si="66"/>
        <v/>
      </c>
      <c r="G120" s="7" t="str">
        <f t="shared" si="67"/>
        <v/>
      </c>
      <c r="H120" s="5" t="str">
        <f t="shared" si="68"/>
        <v/>
      </c>
      <c r="I120" s="116" t="str">
        <f t="shared" si="69"/>
        <v/>
      </c>
      <c r="J120" s="7" t="str">
        <f t="shared" si="70"/>
        <v/>
      </c>
      <c r="K120" s="9" t="str">
        <f t="shared" si="7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21"/>
      <c r="B121" s="4"/>
      <c r="C121" s="4"/>
      <c r="D121" s="7"/>
      <c r="E121" s="7"/>
      <c r="F121" s="8" t="str">
        <f t="shared" si="66"/>
        <v/>
      </c>
      <c r="G121" s="7" t="str">
        <f t="shared" si="67"/>
        <v/>
      </c>
      <c r="H121" s="5" t="str">
        <f t="shared" si="68"/>
        <v/>
      </c>
      <c r="I121" s="116" t="str">
        <f t="shared" si="69"/>
        <v/>
      </c>
      <c r="J121" s="7" t="str">
        <f t="shared" si="70"/>
        <v/>
      </c>
      <c r="K121" s="9" t="str">
        <f t="shared" si="7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19"/>
      <c r="B122" s="4"/>
      <c r="C122" s="4"/>
      <c r="D122" s="7"/>
      <c r="E122" s="7"/>
      <c r="F122" s="8" t="str">
        <f t="shared" si="66"/>
        <v/>
      </c>
      <c r="G122" s="7" t="str">
        <f t="shared" si="67"/>
        <v/>
      </c>
      <c r="H122" s="5" t="str">
        <f t="shared" si="68"/>
        <v/>
      </c>
      <c r="I122" s="116" t="str">
        <f t="shared" si="69"/>
        <v/>
      </c>
      <c r="J122" s="7" t="str">
        <f t="shared" si="70"/>
        <v/>
      </c>
      <c r="K122" s="9" t="str">
        <f t="shared" si="7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19"/>
      <c r="B123" s="4"/>
      <c r="C123" s="4"/>
      <c r="D123" s="7"/>
      <c r="E123" s="7"/>
      <c r="F123" s="8" t="str">
        <f t="shared" si="66"/>
        <v/>
      </c>
      <c r="G123" s="7" t="str">
        <f t="shared" si="67"/>
        <v/>
      </c>
      <c r="H123" s="5" t="str">
        <f t="shared" si="68"/>
        <v/>
      </c>
      <c r="I123" s="116" t="str">
        <f t="shared" si="69"/>
        <v/>
      </c>
      <c r="J123" s="7" t="str">
        <f t="shared" si="70"/>
        <v/>
      </c>
      <c r="K123" s="9" t="str">
        <f t="shared" si="7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19"/>
      <c r="B124" s="4"/>
      <c r="C124" s="4"/>
      <c r="D124" s="7"/>
      <c r="E124" s="7"/>
      <c r="F124" s="8" t="str">
        <f t="shared" si="66"/>
        <v/>
      </c>
      <c r="G124" s="7" t="str">
        <f t="shared" si="67"/>
        <v/>
      </c>
      <c r="H124" s="5" t="str">
        <f t="shared" si="68"/>
        <v/>
      </c>
      <c r="I124" s="116" t="str">
        <f t="shared" si="69"/>
        <v/>
      </c>
      <c r="J124" s="7" t="str">
        <f t="shared" si="70"/>
        <v/>
      </c>
      <c r="K124" s="9" t="str">
        <f t="shared" si="7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19"/>
      <c r="B125" s="4"/>
      <c r="C125" s="4"/>
      <c r="D125" s="7"/>
      <c r="E125" s="7"/>
      <c r="F125" s="8" t="str">
        <f t="shared" si="66"/>
        <v/>
      </c>
      <c r="G125" s="7" t="str">
        <f t="shared" si="67"/>
        <v/>
      </c>
      <c r="H125" s="5" t="str">
        <f t="shared" si="68"/>
        <v/>
      </c>
      <c r="I125" s="116" t="str">
        <f t="shared" si="69"/>
        <v/>
      </c>
      <c r="J125" s="7" t="str">
        <f t="shared" si="70"/>
        <v/>
      </c>
      <c r="K125" s="9" t="str">
        <f t="shared" si="7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19"/>
      <c r="B126" s="4"/>
      <c r="C126" s="4"/>
      <c r="D126" s="7"/>
      <c r="E126" s="7"/>
      <c r="F126" s="8" t="str">
        <f t="shared" si="66"/>
        <v/>
      </c>
      <c r="G126" s="7" t="str">
        <f t="shared" si="67"/>
        <v/>
      </c>
      <c r="H126" s="5" t="str">
        <f t="shared" si="68"/>
        <v/>
      </c>
      <c r="I126" s="116" t="str">
        <f t="shared" si="69"/>
        <v/>
      </c>
      <c r="J126" s="7" t="str">
        <f t="shared" si="70"/>
        <v/>
      </c>
      <c r="K126" s="9" t="str">
        <f t="shared" si="7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ht="13.5" customHeight="1" x14ac:dyDescent="0.25">
      <c r="A127" s="119"/>
      <c r="B127" s="4"/>
      <c r="C127" s="4"/>
      <c r="D127" s="7"/>
      <c r="E127" s="7"/>
      <c r="F127" s="8" t="str">
        <f t="shared" si="66"/>
        <v/>
      </c>
      <c r="G127" s="7" t="str">
        <f t="shared" si="67"/>
        <v/>
      </c>
      <c r="H127" s="5" t="str">
        <f t="shared" si="68"/>
        <v/>
      </c>
      <c r="I127" s="116" t="str">
        <f t="shared" si="69"/>
        <v/>
      </c>
      <c r="J127" s="7" t="str">
        <f t="shared" si="70"/>
        <v/>
      </c>
      <c r="K127" s="9" t="str">
        <f t="shared" si="7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ht="14.25" customHeight="1" x14ac:dyDescent="0.25">
      <c r="A128" s="119"/>
      <c r="B128" s="4"/>
      <c r="C128" s="4"/>
      <c r="D128" s="7"/>
      <c r="E128" s="7"/>
      <c r="F128" s="8" t="str">
        <f t="shared" si="66"/>
        <v/>
      </c>
      <c r="G128" s="7" t="str">
        <f t="shared" si="67"/>
        <v/>
      </c>
      <c r="H128" s="5" t="str">
        <f t="shared" si="68"/>
        <v/>
      </c>
      <c r="I128" s="116" t="str">
        <f t="shared" si="69"/>
        <v/>
      </c>
      <c r="J128" s="7" t="str">
        <f t="shared" si="70"/>
        <v/>
      </c>
      <c r="K128" s="9" t="str">
        <f t="shared" si="71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ht="15" customHeight="1" x14ac:dyDescent="0.25">
      <c r="A129" s="119"/>
      <c r="B129" s="4"/>
      <c r="C129" s="4"/>
      <c r="D129" s="7"/>
      <c r="E129" s="7"/>
      <c r="F129" s="8" t="str">
        <f t="shared" si="66"/>
        <v/>
      </c>
      <c r="G129" s="7" t="str">
        <f t="shared" si="67"/>
        <v/>
      </c>
      <c r="H129" s="5" t="str">
        <f t="shared" si="68"/>
        <v/>
      </c>
      <c r="I129" s="116" t="str">
        <f t="shared" si="69"/>
        <v/>
      </c>
      <c r="J129" s="7" t="str">
        <f t="shared" si="70"/>
        <v/>
      </c>
      <c r="K129" s="9" t="str">
        <f t="shared" si="71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19"/>
      <c r="B130" s="4"/>
      <c r="C130" s="4"/>
      <c r="D130" s="7"/>
      <c r="E130" s="7"/>
      <c r="F130" s="8" t="str">
        <f t="shared" si="66"/>
        <v/>
      </c>
      <c r="G130" s="7" t="str">
        <f t="shared" si="67"/>
        <v/>
      </c>
      <c r="H130" s="5" t="str">
        <f t="shared" si="68"/>
        <v/>
      </c>
      <c r="I130" s="116" t="str">
        <f t="shared" si="69"/>
        <v/>
      </c>
      <c r="J130" s="7" t="str">
        <f t="shared" si="70"/>
        <v/>
      </c>
      <c r="K130" s="9" t="str">
        <f t="shared" si="71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19"/>
      <c r="B131" s="4"/>
      <c r="C131" s="4"/>
      <c r="D131" s="7"/>
      <c r="E131" s="7"/>
      <c r="F131" s="8" t="str">
        <f t="shared" ref="F131:F136" si="78">IF(ISBLANK(B131),"",IF(I131="L","Baixa",IF(I131="A","Média",IF(I131="","","Alta"))))</f>
        <v/>
      </c>
      <c r="G131" s="7" t="str">
        <f t="shared" ref="G131:G136" si="79">CONCATENATE(B131,I131)</f>
        <v/>
      </c>
      <c r="H131" s="5" t="str">
        <f t="shared" ref="H131:H136" si="80">IF(ISBLANK(B131),"",IF(B131="ALI",IF(I131="L",7,IF(I131="A",10,15)),IF(B131="AIE",IF(I131="L",5,IF(I131="A",7,10)),IF(B131="SE",IF(I131="L",4,IF(I131="A",5,7)),IF(OR(B131="EE",B131="CE"),IF(I131="L",3,IF(I131="A",4,6)),0)))))</f>
        <v/>
      </c>
      <c r="I131" s="116" t="str">
        <f t="shared" ref="I131:I136" si="81"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/>
      </c>
      <c r="J131" s="7" t="str">
        <f t="shared" ref="J131:J136" si="82">CONCATENATE(B131,C131)</f>
        <v/>
      </c>
      <c r="K131" s="9" t="str">
        <f t="shared" ref="K131:K136" si="83">IF(OR(H131="",H131=0),L131,H131)</f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19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16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19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16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19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16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19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16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19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16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19"/>
      <c r="B137" s="4"/>
      <c r="C137" s="4"/>
      <c r="D137" s="7"/>
      <c r="E137" s="7"/>
      <c r="F137" s="8" t="str">
        <f>IF(ISBLANK(B137),"",IF(I137="L","Baixa",IF(I137="A","Média",IF(I137="","","Alta"))))</f>
        <v/>
      </c>
      <c r="G137" s="7" t="str">
        <f>CONCATENATE(B137,I137)</f>
        <v/>
      </c>
      <c r="H137" s="5" t="str">
        <f>IF(ISBLANK(B137),"",IF(B137="ALI",IF(I137="L",7,IF(I137="A",10,15)),IF(B137="AIE",IF(I137="L",5,IF(I137="A",7,10)),IF(B137="SE",IF(I137="L",4,IF(I137="A",5,7)),IF(OR(B137="EE",B137="CE"),IF(I137="L",3,IF(I137="A",4,6)),0)))))</f>
        <v/>
      </c>
      <c r="I137" s="116" t="str">
        <f>IF(OR(ISBLANK(D137),ISBLANK(E137)),IF(OR(B137="ALI",B137="AIE"),"L",IF(OR(B137="EE",B137="SE",B137="CE"),"A","")),IF(B137="EE",IF(E137&gt;=3,IF(D137&gt;=5,"H","A"),IF(E137&gt;=2,IF(D137&gt;=16,"H",IF(D137&lt;=4,"L","A")),IF(D137&lt;=15,"L","A"))),IF(OR(B137="SE",B137="CE"),IF(E137&gt;=4,IF(D137&gt;=6,"H","A"),IF(E137&gt;=2,IF(D137&gt;=20,"H",IF(D137&lt;=5,"L","A")),IF(D137&lt;=19,"L","A"))),IF(OR(B137="ALI",B137="AIE"),IF(E137&gt;=6,IF(D137&gt;=20,"H","A"),IF(E137&gt;=2,IF(D137&gt;=51,"H",IF(D137&lt;=19,"L","A")),IF(D137&lt;=50,"L","A"))),""))))</f>
        <v/>
      </c>
      <c r="J137" s="7" t="str">
        <f>CONCATENATE(B137,C137)</f>
        <v/>
      </c>
      <c r="K137" s="9" t="str">
        <f t="shared" si="71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22"/>
      <c r="B138" s="4"/>
      <c r="C138" s="4"/>
      <c r="D138" s="7"/>
      <c r="E138" s="7"/>
      <c r="F138" s="8" t="str">
        <f t="shared" ref="F138:F201" si="84">IF(ISBLANK(B138),"",IF(I138="L","Baixa",IF(I138="A","Média",IF(I138="","","Alta"))))</f>
        <v/>
      </c>
      <c r="G138" s="7" t="str">
        <f t="shared" ref="G138:G201" si="85">CONCATENATE(B138,I138)</f>
        <v/>
      </c>
      <c r="H138" s="5" t="str">
        <f t="shared" ref="H138:H201" si="86">IF(ISBLANK(B138),"",IF(B138="ALI",IF(I138="L",7,IF(I138="A",10,15)),IF(B138="AIE",IF(I138="L",5,IF(I138="A",7,10)),IF(B138="SE",IF(I138="L",4,IF(I138="A",5,7)),IF(OR(B138="EE",B138="CE"),IF(I138="L",3,IF(I138="A",4,6)),0)))))</f>
        <v/>
      </c>
      <c r="I138" s="116" t="str">
        <f t="shared" ref="I138:I201" si="87"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  <v/>
      </c>
      <c r="J138" s="7" t="str">
        <f t="shared" ref="J138:J201" si="88">CONCATENATE(B138,C138)</f>
        <v/>
      </c>
      <c r="K138" s="9" t="str">
        <f t="shared" si="71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21"/>
      <c r="B139" s="4"/>
      <c r="C139" s="4"/>
      <c r="D139" s="7"/>
      <c r="E139" s="7"/>
      <c r="F139" s="8" t="str">
        <f t="shared" si="84"/>
        <v/>
      </c>
      <c r="G139" s="7" t="str">
        <f t="shared" si="85"/>
        <v/>
      </c>
      <c r="H139" s="5" t="str">
        <f t="shared" si="86"/>
        <v/>
      </c>
      <c r="I139" s="116" t="str">
        <f t="shared" si="87"/>
        <v/>
      </c>
      <c r="J139" s="7" t="str">
        <f t="shared" si="88"/>
        <v/>
      </c>
      <c r="K139" s="9" t="str">
        <f t="shared" si="71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19"/>
      <c r="B140" s="4"/>
      <c r="C140" s="4"/>
      <c r="D140" s="7"/>
      <c r="E140" s="7"/>
      <c r="F140" s="8" t="str">
        <f t="shared" si="84"/>
        <v/>
      </c>
      <c r="G140" s="7" t="str">
        <f t="shared" si="85"/>
        <v/>
      </c>
      <c r="H140" s="5" t="str">
        <f t="shared" si="86"/>
        <v/>
      </c>
      <c r="I140" s="116" t="str">
        <f t="shared" si="87"/>
        <v/>
      </c>
      <c r="J140" s="7" t="str">
        <f t="shared" si="88"/>
        <v/>
      </c>
      <c r="K140" s="9" t="str">
        <f t="shared" ref="K140:K203" si="89">IF(OR(H140="",H140=0),L140,H140)</f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19"/>
      <c r="B141" s="4"/>
      <c r="C141" s="4"/>
      <c r="D141" s="7"/>
      <c r="E141" s="7"/>
      <c r="F141" s="8" t="str">
        <f t="shared" si="84"/>
        <v/>
      </c>
      <c r="G141" s="7" t="str">
        <f t="shared" si="85"/>
        <v/>
      </c>
      <c r="H141" s="5" t="str">
        <f t="shared" si="86"/>
        <v/>
      </c>
      <c r="I141" s="116" t="str">
        <f t="shared" si="87"/>
        <v/>
      </c>
      <c r="J141" s="7" t="str">
        <f t="shared" si="88"/>
        <v/>
      </c>
      <c r="K141" s="9" t="str">
        <f t="shared" si="89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19"/>
      <c r="B142" s="4"/>
      <c r="C142" s="4"/>
      <c r="D142" s="7"/>
      <c r="E142" s="7"/>
      <c r="F142" s="8" t="str">
        <f t="shared" si="84"/>
        <v/>
      </c>
      <c r="G142" s="7" t="str">
        <f t="shared" si="85"/>
        <v/>
      </c>
      <c r="H142" s="5" t="str">
        <f t="shared" si="86"/>
        <v/>
      </c>
      <c r="I142" s="116" t="str">
        <f t="shared" si="87"/>
        <v/>
      </c>
      <c r="J142" s="7" t="str">
        <f t="shared" si="88"/>
        <v/>
      </c>
      <c r="K142" s="9" t="str">
        <f t="shared" si="89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1"/>
      <c r="B143" s="4"/>
      <c r="C143" s="4"/>
      <c r="D143" s="7"/>
      <c r="E143" s="7"/>
      <c r="F143" s="8" t="str">
        <f t="shared" si="84"/>
        <v/>
      </c>
      <c r="G143" s="7" t="str">
        <f t="shared" si="85"/>
        <v/>
      </c>
      <c r="H143" s="5" t="str">
        <f t="shared" si="86"/>
        <v/>
      </c>
      <c r="I143" s="116" t="str">
        <f t="shared" si="87"/>
        <v/>
      </c>
      <c r="J143" s="7" t="str">
        <f t="shared" si="88"/>
        <v/>
      </c>
      <c r="K143" s="9" t="str">
        <f t="shared" si="89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19"/>
      <c r="B144" s="4"/>
      <c r="C144" s="4"/>
      <c r="D144" s="7"/>
      <c r="E144" s="7"/>
      <c r="F144" s="8" t="str">
        <f t="shared" si="84"/>
        <v/>
      </c>
      <c r="G144" s="7" t="str">
        <f t="shared" si="85"/>
        <v/>
      </c>
      <c r="H144" s="5" t="str">
        <f t="shared" si="86"/>
        <v/>
      </c>
      <c r="I144" s="116" t="str">
        <f t="shared" si="87"/>
        <v/>
      </c>
      <c r="J144" s="7" t="str">
        <f t="shared" si="88"/>
        <v/>
      </c>
      <c r="K144" s="9" t="str">
        <f t="shared" si="89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19"/>
      <c r="B145" s="4"/>
      <c r="C145" s="4"/>
      <c r="D145" s="7"/>
      <c r="E145" s="7"/>
      <c r="F145" s="8" t="str">
        <f t="shared" si="84"/>
        <v/>
      </c>
      <c r="G145" s="7" t="str">
        <f t="shared" si="85"/>
        <v/>
      </c>
      <c r="H145" s="5" t="str">
        <f t="shared" si="86"/>
        <v/>
      </c>
      <c r="I145" s="116" t="str">
        <f t="shared" si="87"/>
        <v/>
      </c>
      <c r="J145" s="7" t="str">
        <f t="shared" si="88"/>
        <v/>
      </c>
      <c r="K145" s="9" t="str">
        <f t="shared" si="89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19"/>
      <c r="B146" s="4"/>
      <c r="C146" s="4"/>
      <c r="D146" s="7"/>
      <c r="E146" s="7"/>
      <c r="F146" s="8" t="str">
        <f t="shared" si="84"/>
        <v/>
      </c>
      <c r="G146" s="7" t="str">
        <f t="shared" si="85"/>
        <v/>
      </c>
      <c r="H146" s="5" t="str">
        <f t="shared" si="86"/>
        <v/>
      </c>
      <c r="I146" s="116" t="str">
        <f t="shared" si="87"/>
        <v/>
      </c>
      <c r="J146" s="7" t="str">
        <f t="shared" si="88"/>
        <v/>
      </c>
      <c r="K146" s="9" t="str">
        <f t="shared" si="89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19"/>
      <c r="B147" s="4"/>
      <c r="C147" s="4"/>
      <c r="D147" s="7"/>
      <c r="E147" s="7"/>
      <c r="F147" s="8" t="str">
        <f t="shared" si="84"/>
        <v/>
      </c>
      <c r="G147" s="7" t="str">
        <f t="shared" si="85"/>
        <v/>
      </c>
      <c r="H147" s="5" t="str">
        <f t="shared" si="86"/>
        <v/>
      </c>
      <c r="I147" s="116" t="str">
        <f t="shared" si="87"/>
        <v/>
      </c>
      <c r="J147" s="7" t="str">
        <f t="shared" si="88"/>
        <v/>
      </c>
      <c r="K147" s="9" t="str">
        <f t="shared" si="89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19"/>
      <c r="B148" s="4"/>
      <c r="C148" s="4"/>
      <c r="D148" s="7"/>
      <c r="E148" s="7"/>
      <c r="F148" s="8" t="str">
        <f t="shared" si="84"/>
        <v/>
      </c>
      <c r="G148" s="7" t="str">
        <f t="shared" si="85"/>
        <v/>
      </c>
      <c r="H148" s="5" t="str">
        <f t="shared" si="86"/>
        <v/>
      </c>
      <c r="I148" s="116" t="str">
        <f t="shared" si="87"/>
        <v/>
      </c>
      <c r="J148" s="7" t="str">
        <f t="shared" si="88"/>
        <v/>
      </c>
      <c r="K148" s="9" t="str">
        <f t="shared" si="8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19"/>
      <c r="B149" s="4"/>
      <c r="C149" s="4"/>
      <c r="D149" s="7"/>
      <c r="E149" s="7"/>
      <c r="F149" s="8" t="str">
        <f t="shared" si="84"/>
        <v/>
      </c>
      <c r="G149" s="7" t="str">
        <f t="shared" si="85"/>
        <v/>
      </c>
      <c r="H149" s="5" t="str">
        <f t="shared" si="86"/>
        <v/>
      </c>
      <c r="I149" s="116" t="str">
        <f t="shared" si="87"/>
        <v/>
      </c>
      <c r="J149" s="7" t="str">
        <f t="shared" si="88"/>
        <v/>
      </c>
      <c r="K149" s="9" t="str">
        <f t="shared" si="89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19"/>
      <c r="B150" s="4"/>
      <c r="C150" s="4"/>
      <c r="D150" s="7"/>
      <c r="E150" s="7"/>
      <c r="F150" s="8" t="str">
        <f t="shared" si="84"/>
        <v/>
      </c>
      <c r="G150" s="7" t="str">
        <f t="shared" si="85"/>
        <v/>
      </c>
      <c r="H150" s="5" t="str">
        <f t="shared" si="86"/>
        <v/>
      </c>
      <c r="I150" s="116" t="str">
        <f t="shared" si="87"/>
        <v/>
      </c>
      <c r="J150" s="7" t="str">
        <f t="shared" si="88"/>
        <v/>
      </c>
      <c r="K150" s="9" t="str">
        <f t="shared" si="8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19"/>
      <c r="B151" s="4"/>
      <c r="C151" s="4"/>
      <c r="D151" s="7"/>
      <c r="E151" s="7"/>
      <c r="F151" s="8" t="str">
        <f t="shared" si="84"/>
        <v/>
      </c>
      <c r="G151" s="7" t="str">
        <f t="shared" si="85"/>
        <v/>
      </c>
      <c r="H151" s="5" t="str">
        <f t="shared" si="86"/>
        <v/>
      </c>
      <c r="I151" s="116" t="str">
        <f t="shared" si="87"/>
        <v/>
      </c>
      <c r="J151" s="7" t="str">
        <f t="shared" si="88"/>
        <v/>
      </c>
      <c r="K151" s="9" t="str">
        <f t="shared" si="8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19"/>
      <c r="B152" s="4"/>
      <c r="C152" s="4"/>
      <c r="D152" s="7"/>
      <c r="E152" s="7"/>
      <c r="F152" s="8" t="str">
        <f t="shared" si="84"/>
        <v/>
      </c>
      <c r="G152" s="7" t="str">
        <f t="shared" si="85"/>
        <v/>
      </c>
      <c r="H152" s="5" t="str">
        <f t="shared" si="86"/>
        <v/>
      </c>
      <c r="I152" s="116" t="str">
        <f t="shared" si="87"/>
        <v/>
      </c>
      <c r="J152" s="7" t="str">
        <f t="shared" si="88"/>
        <v/>
      </c>
      <c r="K152" s="9" t="str">
        <f t="shared" si="8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19"/>
      <c r="B153" s="4"/>
      <c r="C153" s="4"/>
      <c r="D153" s="7"/>
      <c r="E153" s="7"/>
      <c r="F153" s="8" t="str">
        <f t="shared" si="84"/>
        <v/>
      </c>
      <c r="G153" s="7" t="str">
        <f t="shared" si="85"/>
        <v/>
      </c>
      <c r="H153" s="5" t="str">
        <f t="shared" si="86"/>
        <v/>
      </c>
      <c r="I153" s="116" t="str">
        <f t="shared" si="87"/>
        <v/>
      </c>
      <c r="J153" s="7" t="str">
        <f t="shared" si="88"/>
        <v/>
      </c>
      <c r="K153" s="9" t="str">
        <f t="shared" si="8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19"/>
      <c r="B154" s="4"/>
      <c r="C154" s="4"/>
      <c r="D154" s="7"/>
      <c r="E154" s="7"/>
      <c r="F154" s="8" t="str">
        <f t="shared" si="84"/>
        <v/>
      </c>
      <c r="G154" s="7" t="str">
        <f t="shared" si="85"/>
        <v/>
      </c>
      <c r="H154" s="5" t="str">
        <f t="shared" si="86"/>
        <v/>
      </c>
      <c r="I154" s="116" t="str">
        <f t="shared" si="87"/>
        <v/>
      </c>
      <c r="J154" s="7" t="str">
        <f t="shared" si="88"/>
        <v/>
      </c>
      <c r="K154" s="9" t="str">
        <f t="shared" si="8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19"/>
      <c r="B155" s="4"/>
      <c r="C155" s="4"/>
      <c r="D155" s="7"/>
      <c r="E155" s="7"/>
      <c r="F155" s="8" t="str">
        <f t="shared" si="84"/>
        <v/>
      </c>
      <c r="G155" s="7" t="str">
        <f t="shared" si="85"/>
        <v/>
      </c>
      <c r="H155" s="5" t="str">
        <f t="shared" si="86"/>
        <v/>
      </c>
      <c r="I155" s="116" t="str">
        <f t="shared" si="87"/>
        <v/>
      </c>
      <c r="J155" s="7" t="str">
        <f t="shared" si="88"/>
        <v/>
      </c>
      <c r="K155" s="9" t="str">
        <f t="shared" si="8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19"/>
      <c r="B156" s="4"/>
      <c r="C156" s="4"/>
      <c r="D156" s="7"/>
      <c r="E156" s="7"/>
      <c r="F156" s="8" t="str">
        <f t="shared" si="84"/>
        <v/>
      </c>
      <c r="G156" s="7" t="str">
        <f t="shared" si="85"/>
        <v/>
      </c>
      <c r="H156" s="5" t="str">
        <f t="shared" si="86"/>
        <v/>
      </c>
      <c r="I156" s="116" t="str">
        <f t="shared" si="87"/>
        <v/>
      </c>
      <c r="J156" s="7" t="str">
        <f t="shared" si="88"/>
        <v/>
      </c>
      <c r="K156" s="9" t="str">
        <f t="shared" si="8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19"/>
      <c r="B157" s="4"/>
      <c r="C157" s="4"/>
      <c r="D157" s="7"/>
      <c r="E157" s="7"/>
      <c r="F157" s="8" t="str">
        <f t="shared" si="84"/>
        <v/>
      </c>
      <c r="G157" s="7" t="str">
        <f t="shared" si="85"/>
        <v/>
      </c>
      <c r="H157" s="5" t="str">
        <f t="shared" si="86"/>
        <v/>
      </c>
      <c r="I157" s="116" t="str">
        <f t="shared" si="87"/>
        <v/>
      </c>
      <c r="J157" s="7" t="str">
        <f t="shared" si="88"/>
        <v/>
      </c>
      <c r="K157" s="9" t="str">
        <f t="shared" si="8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19"/>
      <c r="B158" s="4"/>
      <c r="C158" s="4"/>
      <c r="D158" s="7"/>
      <c r="E158" s="7"/>
      <c r="F158" s="8" t="str">
        <f t="shared" si="84"/>
        <v/>
      </c>
      <c r="G158" s="7" t="str">
        <f t="shared" si="85"/>
        <v/>
      </c>
      <c r="H158" s="5" t="str">
        <f t="shared" si="86"/>
        <v/>
      </c>
      <c r="I158" s="116" t="str">
        <f t="shared" si="87"/>
        <v/>
      </c>
      <c r="J158" s="7" t="str">
        <f t="shared" si="88"/>
        <v/>
      </c>
      <c r="K158" s="9" t="str">
        <f t="shared" si="8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19"/>
      <c r="B159" s="4"/>
      <c r="C159" s="4"/>
      <c r="D159" s="7"/>
      <c r="E159" s="7"/>
      <c r="F159" s="8" t="str">
        <f t="shared" si="84"/>
        <v/>
      </c>
      <c r="G159" s="7" t="str">
        <f t="shared" si="85"/>
        <v/>
      </c>
      <c r="H159" s="5" t="str">
        <f t="shared" si="86"/>
        <v/>
      </c>
      <c r="I159" s="116" t="str">
        <f t="shared" si="87"/>
        <v/>
      </c>
      <c r="J159" s="7" t="str">
        <f t="shared" si="88"/>
        <v/>
      </c>
      <c r="K159" s="9" t="str">
        <f t="shared" si="8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19"/>
      <c r="B160" s="4"/>
      <c r="C160" s="4"/>
      <c r="D160" s="7"/>
      <c r="E160" s="7"/>
      <c r="F160" s="8" t="str">
        <f t="shared" si="84"/>
        <v/>
      </c>
      <c r="G160" s="7" t="str">
        <f t="shared" si="85"/>
        <v/>
      </c>
      <c r="H160" s="5" t="str">
        <f t="shared" si="86"/>
        <v/>
      </c>
      <c r="I160" s="116" t="str">
        <f t="shared" si="87"/>
        <v/>
      </c>
      <c r="J160" s="7" t="str">
        <f t="shared" si="88"/>
        <v/>
      </c>
      <c r="K160" s="9" t="str">
        <f t="shared" si="8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19"/>
      <c r="B161" s="4"/>
      <c r="C161" s="4"/>
      <c r="D161" s="7"/>
      <c r="E161" s="7"/>
      <c r="F161" s="8" t="str">
        <f t="shared" si="84"/>
        <v/>
      </c>
      <c r="G161" s="7" t="str">
        <f t="shared" si="85"/>
        <v/>
      </c>
      <c r="H161" s="5" t="str">
        <f t="shared" si="86"/>
        <v/>
      </c>
      <c r="I161" s="116" t="str">
        <f t="shared" si="87"/>
        <v/>
      </c>
      <c r="J161" s="7" t="str">
        <f t="shared" si="88"/>
        <v/>
      </c>
      <c r="K161" s="9" t="str">
        <f t="shared" si="8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19"/>
      <c r="B162" s="4"/>
      <c r="C162" s="4"/>
      <c r="D162" s="7"/>
      <c r="E162" s="7"/>
      <c r="F162" s="8" t="str">
        <f t="shared" si="84"/>
        <v/>
      </c>
      <c r="G162" s="7" t="str">
        <f t="shared" si="85"/>
        <v/>
      </c>
      <c r="H162" s="5" t="str">
        <f t="shared" si="86"/>
        <v/>
      </c>
      <c r="I162" s="116" t="str">
        <f t="shared" si="87"/>
        <v/>
      </c>
      <c r="J162" s="7" t="str">
        <f t="shared" si="88"/>
        <v/>
      </c>
      <c r="K162" s="9" t="str">
        <f t="shared" si="8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19"/>
      <c r="B163" s="4"/>
      <c r="C163" s="4"/>
      <c r="D163" s="7"/>
      <c r="E163" s="7"/>
      <c r="F163" s="8" t="str">
        <f t="shared" si="84"/>
        <v/>
      </c>
      <c r="G163" s="7" t="str">
        <f t="shared" si="85"/>
        <v/>
      </c>
      <c r="H163" s="5" t="str">
        <f t="shared" si="86"/>
        <v/>
      </c>
      <c r="I163" s="116" t="str">
        <f t="shared" si="87"/>
        <v/>
      </c>
      <c r="J163" s="7" t="str">
        <f t="shared" si="88"/>
        <v/>
      </c>
      <c r="K163" s="9" t="str">
        <f t="shared" si="8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19"/>
      <c r="B164" s="4"/>
      <c r="C164" s="4"/>
      <c r="D164" s="7"/>
      <c r="E164" s="7"/>
      <c r="F164" s="8" t="str">
        <f t="shared" si="84"/>
        <v/>
      </c>
      <c r="G164" s="7" t="str">
        <f t="shared" si="85"/>
        <v/>
      </c>
      <c r="H164" s="5" t="str">
        <f t="shared" si="86"/>
        <v/>
      </c>
      <c r="I164" s="116" t="str">
        <f t="shared" si="87"/>
        <v/>
      </c>
      <c r="J164" s="7" t="str">
        <f t="shared" si="88"/>
        <v/>
      </c>
      <c r="K164" s="9" t="str">
        <f t="shared" si="8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19"/>
      <c r="B165" s="4"/>
      <c r="C165" s="4"/>
      <c r="D165" s="7"/>
      <c r="E165" s="7"/>
      <c r="F165" s="8" t="str">
        <f t="shared" si="84"/>
        <v/>
      </c>
      <c r="G165" s="7" t="str">
        <f t="shared" si="85"/>
        <v/>
      </c>
      <c r="H165" s="5" t="str">
        <f t="shared" si="86"/>
        <v/>
      </c>
      <c r="I165" s="116" t="str">
        <f t="shared" si="87"/>
        <v/>
      </c>
      <c r="J165" s="7" t="str">
        <f t="shared" si="88"/>
        <v/>
      </c>
      <c r="K165" s="9" t="str">
        <f t="shared" si="8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19"/>
      <c r="B166" s="4"/>
      <c r="C166" s="4"/>
      <c r="D166" s="7"/>
      <c r="E166" s="7"/>
      <c r="F166" s="8" t="str">
        <f t="shared" si="84"/>
        <v/>
      </c>
      <c r="G166" s="7" t="str">
        <f t="shared" si="85"/>
        <v/>
      </c>
      <c r="H166" s="5" t="str">
        <f t="shared" si="86"/>
        <v/>
      </c>
      <c r="I166" s="116" t="str">
        <f t="shared" si="87"/>
        <v/>
      </c>
      <c r="J166" s="7" t="str">
        <f t="shared" si="88"/>
        <v/>
      </c>
      <c r="K166" s="9" t="str">
        <f t="shared" si="8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19"/>
      <c r="B167" s="4"/>
      <c r="C167" s="4"/>
      <c r="D167" s="7"/>
      <c r="E167" s="7"/>
      <c r="F167" s="8" t="str">
        <f t="shared" si="84"/>
        <v/>
      </c>
      <c r="G167" s="7" t="str">
        <f t="shared" si="85"/>
        <v/>
      </c>
      <c r="H167" s="5" t="str">
        <f t="shared" si="86"/>
        <v/>
      </c>
      <c r="I167" s="116" t="str">
        <f t="shared" si="87"/>
        <v/>
      </c>
      <c r="J167" s="7" t="str">
        <f t="shared" si="88"/>
        <v/>
      </c>
      <c r="K167" s="9" t="str">
        <f t="shared" si="8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19"/>
      <c r="B168" s="4"/>
      <c r="C168" s="4"/>
      <c r="D168" s="7"/>
      <c r="E168" s="7"/>
      <c r="F168" s="8" t="str">
        <f t="shared" si="84"/>
        <v/>
      </c>
      <c r="G168" s="7" t="str">
        <f t="shared" si="85"/>
        <v/>
      </c>
      <c r="H168" s="5" t="str">
        <f t="shared" si="86"/>
        <v/>
      </c>
      <c r="I168" s="116" t="str">
        <f t="shared" si="87"/>
        <v/>
      </c>
      <c r="J168" s="7" t="str">
        <f t="shared" si="88"/>
        <v/>
      </c>
      <c r="K168" s="9" t="str">
        <f t="shared" si="8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19"/>
      <c r="B169" s="4"/>
      <c r="C169" s="4"/>
      <c r="D169" s="7"/>
      <c r="E169" s="7"/>
      <c r="F169" s="8" t="str">
        <f t="shared" si="84"/>
        <v/>
      </c>
      <c r="G169" s="7" t="str">
        <f t="shared" si="85"/>
        <v/>
      </c>
      <c r="H169" s="5" t="str">
        <f t="shared" si="86"/>
        <v/>
      </c>
      <c r="I169" s="116" t="str">
        <f t="shared" si="87"/>
        <v/>
      </c>
      <c r="J169" s="7" t="str">
        <f t="shared" si="88"/>
        <v/>
      </c>
      <c r="K169" s="9" t="str">
        <f t="shared" si="8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19"/>
      <c r="B170" s="4"/>
      <c r="C170" s="4"/>
      <c r="D170" s="7"/>
      <c r="E170" s="7"/>
      <c r="F170" s="8" t="str">
        <f t="shared" si="84"/>
        <v/>
      </c>
      <c r="G170" s="7" t="str">
        <f t="shared" si="85"/>
        <v/>
      </c>
      <c r="H170" s="5" t="str">
        <f t="shared" si="86"/>
        <v/>
      </c>
      <c r="I170" s="116" t="str">
        <f t="shared" si="87"/>
        <v/>
      </c>
      <c r="J170" s="7" t="str">
        <f t="shared" si="88"/>
        <v/>
      </c>
      <c r="K170" s="9" t="str">
        <f t="shared" si="8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19"/>
      <c r="B171" s="4"/>
      <c r="C171" s="4"/>
      <c r="D171" s="7"/>
      <c r="E171" s="7"/>
      <c r="F171" s="8" t="str">
        <f t="shared" si="84"/>
        <v/>
      </c>
      <c r="G171" s="7" t="str">
        <f t="shared" si="85"/>
        <v/>
      </c>
      <c r="H171" s="5" t="str">
        <f t="shared" si="86"/>
        <v/>
      </c>
      <c r="I171" s="116" t="str">
        <f t="shared" si="87"/>
        <v/>
      </c>
      <c r="J171" s="7" t="str">
        <f t="shared" si="88"/>
        <v/>
      </c>
      <c r="K171" s="9" t="str">
        <f t="shared" si="8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19"/>
      <c r="B172" s="4"/>
      <c r="C172" s="4"/>
      <c r="D172" s="7"/>
      <c r="E172" s="7"/>
      <c r="F172" s="8" t="str">
        <f t="shared" si="84"/>
        <v/>
      </c>
      <c r="G172" s="7" t="str">
        <f t="shared" si="85"/>
        <v/>
      </c>
      <c r="H172" s="5" t="str">
        <f t="shared" si="86"/>
        <v/>
      </c>
      <c r="I172" s="116" t="str">
        <f t="shared" si="87"/>
        <v/>
      </c>
      <c r="J172" s="7" t="str">
        <f t="shared" si="88"/>
        <v/>
      </c>
      <c r="K172" s="9" t="str">
        <f t="shared" si="8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19"/>
      <c r="B173" s="4"/>
      <c r="C173" s="4"/>
      <c r="D173" s="7"/>
      <c r="E173" s="7"/>
      <c r="F173" s="8" t="str">
        <f t="shared" si="84"/>
        <v/>
      </c>
      <c r="G173" s="7" t="str">
        <f t="shared" si="85"/>
        <v/>
      </c>
      <c r="H173" s="5" t="str">
        <f t="shared" si="86"/>
        <v/>
      </c>
      <c r="I173" s="116" t="str">
        <f t="shared" si="87"/>
        <v/>
      </c>
      <c r="J173" s="7" t="str">
        <f t="shared" si="88"/>
        <v/>
      </c>
      <c r="K173" s="9" t="str">
        <f t="shared" si="8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19"/>
      <c r="B174" s="4"/>
      <c r="C174" s="4"/>
      <c r="D174" s="7"/>
      <c r="E174" s="7"/>
      <c r="F174" s="8" t="str">
        <f t="shared" si="84"/>
        <v/>
      </c>
      <c r="G174" s="7" t="str">
        <f t="shared" si="85"/>
        <v/>
      </c>
      <c r="H174" s="5" t="str">
        <f t="shared" si="86"/>
        <v/>
      </c>
      <c r="I174" s="116" t="str">
        <f t="shared" si="87"/>
        <v/>
      </c>
      <c r="J174" s="7" t="str">
        <f t="shared" si="88"/>
        <v/>
      </c>
      <c r="K174" s="9" t="str">
        <f t="shared" si="8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19"/>
      <c r="B175" s="4"/>
      <c r="C175" s="4"/>
      <c r="D175" s="7"/>
      <c r="E175" s="7"/>
      <c r="F175" s="8" t="str">
        <f t="shared" si="84"/>
        <v/>
      </c>
      <c r="G175" s="7" t="str">
        <f t="shared" si="85"/>
        <v/>
      </c>
      <c r="H175" s="5" t="str">
        <f t="shared" si="86"/>
        <v/>
      </c>
      <c r="I175" s="116" t="str">
        <f t="shared" si="87"/>
        <v/>
      </c>
      <c r="J175" s="7" t="str">
        <f t="shared" si="88"/>
        <v/>
      </c>
      <c r="K175" s="9" t="str">
        <f t="shared" si="89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19"/>
      <c r="B176" s="4"/>
      <c r="C176" s="4"/>
      <c r="D176" s="7"/>
      <c r="E176" s="7"/>
      <c r="F176" s="8" t="str">
        <f t="shared" si="84"/>
        <v/>
      </c>
      <c r="G176" s="7" t="str">
        <f t="shared" si="85"/>
        <v/>
      </c>
      <c r="H176" s="5" t="str">
        <f t="shared" si="86"/>
        <v/>
      </c>
      <c r="I176" s="116" t="str">
        <f t="shared" si="87"/>
        <v/>
      </c>
      <c r="J176" s="7" t="str">
        <f t="shared" si="88"/>
        <v/>
      </c>
      <c r="K176" s="9" t="str">
        <f t="shared" si="89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19"/>
      <c r="B177" s="4"/>
      <c r="C177" s="4"/>
      <c r="D177" s="7"/>
      <c r="E177" s="7"/>
      <c r="F177" s="8" t="str">
        <f t="shared" si="84"/>
        <v/>
      </c>
      <c r="G177" s="7" t="str">
        <f t="shared" si="85"/>
        <v/>
      </c>
      <c r="H177" s="5" t="str">
        <f t="shared" si="86"/>
        <v/>
      </c>
      <c r="I177" s="116" t="str">
        <f t="shared" si="87"/>
        <v/>
      </c>
      <c r="J177" s="7" t="str">
        <f t="shared" si="88"/>
        <v/>
      </c>
      <c r="K177" s="9" t="str">
        <f t="shared" si="89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19"/>
      <c r="B178" s="4"/>
      <c r="C178" s="4"/>
      <c r="D178" s="7"/>
      <c r="E178" s="7"/>
      <c r="F178" s="8" t="str">
        <f t="shared" si="84"/>
        <v/>
      </c>
      <c r="G178" s="7" t="str">
        <f t="shared" si="85"/>
        <v/>
      </c>
      <c r="H178" s="5" t="str">
        <f t="shared" si="86"/>
        <v/>
      </c>
      <c r="I178" s="116" t="str">
        <f t="shared" si="87"/>
        <v/>
      </c>
      <c r="J178" s="7" t="str">
        <f t="shared" si="88"/>
        <v/>
      </c>
      <c r="K178" s="9" t="str">
        <f t="shared" si="89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19"/>
      <c r="B179" s="4"/>
      <c r="C179" s="4"/>
      <c r="D179" s="7"/>
      <c r="E179" s="7"/>
      <c r="F179" s="8" t="str">
        <f t="shared" si="84"/>
        <v/>
      </c>
      <c r="G179" s="7" t="str">
        <f t="shared" si="85"/>
        <v/>
      </c>
      <c r="H179" s="5" t="str">
        <f t="shared" si="86"/>
        <v/>
      </c>
      <c r="I179" s="116" t="str">
        <f t="shared" si="87"/>
        <v/>
      </c>
      <c r="J179" s="7" t="str">
        <f t="shared" si="88"/>
        <v/>
      </c>
      <c r="K179" s="9" t="str">
        <f t="shared" si="89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19"/>
      <c r="B180" s="4"/>
      <c r="C180" s="4"/>
      <c r="D180" s="7"/>
      <c r="E180" s="7"/>
      <c r="F180" s="8" t="str">
        <f t="shared" si="84"/>
        <v/>
      </c>
      <c r="G180" s="7" t="str">
        <f t="shared" si="85"/>
        <v/>
      </c>
      <c r="H180" s="5" t="str">
        <f t="shared" si="86"/>
        <v/>
      </c>
      <c r="I180" s="116" t="str">
        <f t="shared" si="87"/>
        <v/>
      </c>
      <c r="J180" s="7" t="str">
        <f t="shared" si="88"/>
        <v/>
      </c>
      <c r="K180" s="9" t="str">
        <f t="shared" si="89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19"/>
      <c r="B181" s="4"/>
      <c r="C181" s="4"/>
      <c r="D181" s="7"/>
      <c r="E181" s="7"/>
      <c r="F181" s="8" t="str">
        <f t="shared" si="84"/>
        <v/>
      </c>
      <c r="G181" s="7" t="str">
        <f t="shared" si="85"/>
        <v/>
      </c>
      <c r="H181" s="5" t="str">
        <f t="shared" si="86"/>
        <v/>
      </c>
      <c r="I181" s="116" t="str">
        <f t="shared" si="87"/>
        <v/>
      </c>
      <c r="J181" s="7" t="str">
        <f t="shared" si="88"/>
        <v/>
      </c>
      <c r="K181" s="9" t="str">
        <f t="shared" si="89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19"/>
      <c r="B182" s="4"/>
      <c r="C182" s="4"/>
      <c r="D182" s="7"/>
      <c r="E182" s="7"/>
      <c r="F182" s="8" t="str">
        <f t="shared" si="84"/>
        <v/>
      </c>
      <c r="G182" s="7" t="str">
        <f t="shared" si="85"/>
        <v/>
      </c>
      <c r="H182" s="5" t="str">
        <f t="shared" si="86"/>
        <v/>
      </c>
      <c r="I182" s="116" t="str">
        <f t="shared" si="87"/>
        <v/>
      </c>
      <c r="J182" s="7" t="str">
        <f t="shared" si="88"/>
        <v/>
      </c>
      <c r="K182" s="9" t="str">
        <f t="shared" si="89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19"/>
      <c r="B183" s="4"/>
      <c r="C183" s="4"/>
      <c r="D183" s="7"/>
      <c r="E183" s="7"/>
      <c r="F183" s="8" t="str">
        <f t="shared" si="84"/>
        <v/>
      </c>
      <c r="G183" s="7" t="str">
        <f t="shared" si="85"/>
        <v/>
      </c>
      <c r="H183" s="5" t="str">
        <f t="shared" si="86"/>
        <v/>
      </c>
      <c r="I183" s="116" t="str">
        <f t="shared" si="87"/>
        <v/>
      </c>
      <c r="J183" s="7" t="str">
        <f t="shared" si="88"/>
        <v/>
      </c>
      <c r="K183" s="9" t="str">
        <f t="shared" si="89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19"/>
      <c r="B184" s="4"/>
      <c r="C184" s="4"/>
      <c r="D184" s="7"/>
      <c r="E184" s="7"/>
      <c r="F184" s="8" t="str">
        <f t="shared" si="84"/>
        <v/>
      </c>
      <c r="G184" s="7" t="str">
        <f t="shared" si="85"/>
        <v/>
      </c>
      <c r="H184" s="5" t="str">
        <f t="shared" si="86"/>
        <v/>
      </c>
      <c r="I184" s="116" t="str">
        <f t="shared" si="87"/>
        <v/>
      </c>
      <c r="J184" s="7" t="str">
        <f t="shared" si="88"/>
        <v/>
      </c>
      <c r="K184" s="9" t="str">
        <f t="shared" si="89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19"/>
      <c r="B185" s="4"/>
      <c r="C185" s="4"/>
      <c r="D185" s="7"/>
      <c r="E185" s="7"/>
      <c r="F185" s="8" t="str">
        <f t="shared" si="84"/>
        <v/>
      </c>
      <c r="G185" s="7" t="str">
        <f t="shared" si="85"/>
        <v/>
      </c>
      <c r="H185" s="5" t="str">
        <f t="shared" si="86"/>
        <v/>
      </c>
      <c r="I185" s="116" t="str">
        <f t="shared" si="87"/>
        <v/>
      </c>
      <c r="J185" s="7" t="str">
        <f t="shared" si="88"/>
        <v/>
      </c>
      <c r="K185" s="9" t="str">
        <f t="shared" si="89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19"/>
      <c r="B186" s="4"/>
      <c r="C186" s="4"/>
      <c r="D186" s="7"/>
      <c r="E186" s="7"/>
      <c r="F186" s="8" t="str">
        <f t="shared" si="84"/>
        <v/>
      </c>
      <c r="G186" s="7" t="str">
        <f t="shared" si="85"/>
        <v/>
      </c>
      <c r="H186" s="5" t="str">
        <f t="shared" si="86"/>
        <v/>
      </c>
      <c r="I186" s="116" t="str">
        <f t="shared" si="87"/>
        <v/>
      </c>
      <c r="J186" s="7" t="str">
        <f t="shared" si="88"/>
        <v/>
      </c>
      <c r="K186" s="9" t="str">
        <f t="shared" si="89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19"/>
      <c r="B187" s="4"/>
      <c r="C187" s="4"/>
      <c r="D187" s="7"/>
      <c r="E187" s="7"/>
      <c r="F187" s="8" t="str">
        <f t="shared" si="84"/>
        <v/>
      </c>
      <c r="G187" s="7" t="str">
        <f t="shared" si="85"/>
        <v/>
      </c>
      <c r="H187" s="5" t="str">
        <f t="shared" si="86"/>
        <v/>
      </c>
      <c r="I187" s="116" t="str">
        <f t="shared" si="87"/>
        <v/>
      </c>
      <c r="J187" s="7" t="str">
        <f t="shared" si="88"/>
        <v/>
      </c>
      <c r="K187" s="9" t="str">
        <f t="shared" si="89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19"/>
      <c r="B188" s="4"/>
      <c r="C188" s="4"/>
      <c r="D188" s="7"/>
      <c r="E188" s="7"/>
      <c r="F188" s="8" t="str">
        <f t="shared" si="84"/>
        <v/>
      </c>
      <c r="G188" s="7" t="str">
        <f t="shared" si="85"/>
        <v/>
      </c>
      <c r="H188" s="5" t="str">
        <f t="shared" si="86"/>
        <v/>
      </c>
      <c r="I188" s="116" t="str">
        <f t="shared" si="87"/>
        <v/>
      </c>
      <c r="J188" s="7" t="str">
        <f t="shared" si="88"/>
        <v/>
      </c>
      <c r="K188" s="9" t="str">
        <f t="shared" si="8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19"/>
      <c r="B189" s="4"/>
      <c r="C189" s="4"/>
      <c r="D189" s="7"/>
      <c r="E189" s="7"/>
      <c r="F189" s="8" t="str">
        <f t="shared" si="84"/>
        <v/>
      </c>
      <c r="G189" s="7" t="str">
        <f t="shared" si="85"/>
        <v/>
      </c>
      <c r="H189" s="5" t="str">
        <f t="shared" si="86"/>
        <v/>
      </c>
      <c r="I189" s="116" t="str">
        <f t="shared" si="87"/>
        <v/>
      </c>
      <c r="J189" s="7" t="str">
        <f t="shared" si="88"/>
        <v/>
      </c>
      <c r="K189" s="9" t="str">
        <f t="shared" si="89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19"/>
      <c r="B190" s="4"/>
      <c r="C190" s="4"/>
      <c r="D190" s="7"/>
      <c r="E190" s="7"/>
      <c r="F190" s="8" t="str">
        <f t="shared" si="84"/>
        <v/>
      </c>
      <c r="G190" s="7" t="str">
        <f t="shared" si="85"/>
        <v/>
      </c>
      <c r="H190" s="5" t="str">
        <f t="shared" si="86"/>
        <v/>
      </c>
      <c r="I190" s="116" t="str">
        <f t="shared" si="87"/>
        <v/>
      </c>
      <c r="J190" s="7" t="str">
        <f t="shared" si="88"/>
        <v/>
      </c>
      <c r="K190" s="9" t="str">
        <f t="shared" si="89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19"/>
      <c r="B191" s="4"/>
      <c r="C191" s="4"/>
      <c r="D191" s="7"/>
      <c r="E191" s="7"/>
      <c r="F191" s="8" t="str">
        <f t="shared" si="84"/>
        <v/>
      </c>
      <c r="G191" s="7" t="str">
        <f t="shared" si="85"/>
        <v/>
      </c>
      <c r="H191" s="5" t="str">
        <f t="shared" si="86"/>
        <v/>
      </c>
      <c r="I191" s="116" t="str">
        <f t="shared" si="87"/>
        <v/>
      </c>
      <c r="J191" s="7" t="str">
        <f t="shared" si="88"/>
        <v/>
      </c>
      <c r="K191" s="9" t="str">
        <f t="shared" si="89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19"/>
      <c r="B192" s="4"/>
      <c r="C192" s="4"/>
      <c r="D192" s="7"/>
      <c r="E192" s="7"/>
      <c r="F192" s="8" t="str">
        <f t="shared" si="84"/>
        <v/>
      </c>
      <c r="G192" s="7" t="str">
        <f t="shared" si="85"/>
        <v/>
      </c>
      <c r="H192" s="5" t="str">
        <f t="shared" si="86"/>
        <v/>
      </c>
      <c r="I192" s="116" t="str">
        <f t="shared" si="87"/>
        <v/>
      </c>
      <c r="J192" s="7" t="str">
        <f t="shared" si="88"/>
        <v/>
      </c>
      <c r="K192" s="9" t="str">
        <f t="shared" si="8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19"/>
      <c r="B193" s="4"/>
      <c r="C193" s="4"/>
      <c r="D193" s="7"/>
      <c r="E193" s="7"/>
      <c r="F193" s="8" t="str">
        <f t="shared" si="84"/>
        <v/>
      </c>
      <c r="G193" s="7" t="str">
        <f t="shared" si="85"/>
        <v/>
      </c>
      <c r="H193" s="5" t="str">
        <f t="shared" si="86"/>
        <v/>
      </c>
      <c r="I193" s="116" t="str">
        <f t="shared" si="87"/>
        <v/>
      </c>
      <c r="J193" s="7" t="str">
        <f t="shared" si="88"/>
        <v/>
      </c>
      <c r="K193" s="9" t="str">
        <f t="shared" si="8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19"/>
      <c r="B194" s="4"/>
      <c r="C194" s="4"/>
      <c r="D194" s="7"/>
      <c r="E194" s="7"/>
      <c r="F194" s="8" t="str">
        <f t="shared" si="84"/>
        <v/>
      </c>
      <c r="G194" s="7" t="str">
        <f t="shared" si="85"/>
        <v/>
      </c>
      <c r="H194" s="5" t="str">
        <f t="shared" si="86"/>
        <v/>
      </c>
      <c r="I194" s="116" t="str">
        <f t="shared" si="87"/>
        <v/>
      </c>
      <c r="J194" s="7" t="str">
        <f t="shared" si="88"/>
        <v/>
      </c>
      <c r="K194" s="9" t="str">
        <f t="shared" si="8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19"/>
      <c r="B195" s="4"/>
      <c r="C195" s="4"/>
      <c r="D195" s="7"/>
      <c r="E195" s="7"/>
      <c r="F195" s="8" t="str">
        <f t="shared" si="84"/>
        <v/>
      </c>
      <c r="G195" s="7" t="str">
        <f t="shared" si="85"/>
        <v/>
      </c>
      <c r="H195" s="5" t="str">
        <f t="shared" si="86"/>
        <v/>
      </c>
      <c r="I195" s="116" t="str">
        <f t="shared" si="87"/>
        <v/>
      </c>
      <c r="J195" s="7" t="str">
        <f t="shared" si="88"/>
        <v/>
      </c>
      <c r="K195" s="9" t="str">
        <f t="shared" si="8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19"/>
      <c r="B196" s="4"/>
      <c r="C196" s="4"/>
      <c r="D196" s="7"/>
      <c r="E196" s="7"/>
      <c r="F196" s="8" t="str">
        <f t="shared" si="84"/>
        <v/>
      </c>
      <c r="G196" s="7" t="str">
        <f t="shared" si="85"/>
        <v/>
      </c>
      <c r="H196" s="5" t="str">
        <f t="shared" si="86"/>
        <v/>
      </c>
      <c r="I196" s="116" t="str">
        <f t="shared" si="87"/>
        <v/>
      </c>
      <c r="J196" s="7" t="str">
        <f t="shared" si="88"/>
        <v/>
      </c>
      <c r="K196" s="9" t="str">
        <f t="shared" si="8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19"/>
      <c r="B197" s="4"/>
      <c r="C197" s="4"/>
      <c r="D197" s="7"/>
      <c r="E197" s="7"/>
      <c r="F197" s="8" t="str">
        <f t="shared" si="84"/>
        <v/>
      </c>
      <c r="G197" s="7" t="str">
        <f t="shared" si="85"/>
        <v/>
      </c>
      <c r="H197" s="5" t="str">
        <f t="shared" si="86"/>
        <v/>
      </c>
      <c r="I197" s="116" t="str">
        <f t="shared" si="87"/>
        <v/>
      </c>
      <c r="J197" s="7" t="str">
        <f t="shared" si="88"/>
        <v/>
      </c>
      <c r="K197" s="9" t="str">
        <f t="shared" si="8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19"/>
      <c r="B198" s="4"/>
      <c r="C198" s="4"/>
      <c r="D198" s="7"/>
      <c r="E198" s="7"/>
      <c r="F198" s="8" t="str">
        <f t="shared" si="84"/>
        <v/>
      </c>
      <c r="G198" s="7" t="str">
        <f t="shared" si="85"/>
        <v/>
      </c>
      <c r="H198" s="5" t="str">
        <f t="shared" si="86"/>
        <v/>
      </c>
      <c r="I198" s="116" t="str">
        <f t="shared" si="87"/>
        <v/>
      </c>
      <c r="J198" s="7" t="str">
        <f t="shared" si="88"/>
        <v/>
      </c>
      <c r="K198" s="9" t="str">
        <f t="shared" si="8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19"/>
      <c r="B199" s="4"/>
      <c r="C199" s="4"/>
      <c r="D199" s="7"/>
      <c r="E199" s="7"/>
      <c r="F199" s="8" t="str">
        <f t="shared" si="84"/>
        <v/>
      </c>
      <c r="G199" s="7" t="str">
        <f t="shared" si="85"/>
        <v/>
      </c>
      <c r="H199" s="5" t="str">
        <f t="shared" si="86"/>
        <v/>
      </c>
      <c r="I199" s="116" t="str">
        <f t="shared" si="87"/>
        <v/>
      </c>
      <c r="J199" s="7" t="str">
        <f t="shared" si="88"/>
        <v/>
      </c>
      <c r="K199" s="9" t="str">
        <f t="shared" si="8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19"/>
      <c r="B200" s="4"/>
      <c r="C200" s="4"/>
      <c r="D200" s="7"/>
      <c r="E200" s="7"/>
      <c r="F200" s="8" t="str">
        <f t="shared" si="84"/>
        <v/>
      </c>
      <c r="G200" s="7" t="str">
        <f t="shared" si="85"/>
        <v/>
      </c>
      <c r="H200" s="5" t="str">
        <f t="shared" si="86"/>
        <v/>
      </c>
      <c r="I200" s="116" t="str">
        <f t="shared" si="87"/>
        <v/>
      </c>
      <c r="J200" s="7" t="str">
        <f t="shared" si="88"/>
        <v/>
      </c>
      <c r="K200" s="9" t="str">
        <f t="shared" si="8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19"/>
      <c r="B201" s="4"/>
      <c r="C201" s="4"/>
      <c r="D201" s="7"/>
      <c r="E201" s="7"/>
      <c r="F201" s="8" t="str">
        <f t="shared" si="84"/>
        <v/>
      </c>
      <c r="G201" s="7" t="str">
        <f t="shared" si="85"/>
        <v/>
      </c>
      <c r="H201" s="5" t="str">
        <f t="shared" si="86"/>
        <v/>
      </c>
      <c r="I201" s="116" t="str">
        <f t="shared" si="87"/>
        <v/>
      </c>
      <c r="J201" s="7" t="str">
        <f t="shared" si="88"/>
        <v/>
      </c>
      <c r="K201" s="9" t="str">
        <f t="shared" si="8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19"/>
      <c r="B202" s="4"/>
      <c r="C202" s="4"/>
      <c r="D202" s="7"/>
      <c r="E202" s="7"/>
      <c r="F202" s="8" t="str">
        <f t="shared" ref="F202:F265" si="90">IF(ISBLANK(B202),"",IF(I202="L","Baixa",IF(I202="A","Média",IF(I202="","","Alta"))))</f>
        <v/>
      </c>
      <c r="G202" s="7" t="str">
        <f t="shared" ref="G202:G265" si="91">CONCATENATE(B202,I202)</f>
        <v/>
      </c>
      <c r="H202" s="5" t="str">
        <f t="shared" ref="H202:H265" si="92">IF(ISBLANK(B202),"",IF(B202="ALI",IF(I202="L",7,IF(I202="A",10,15)),IF(B202="AIE",IF(I202="L",5,IF(I202="A",7,10)),IF(B202="SE",IF(I202="L",4,IF(I202="A",5,7)),IF(OR(B202="EE",B202="CE"),IF(I202="L",3,IF(I202="A",4,6)),0)))))</f>
        <v/>
      </c>
      <c r="I202" s="116" t="str">
        <f t="shared" ref="I202:I265" si="93">IF(OR(ISBLANK(D202),ISBLANK(E202)),IF(OR(B202="ALI",B202="AIE"),"L",IF(OR(B202="EE",B202="SE",B202="CE"),"A","")),IF(B202="EE",IF(E202&gt;=3,IF(D202&gt;=5,"H","A"),IF(E202&gt;=2,IF(D202&gt;=16,"H",IF(D202&lt;=4,"L","A")),IF(D202&lt;=15,"L","A"))),IF(OR(B202="SE",B202="CE"),IF(E202&gt;=4,IF(D202&gt;=6,"H","A"),IF(E202&gt;=2,IF(D202&gt;=20,"H",IF(D202&lt;=5,"L","A")),IF(D202&lt;=19,"L","A"))),IF(OR(B202="ALI",B202="AIE"),IF(E202&gt;=6,IF(D202&gt;=20,"H","A"),IF(E202&gt;=2,IF(D202&gt;=51,"H",IF(D202&lt;=19,"L","A")),IF(D202&lt;=50,"L","A"))),""))))</f>
        <v/>
      </c>
      <c r="J202" s="7" t="str">
        <f t="shared" ref="J202:J265" si="94">CONCATENATE(B202,C202)</f>
        <v/>
      </c>
      <c r="K202" s="9" t="str">
        <f t="shared" si="8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19"/>
      <c r="B203" s="4"/>
      <c r="C203" s="4"/>
      <c r="D203" s="7"/>
      <c r="E203" s="7"/>
      <c r="F203" s="8" t="str">
        <f t="shared" si="90"/>
        <v/>
      </c>
      <c r="G203" s="7" t="str">
        <f t="shared" si="91"/>
        <v/>
      </c>
      <c r="H203" s="5" t="str">
        <f t="shared" si="92"/>
        <v/>
      </c>
      <c r="I203" s="116" t="str">
        <f t="shared" si="93"/>
        <v/>
      </c>
      <c r="J203" s="7" t="str">
        <f t="shared" si="94"/>
        <v/>
      </c>
      <c r="K203" s="9" t="str">
        <f t="shared" si="8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19"/>
      <c r="B204" s="4"/>
      <c r="C204" s="4"/>
      <c r="D204" s="7"/>
      <c r="E204" s="7"/>
      <c r="F204" s="8" t="str">
        <f t="shared" si="90"/>
        <v/>
      </c>
      <c r="G204" s="7" t="str">
        <f t="shared" si="91"/>
        <v/>
      </c>
      <c r="H204" s="5" t="str">
        <f t="shared" si="92"/>
        <v/>
      </c>
      <c r="I204" s="116" t="str">
        <f t="shared" si="93"/>
        <v/>
      </c>
      <c r="J204" s="7" t="str">
        <f t="shared" si="94"/>
        <v/>
      </c>
      <c r="K204" s="9" t="str">
        <f t="shared" ref="K204:K267" si="95">IF(OR(H204="",H204=0),L204,H204)</f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19"/>
      <c r="B205" s="4"/>
      <c r="C205" s="4"/>
      <c r="D205" s="7"/>
      <c r="E205" s="7"/>
      <c r="F205" s="8" t="str">
        <f t="shared" si="90"/>
        <v/>
      </c>
      <c r="G205" s="7" t="str">
        <f t="shared" si="91"/>
        <v/>
      </c>
      <c r="H205" s="5" t="str">
        <f t="shared" si="92"/>
        <v/>
      </c>
      <c r="I205" s="116" t="str">
        <f t="shared" si="93"/>
        <v/>
      </c>
      <c r="J205" s="7" t="str">
        <f t="shared" si="94"/>
        <v/>
      </c>
      <c r="K205" s="9" t="str">
        <f t="shared" si="95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19"/>
      <c r="B206" s="4"/>
      <c r="C206" s="4"/>
      <c r="D206" s="7"/>
      <c r="E206" s="7"/>
      <c r="F206" s="8" t="str">
        <f t="shared" si="90"/>
        <v/>
      </c>
      <c r="G206" s="7" t="str">
        <f t="shared" si="91"/>
        <v/>
      </c>
      <c r="H206" s="5" t="str">
        <f t="shared" si="92"/>
        <v/>
      </c>
      <c r="I206" s="116" t="str">
        <f t="shared" si="93"/>
        <v/>
      </c>
      <c r="J206" s="7" t="str">
        <f t="shared" si="94"/>
        <v/>
      </c>
      <c r="K206" s="9" t="str">
        <f t="shared" si="95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19"/>
      <c r="B207" s="4"/>
      <c r="C207" s="4"/>
      <c r="D207" s="7"/>
      <c r="E207" s="7"/>
      <c r="F207" s="8" t="str">
        <f t="shared" si="90"/>
        <v/>
      </c>
      <c r="G207" s="7" t="str">
        <f t="shared" si="91"/>
        <v/>
      </c>
      <c r="H207" s="5" t="str">
        <f t="shared" si="92"/>
        <v/>
      </c>
      <c r="I207" s="116" t="str">
        <f t="shared" si="93"/>
        <v/>
      </c>
      <c r="J207" s="7" t="str">
        <f t="shared" si="94"/>
        <v/>
      </c>
      <c r="K207" s="9" t="str">
        <f t="shared" si="95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19"/>
      <c r="B208" s="4"/>
      <c r="C208" s="4"/>
      <c r="D208" s="7"/>
      <c r="E208" s="7"/>
      <c r="F208" s="8" t="str">
        <f t="shared" si="90"/>
        <v/>
      </c>
      <c r="G208" s="7" t="str">
        <f t="shared" si="91"/>
        <v/>
      </c>
      <c r="H208" s="5" t="str">
        <f t="shared" si="92"/>
        <v/>
      </c>
      <c r="I208" s="116" t="str">
        <f t="shared" si="93"/>
        <v/>
      </c>
      <c r="J208" s="7" t="str">
        <f t="shared" si="94"/>
        <v/>
      </c>
      <c r="K208" s="9" t="str">
        <f t="shared" si="95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19"/>
      <c r="B209" s="4"/>
      <c r="C209" s="4"/>
      <c r="D209" s="7"/>
      <c r="E209" s="7"/>
      <c r="F209" s="8" t="str">
        <f t="shared" si="90"/>
        <v/>
      </c>
      <c r="G209" s="7" t="str">
        <f t="shared" si="91"/>
        <v/>
      </c>
      <c r="H209" s="5" t="str">
        <f t="shared" si="92"/>
        <v/>
      </c>
      <c r="I209" s="116" t="str">
        <f t="shared" si="93"/>
        <v/>
      </c>
      <c r="J209" s="7" t="str">
        <f t="shared" si="94"/>
        <v/>
      </c>
      <c r="K209" s="9" t="str">
        <f t="shared" si="95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19"/>
      <c r="B210" s="4"/>
      <c r="C210" s="4"/>
      <c r="D210" s="7"/>
      <c r="E210" s="7"/>
      <c r="F210" s="8" t="str">
        <f t="shared" si="90"/>
        <v/>
      </c>
      <c r="G210" s="7" t="str">
        <f t="shared" si="91"/>
        <v/>
      </c>
      <c r="H210" s="5" t="str">
        <f t="shared" si="92"/>
        <v/>
      </c>
      <c r="I210" s="116" t="str">
        <f t="shared" si="93"/>
        <v/>
      </c>
      <c r="J210" s="7" t="str">
        <f t="shared" si="94"/>
        <v/>
      </c>
      <c r="K210" s="9" t="str">
        <f t="shared" si="95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19"/>
      <c r="B211" s="4"/>
      <c r="C211" s="4"/>
      <c r="D211" s="7"/>
      <c r="E211" s="7"/>
      <c r="F211" s="8" t="str">
        <f t="shared" si="90"/>
        <v/>
      </c>
      <c r="G211" s="7" t="str">
        <f t="shared" si="91"/>
        <v/>
      </c>
      <c r="H211" s="5" t="str">
        <f t="shared" si="92"/>
        <v/>
      </c>
      <c r="I211" s="116" t="str">
        <f t="shared" si="93"/>
        <v/>
      </c>
      <c r="J211" s="7" t="str">
        <f t="shared" si="94"/>
        <v/>
      </c>
      <c r="K211" s="9" t="str">
        <f t="shared" si="95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19"/>
      <c r="B212" s="4"/>
      <c r="C212" s="4"/>
      <c r="D212" s="7"/>
      <c r="E212" s="7"/>
      <c r="F212" s="8" t="str">
        <f t="shared" si="90"/>
        <v/>
      </c>
      <c r="G212" s="7" t="str">
        <f t="shared" si="91"/>
        <v/>
      </c>
      <c r="H212" s="5" t="str">
        <f t="shared" si="92"/>
        <v/>
      </c>
      <c r="I212" s="116" t="str">
        <f t="shared" si="93"/>
        <v/>
      </c>
      <c r="J212" s="7" t="str">
        <f t="shared" si="94"/>
        <v/>
      </c>
      <c r="K212" s="9" t="str">
        <f t="shared" si="95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19"/>
      <c r="B213" s="4"/>
      <c r="C213" s="4"/>
      <c r="D213" s="7"/>
      <c r="E213" s="7"/>
      <c r="F213" s="8" t="str">
        <f t="shared" si="90"/>
        <v/>
      </c>
      <c r="G213" s="7" t="str">
        <f t="shared" si="91"/>
        <v/>
      </c>
      <c r="H213" s="5" t="str">
        <f t="shared" si="92"/>
        <v/>
      </c>
      <c r="I213" s="116" t="str">
        <f t="shared" si="93"/>
        <v/>
      </c>
      <c r="J213" s="7" t="str">
        <f t="shared" si="94"/>
        <v/>
      </c>
      <c r="K213" s="9" t="str">
        <f t="shared" si="95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19"/>
      <c r="B214" s="4"/>
      <c r="C214" s="4"/>
      <c r="D214" s="7"/>
      <c r="E214" s="7"/>
      <c r="F214" s="8" t="str">
        <f t="shared" si="90"/>
        <v/>
      </c>
      <c r="G214" s="7" t="str">
        <f t="shared" si="91"/>
        <v/>
      </c>
      <c r="H214" s="5" t="str">
        <f t="shared" si="92"/>
        <v/>
      </c>
      <c r="I214" s="116" t="str">
        <f t="shared" si="93"/>
        <v/>
      </c>
      <c r="J214" s="7" t="str">
        <f t="shared" si="94"/>
        <v/>
      </c>
      <c r="K214" s="9" t="str">
        <f t="shared" si="95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19"/>
      <c r="B215" s="4"/>
      <c r="C215" s="4"/>
      <c r="D215" s="7"/>
      <c r="E215" s="7"/>
      <c r="F215" s="8" t="str">
        <f t="shared" si="90"/>
        <v/>
      </c>
      <c r="G215" s="7" t="str">
        <f t="shared" si="91"/>
        <v/>
      </c>
      <c r="H215" s="5" t="str">
        <f t="shared" si="92"/>
        <v/>
      </c>
      <c r="I215" s="116" t="str">
        <f t="shared" si="93"/>
        <v/>
      </c>
      <c r="J215" s="7" t="str">
        <f t="shared" si="94"/>
        <v/>
      </c>
      <c r="K215" s="9" t="str">
        <f t="shared" si="95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19"/>
      <c r="B216" s="4"/>
      <c r="C216" s="4"/>
      <c r="D216" s="7"/>
      <c r="E216" s="7"/>
      <c r="F216" s="8" t="str">
        <f t="shared" si="90"/>
        <v/>
      </c>
      <c r="G216" s="7" t="str">
        <f t="shared" si="91"/>
        <v/>
      </c>
      <c r="H216" s="5" t="str">
        <f t="shared" si="92"/>
        <v/>
      </c>
      <c r="I216" s="116" t="str">
        <f t="shared" si="93"/>
        <v/>
      </c>
      <c r="J216" s="7" t="str">
        <f t="shared" si="94"/>
        <v/>
      </c>
      <c r="K216" s="9" t="str">
        <f t="shared" si="95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19"/>
      <c r="B217" s="4"/>
      <c r="C217" s="4"/>
      <c r="D217" s="7"/>
      <c r="E217" s="7"/>
      <c r="F217" s="8" t="str">
        <f t="shared" si="90"/>
        <v/>
      </c>
      <c r="G217" s="7" t="str">
        <f t="shared" si="91"/>
        <v/>
      </c>
      <c r="H217" s="5" t="str">
        <f t="shared" si="92"/>
        <v/>
      </c>
      <c r="I217" s="116" t="str">
        <f t="shared" si="93"/>
        <v/>
      </c>
      <c r="J217" s="7" t="str">
        <f t="shared" si="94"/>
        <v/>
      </c>
      <c r="K217" s="9" t="str">
        <f t="shared" si="95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19"/>
      <c r="B218" s="4"/>
      <c r="C218" s="4"/>
      <c r="D218" s="7"/>
      <c r="E218" s="7"/>
      <c r="F218" s="8" t="str">
        <f t="shared" si="90"/>
        <v/>
      </c>
      <c r="G218" s="7" t="str">
        <f t="shared" si="91"/>
        <v/>
      </c>
      <c r="H218" s="5" t="str">
        <f t="shared" si="92"/>
        <v/>
      </c>
      <c r="I218" s="116" t="str">
        <f t="shared" si="93"/>
        <v/>
      </c>
      <c r="J218" s="7" t="str">
        <f t="shared" si="94"/>
        <v/>
      </c>
      <c r="K218" s="9" t="str">
        <f t="shared" si="95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19"/>
      <c r="B219" s="4"/>
      <c r="C219" s="4"/>
      <c r="D219" s="7"/>
      <c r="E219" s="7"/>
      <c r="F219" s="8" t="str">
        <f t="shared" si="90"/>
        <v/>
      </c>
      <c r="G219" s="7" t="str">
        <f t="shared" si="91"/>
        <v/>
      </c>
      <c r="H219" s="5" t="str">
        <f t="shared" si="92"/>
        <v/>
      </c>
      <c r="I219" s="116" t="str">
        <f t="shared" si="93"/>
        <v/>
      </c>
      <c r="J219" s="7" t="str">
        <f t="shared" si="94"/>
        <v/>
      </c>
      <c r="K219" s="9" t="str">
        <f t="shared" si="95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19"/>
      <c r="B220" s="4"/>
      <c r="C220" s="4"/>
      <c r="D220" s="7"/>
      <c r="E220" s="7"/>
      <c r="F220" s="8" t="str">
        <f t="shared" si="90"/>
        <v/>
      </c>
      <c r="G220" s="7" t="str">
        <f t="shared" si="91"/>
        <v/>
      </c>
      <c r="H220" s="5" t="str">
        <f t="shared" si="92"/>
        <v/>
      </c>
      <c r="I220" s="116" t="str">
        <f t="shared" si="93"/>
        <v/>
      </c>
      <c r="J220" s="7" t="str">
        <f t="shared" si="94"/>
        <v/>
      </c>
      <c r="K220" s="9" t="str">
        <f t="shared" si="95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19"/>
      <c r="B221" s="4"/>
      <c r="C221" s="4"/>
      <c r="D221" s="7"/>
      <c r="E221" s="7"/>
      <c r="F221" s="8" t="str">
        <f t="shared" si="90"/>
        <v/>
      </c>
      <c r="G221" s="7" t="str">
        <f t="shared" si="91"/>
        <v/>
      </c>
      <c r="H221" s="5" t="str">
        <f t="shared" si="92"/>
        <v/>
      </c>
      <c r="I221" s="116" t="str">
        <f t="shared" si="93"/>
        <v/>
      </c>
      <c r="J221" s="7" t="str">
        <f t="shared" si="94"/>
        <v/>
      </c>
      <c r="K221" s="9" t="str">
        <f t="shared" si="95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19"/>
      <c r="B222" s="4"/>
      <c r="C222" s="4"/>
      <c r="D222" s="7"/>
      <c r="E222" s="7"/>
      <c r="F222" s="8" t="str">
        <f t="shared" si="90"/>
        <v/>
      </c>
      <c r="G222" s="7" t="str">
        <f t="shared" si="91"/>
        <v/>
      </c>
      <c r="H222" s="5" t="str">
        <f t="shared" si="92"/>
        <v/>
      </c>
      <c r="I222" s="116" t="str">
        <f t="shared" si="93"/>
        <v/>
      </c>
      <c r="J222" s="7" t="str">
        <f t="shared" si="94"/>
        <v/>
      </c>
      <c r="K222" s="9" t="str">
        <f t="shared" si="95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19"/>
      <c r="B223" s="4"/>
      <c r="C223" s="4"/>
      <c r="D223" s="7"/>
      <c r="E223" s="7"/>
      <c r="F223" s="8" t="str">
        <f t="shared" si="90"/>
        <v/>
      </c>
      <c r="G223" s="7" t="str">
        <f t="shared" si="91"/>
        <v/>
      </c>
      <c r="H223" s="5" t="str">
        <f t="shared" si="92"/>
        <v/>
      </c>
      <c r="I223" s="116" t="str">
        <f t="shared" si="93"/>
        <v/>
      </c>
      <c r="J223" s="7" t="str">
        <f t="shared" si="94"/>
        <v/>
      </c>
      <c r="K223" s="9" t="str">
        <f t="shared" si="95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19"/>
      <c r="B224" s="4"/>
      <c r="C224" s="4"/>
      <c r="D224" s="7"/>
      <c r="E224" s="7"/>
      <c r="F224" s="8" t="str">
        <f t="shared" si="90"/>
        <v/>
      </c>
      <c r="G224" s="7" t="str">
        <f t="shared" si="91"/>
        <v/>
      </c>
      <c r="H224" s="5" t="str">
        <f t="shared" si="92"/>
        <v/>
      </c>
      <c r="I224" s="116" t="str">
        <f t="shared" si="93"/>
        <v/>
      </c>
      <c r="J224" s="7" t="str">
        <f t="shared" si="94"/>
        <v/>
      </c>
      <c r="K224" s="9" t="str">
        <f t="shared" si="95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19"/>
      <c r="B225" s="4"/>
      <c r="C225" s="4"/>
      <c r="D225" s="7"/>
      <c r="E225" s="7"/>
      <c r="F225" s="8" t="str">
        <f t="shared" si="90"/>
        <v/>
      </c>
      <c r="G225" s="7" t="str">
        <f t="shared" si="91"/>
        <v/>
      </c>
      <c r="H225" s="5" t="str">
        <f t="shared" si="92"/>
        <v/>
      </c>
      <c r="I225" s="116" t="str">
        <f t="shared" si="93"/>
        <v/>
      </c>
      <c r="J225" s="7" t="str">
        <f t="shared" si="94"/>
        <v/>
      </c>
      <c r="K225" s="9" t="str">
        <f t="shared" si="95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19"/>
      <c r="B226" s="4"/>
      <c r="C226" s="4"/>
      <c r="D226" s="7"/>
      <c r="E226" s="7"/>
      <c r="F226" s="8" t="str">
        <f t="shared" si="90"/>
        <v/>
      </c>
      <c r="G226" s="7" t="str">
        <f t="shared" si="91"/>
        <v/>
      </c>
      <c r="H226" s="5" t="str">
        <f t="shared" si="92"/>
        <v/>
      </c>
      <c r="I226" s="116" t="str">
        <f t="shared" si="93"/>
        <v/>
      </c>
      <c r="J226" s="7" t="str">
        <f t="shared" si="94"/>
        <v/>
      </c>
      <c r="K226" s="9" t="str">
        <f t="shared" si="95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19"/>
      <c r="B227" s="4"/>
      <c r="C227" s="4"/>
      <c r="D227" s="7"/>
      <c r="E227" s="7"/>
      <c r="F227" s="8" t="str">
        <f t="shared" si="90"/>
        <v/>
      </c>
      <c r="G227" s="7" t="str">
        <f t="shared" si="91"/>
        <v/>
      </c>
      <c r="H227" s="5" t="str">
        <f t="shared" si="92"/>
        <v/>
      </c>
      <c r="I227" s="116" t="str">
        <f t="shared" si="93"/>
        <v/>
      </c>
      <c r="J227" s="7" t="str">
        <f t="shared" si="94"/>
        <v/>
      </c>
      <c r="K227" s="9" t="str">
        <f t="shared" si="95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19"/>
      <c r="B228" s="4"/>
      <c r="C228" s="4"/>
      <c r="D228" s="7"/>
      <c r="E228" s="7"/>
      <c r="F228" s="8" t="str">
        <f t="shared" si="90"/>
        <v/>
      </c>
      <c r="G228" s="7" t="str">
        <f t="shared" si="91"/>
        <v/>
      </c>
      <c r="H228" s="5" t="str">
        <f t="shared" si="92"/>
        <v/>
      </c>
      <c r="I228" s="116" t="str">
        <f t="shared" si="93"/>
        <v/>
      </c>
      <c r="J228" s="7" t="str">
        <f t="shared" si="94"/>
        <v/>
      </c>
      <c r="K228" s="9" t="str">
        <f t="shared" si="95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19"/>
      <c r="B229" s="4"/>
      <c r="C229" s="4"/>
      <c r="D229" s="7"/>
      <c r="E229" s="7"/>
      <c r="F229" s="8" t="str">
        <f t="shared" si="90"/>
        <v/>
      </c>
      <c r="G229" s="7" t="str">
        <f t="shared" si="91"/>
        <v/>
      </c>
      <c r="H229" s="5" t="str">
        <f t="shared" si="92"/>
        <v/>
      </c>
      <c r="I229" s="116" t="str">
        <f t="shared" si="93"/>
        <v/>
      </c>
      <c r="J229" s="7" t="str">
        <f t="shared" si="94"/>
        <v/>
      </c>
      <c r="K229" s="9" t="str">
        <f t="shared" si="95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19"/>
      <c r="B230" s="4"/>
      <c r="C230" s="4"/>
      <c r="D230" s="7"/>
      <c r="E230" s="7"/>
      <c r="F230" s="8" t="str">
        <f t="shared" si="90"/>
        <v/>
      </c>
      <c r="G230" s="7" t="str">
        <f t="shared" si="91"/>
        <v/>
      </c>
      <c r="H230" s="5" t="str">
        <f t="shared" si="92"/>
        <v/>
      </c>
      <c r="I230" s="116" t="str">
        <f t="shared" si="93"/>
        <v/>
      </c>
      <c r="J230" s="7" t="str">
        <f t="shared" si="94"/>
        <v/>
      </c>
      <c r="K230" s="9" t="str">
        <f t="shared" si="95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19"/>
      <c r="B231" s="4"/>
      <c r="C231" s="4"/>
      <c r="D231" s="7"/>
      <c r="E231" s="7"/>
      <c r="F231" s="8" t="str">
        <f t="shared" si="90"/>
        <v/>
      </c>
      <c r="G231" s="7" t="str">
        <f t="shared" si="91"/>
        <v/>
      </c>
      <c r="H231" s="5" t="str">
        <f t="shared" si="92"/>
        <v/>
      </c>
      <c r="I231" s="116" t="str">
        <f t="shared" si="93"/>
        <v/>
      </c>
      <c r="J231" s="7" t="str">
        <f t="shared" si="94"/>
        <v/>
      </c>
      <c r="K231" s="9" t="str">
        <f t="shared" si="95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19"/>
      <c r="B232" s="4"/>
      <c r="C232" s="4"/>
      <c r="D232" s="7"/>
      <c r="E232" s="7"/>
      <c r="F232" s="8" t="str">
        <f t="shared" si="90"/>
        <v/>
      </c>
      <c r="G232" s="7" t="str">
        <f t="shared" si="91"/>
        <v/>
      </c>
      <c r="H232" s="5" t="str">
        <f t="shared" si="92"/>
        <v/>
      </c>
      <c r="I232" s="116" t="str">
        <f t="shared" si="93"/>
        <v/>
      </c>
      <c r="J232" s="7" t="str">
        <f t="shared" si="94"/>
        <v/>
      </c>
      <c r="K232" s="9" t="str">
        <f t="shared" si="95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19"/>
      <c r="B233" s="4"/>
      <c r="C233" s="4"/>
      <c r="D233" s="7"/>
      <c r="E233" s="7"/>
      <c r="F233" s="8" t="str">
        <f t="shared" si="90"/>
        <v/>
      </c>
      <c r="G233" s="7" t="str">
        <f t="shared" si="91"/>
        <v/>
      </c>
      <c r="H233" s="5" t="str">
        <f t="shared" si="92"/>
        <v/>
      </c>
      <c r="I233" s="116" t="str">
        <f t="shared" si="93"/>
        <v/>
      </c>
      <c r="J233" s="7" t="str">
        <f t="shared" si="94"/>
        <v/>
      </c>
      <c r="K233" s="9" t="str">
        <f t="shared" si="95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19"/>
      <c r="B234" s="4"/>
      <c r="C234" s="4"/>
      <c r="D234" s="7"/>
      <c r="E234" s="7"/>
      <c r="F234" s="8" t="str">
        <f t="shared" si="90"/>
        <v/>
      </c>
      <c r="G234" s="7" t="str">
        <f t="shared" si="91"/>
        <v/>
      </c>
      <c r="H234" s="5" t="str">
        <f t="shared" si="92"/>
        <v/>
      </c>
      <c r="I234" s="116" t="str">
        <f t="shared" si="93"/>
        <v/>
      </c>
      <c r="J234" s="7" t="str">
        <f t="shared" si="94"/>
        <v/>
      </c>
      <c r="K234" s="9" t="str">
        <f t="shared" si="95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19"/>
      <c r="B235" s="4"/>
      <c r="C235" s="4"/>
      <c r="D235" s="7"/>
      <c r="E235" s="7"/>
      <c r="F235" s="8" t="str">
        <f t="shared" si="90"/>
        <v/>
      </c>
      <c r="G235" s="7" t="str">
        <f t="shared" si="91"/>
        <v/>
      </c>
      <c r="H235" s="5" t="str">
        <f t="shared" si="92"/>
        <v/>
      </c>
      <c r="I235" s="116" t="str">
        <f t="shared" si="93"/>
        <v/>
      </c>
      <c r="J235" s="7" t="str">
        <f t="shared" si="94"/>
        <v/>
      </c>
      <c r="K235" s="9" t="str">
        <f t="shared" si="95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19"/>
      <c r="B236" s="4"/>
      <c r="C236" s="4"/>
      <c r="D236" s="7"/>
      <c r="E236" s="7"/>
      <c r="F236" s="8" t="str">
        <f t="shared" si="90"/>
        <v/>
      </c>
      <c r="G236" s="7" t="str">
        <f t="shared" si="91"/>
        <v/>
      </c>
      <c r="H236" s="5" t="str">
        <f t="shared" si="92"/>
        <v/>
      </c>
      <c r="I236" s="116" t="str">
        <f t="shared" si="93"/>
        <v/>
      </c>
      <c r="J236" s="7" t="str">
        <f t="shared" si="94"/>
        <v/>
      </c>
      <c r="K236" s="9" t="str">
        <f t="shared" si="95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19"/>
      <c r="B237" s="4"/>
      <c r="C237" s="4"/>
      <c r="D237" s="7"/>
      <c r="E237" s="7"/>
      <c r="F237" s="8" t="str">
        <f t="shared" si="90"/>
        <v/>
      </c>
      <c r="G237" s="7" t="str">
        <f t="shared" si="91"/>
        <v/>
      </c>
      <c r="H237" s="5" t="str">
        <f t="shared" si="92"/>
        <v/>
      </c>
      <c r="I237" s="116" t="str">
        <f t="shared" si="93"/>
        <v/>
      </c>
      <c r="J237" s="7" t="str">
        <f t="shared" si="94"/>
        <v/>
      </c>
      <c r="K237" s="9" t="str">
        <f t="shared" si="95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19"/>
      <c r="B238" s="4"/>
      <c r="C238" s="4"/>
      <c r="D238" s="7"/>
      <c r="E238" s="7"/>
      <c r="F238" s="8" t="str">
        <f t="shared" si="90"/>
        <v/>
      </c>
      <c r="G238" s="7" t="str">
        <f t="shared" si="91"/>
        <v/>
      </c>
      <c r="H238" s="5" t="str">
        <f t="shared" si="92"/>
        <v/>
      </c>
      <c r="I238" s="116" t="str">
        <f t="shared" si="93"/>
        <v/>
      </c>
      <c r="J238" s="7" t="str">
        <f t="shared" si="94"/>
        <v/>
      </c>
      <c r="K238" s="9" t="str">
        <f t="shared" si="95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19"/>
      <c r="B239" s="4"/>
      <c r="C239" s="4"/>
      <c r="D239" s="7"/>
      <c r="E239" s="7"/>
      <c r="F239" s="8" t="str">
        <f t="shared" si="90"/>
        <v/>
      </c>
      <c r="G239" s="7" t="str">
        <f t="shared" si="91"/>
        <v/>
      </c>
      <c r="H239" s="5" t="str">
        <f t="shared" si="92"/>
        <v/>
      </c>
      <c r="I239" s="116" t="str">
        <f t="shared" si="93"/>
        <v/>
      </c>
      <c r="J239" s="7" t="str">
        <f t="shared" si="94"/>
        <v/>
      </c>
      <c r="K239" s="9" t="str">
        <f t="shared" si="95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19"/>
      <c r="B240" s="4"/>
      <c r="C240" s="4"/>
      <c r="D240" s="7"/>
      <c r="E240" s="7"/>
      <c r="F240" s="8" t="str">
        <f t="shared" si="90"/>
        <v/>
      </c>
      <c r="G240" s="7" t="str">
        <f t="shared" si="91"/>
        <v/>
      </c>
      <c r="H240" s="5" t="str">
        <f t="shared" si="92"/>
        <v/>
      </c>
      <c r="I240" s="116" t="str">
        <f t="shared" si="93"/>
        <v/>
      </c>
      <c r="J240" s="7" t="str">
        <f t="shared" si="94"/>
        <v/>
      </c>
      <c r="K240" s="9" t="str">
        <f t="shared" si="95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19"/>
      <c r="B241" s="4"/>
      <c r="C241" s="4"/>
      <c r="D241" s="7"/>
      <c r="E241" s="7"/>
      <c r="F241" s="8" t="str">
        <f t="shared" si="90"/>
        <v/>
      </c>
      <c r="G241" s="7" t="str">
        <f t="shared" si="91"/>
        <v/>
      </c>
      <c r="H241" s="5" t="str">
        <f t="shared" si="92"/>
        <v/>
      </c>
      <c r="I241" s="116" t="str">
        <f t="shared" si="93"/>
        <v/>
      </c>
      <c r="J241" s="7" t="str">
        <f t="shared" si="94"/>
        <v/>
      </c>
      <c r="K241" s="9" t="str">
        <f t="shared" si="95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19"/>
      <c r="B242" s="4"/>
      <c r="C242" s="4"/>
      <c r="D242" s="7"/>
      <c r="E242" s="7"/>
      <c r="F242" s="8" t="str">
        <f t="shared" si="90"/>
        <v/>
      </c>
      <c r="G242" s="7" t="str">
        <f t="shared" si="91"/>
        <v/>
      </c>
      <c r="H242" s="5" t="str">
        <f t="shared" si="92"/>
        <v/>
      </c>
      <c r="I242" s="116" t="str">
        <f t="shared" si="93"/>
        <v/>
      </c>
      <c r="J242" s="7" t="str">
        <f t="shared" si="94"/>
        <v/>
      </c>
      <c r="K242" s="9" t="str">
        <f t="shared" si="95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19"/>
      <c r="B243" s="4"/>
      <c r="C243" s="4"/>
      <c r="D243" s="7"/>
      <c r="E243" s="7"/>
      <c r="F243" s="8" t="str">
        <f t="shared" si="90"/>
        <v/>
      </c>
      <c r="G243" s="7" t="str">
        <f t="shared" si="91"/>
        <v/>
      </c>
      <c r="H243" s="5" t="str">
        <f t="shared" si="92"/>
        <v/>
      </c>
      <c r="I243" s="116" t="str">
        <f t="shared" si="93"/>
        <v/>
      </c>
      <c r="J243" s="7" t="str">
        <f t="shared" si="94"/>
        <v/>
      </c>
      <c r="K243" s="9" t="str">
        <f t="shared" si="9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19"/>
      <c r="B244" s="4"/>
      <c r="C244" s="4"/>
      <c r="D244" s="7"/>
      <c r="E244" s="7"/>
      <c r="F244" s="8" t="str">
        <f t="shared" si="90"/>
        <v/>
      </c>
      <c r="G244" s="7" t="str">
        <f t="shared" si="91"/>
        <v/>
      </c>
      <c r="H244" s="5" t="str">
        <f t="shared" si="92"/>
        <v/>
      </c>
      <c r="I244" s="116" t="str">
        <f t="shared" si="93"/>
        <v/>
      </c>
      <c r="J244" s="7" t="str">
        <f t="shared" si="94"/>
        <v/>
      </c>
      <c r="K244" s="9" t="str">
        <f t="shared" si="9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19"/>
      <c r="B245" s="4"/>
      <c r="C245" s="4"/>
      <c r="D245" s="7"/>
      <c r="E245" s="7"/>
      <c r="F245" s="8" t="str">
        <f t="shared" si="90"/>
        <v/>
      </c>
      <c r="G245" s="7" t="str">
        <f t="shared" si="91"/>
        <v/>
      </c>
      <c r="H245" s="5" t="str">
        <f t="shared" si="92"/>
        <v/>
      </c>
      <c r="I245" s="116" t="str">
        <f t="shared" si="93"/>
        <v/>
      </c>
      <c r="J245" s="7" t="str">
        <f t="shared" si="94"/>
        <v/>
      </c>
      <c r="K245" s="9" t="str">
        <f t="shared" si="95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19"/>
      <c r="B246" s="4"/>
      <c r="C246" s="4"/>
      <c r="D246" s="7"/>
      <c r="E246" s="7"/>
      <c r="F246" s="8" t="str">
        <f t="shared" si="90"/>
        <v/>
      </c>
      <c r="G246" s="7" t="str">
        <f t="shared" si="91"/>
        <v/>
      </c>
      <c r="H246" s="5" t="str">
        <f t="shared" si="92"/>
        <v/>
      </c>
      <c r="I246" s="116" t="str">
        <f t="shared" si="93"/>
        <v/>
      </c>
      <c r="J246" s="7" t="str">
        <f t="shared" si="94"/>
        <v/>
      </c>
      <c r="K246" s="9" t="str">
        <f t="shared" si="95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19"/>
      <c r="B247" s="4"/>
      <c r="C247" s="4"/>
      <c r="D247" s="7"/>
      <c r="E247" s="7"/>
      <c r="F247" s="8" t="str">
        <f t="shared" si="90"/>
        <v/>
      </c>
      <c r="G247" s="7" t="str">
        <f t="shared" si="91"/>
        <v/>
      </c>
      <c r="H247" s="5" t="str">
        <f t="shared" si="92"/>
        <v/>
      </c>
      <c r="I247" s="116" t="str">
        <f t="shared" si="93"/>
        <v/>
      </c>
      <c r="J247" s="7" t="str">
        <f t="shared" si="94"/>
        <v/>
      </c>
      <c r="K247" s="9" t="str">
        <f t="shared" si="95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19"/>
      <c r="B248" s="4"/>
      <c r="C248" s="4"/>
      <c r="D248" s="7"/>
      <c r="E248" s="7"/>
      <c r="F248" s="8" t="str">
        <f t="shared" si="90"/>
        <v/>
      </c>
      <c r="G248" s="7" t="str">
        <f t="shared" si="91"/>
        <v/>
      </c>
      <c r="H248" s="5" t="str">
        <f t="shared" si="92"/>
        <v/>
      </c>
      <c r="I248" s="116" t="str">
        <f t="shared" si="93"/>
        <v/>
      </c>
      <c r="J248" s="7" t="str">
        <f t="shared" si="94"/>
        <v/>
      </c>
      <c r="K248" s="9" t="str">
        <f t="shared" si="95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19"/>
      <c r="B249" s="4"/>
      <c r="C249" s="4"/>
      <c r="D249" s="7"/>
      <c r="E249" s="7"/>
      <c r="F249" s="8" t="str">
        <f t="shared" si="90"/>
        <v/>
      </c>
      <c r="G249" s="7" t="str">
        <f t="shared" si="91"/>
        <v/>
      </c>
      <c r="H249" s="5" t="str">
        <f t="shared" si="92"/>
        <v/>
      </c>
      <c r="I249" s="116" t="str">
        <f t="shared" si="93"/>
        <v/>
      </c>
      <c r="J249" s="7" t="str">
        <f t="shared" si="94"/>
        <v/>
      </c>
      <c r="K249" s="9" t="str">
        <f t="shared" si="95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19"/>
      <c r="B250" s="4"/>
      <c r="C250" s="4"/>
      <c r="D250" s="7"/>
      <c r="E250" s="7"/>
      <c r="F250" s="8" t="str">
        <f t="shared" si="90"/>
        <v/>
      </c>
      <c r="G250" s="7" t="str">
        <f t="shared" si="91"/>
        <v/>
      </c>
      <c r="H250" s="5" t="str">
        <f t="shared" si="92"/>
        <v/>
      </c>
      <c r="I250" s="116" t="str">
        <f t="shared" si="93"/>
        <v/>
      </c>
      <c r="J250" s="7" t="str">
        <f t="shared" si="94"/>
        <v/>
      </c>
      <c r="K250" s="9" t="str">
        <f t="shared" si="9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19"/>
      <c r="B251" s="4"/>
      <c r="C251" s="4"/>
      <c r="D251" s="7"/>
      <c r="E251" s="7"/>
      <c r="F251" s="8" t="str">
        <f t="shared" si="90"/>
        <v/>
      </c>
      <c r="G251" s="7" t="str">
        <f t="shared" si="91"/>
        <v/>
      </c>
      <c r="H251" s="5" t="str">
        <f t="shared" si="92"/>
        <v/>
      </c>
      <c r="I251" s="116" t="str">
        <f t="shared" si="93"/>
        <v/>
      </c>
      <c r="J251" s="7" t="str">
        <f t="shared" si="94"/>
        <v/>
      </c>
      <c r="K251" s="9" t="str">
        <f t="shared" si="9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19"/>
      <c r="B252" s="4"/>
      <c r="C252" s="4"/>
      <c r="D252" s="7"/>
      <c r="E252" s="7"/>
      <c r="F252" s="8" t="str">
        <f t="shared" si="90"/>
        <v/>
      </c>
      <c r="G252" s="7" t="str">
        <f t="shared" si="91"/>
        <v/>
      </c>
      <c r="H252" s="5" t="str">
        <f t="shared" si="92"/>
        <v/>
      </c>
      <c r="I252" s="116" t="str">
        <f t="shared" si="93"/>
        <v/>
      </c>
      <c r="J252" s="7" t="str">
        <f t="shared" si="94"/>
        <v/>
      </c>
      <c r="K252" s="9" t="str">
        <f t="shared" si="9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19"/>
      <c r="B253" s="4"/>
      <c r="C253" s="4"/>
      <c r="D253" s="7"/>
      <c r="E253" s="7"/>
      <c r="F253" s="8" t="str">
        <f t="shared" si="90"/>
        <v/>
      </c>
      <c r="G253" s="7" t="str">
        <f t="shared" si="91"/>
        <v/>
      </c>
      <c r="H253" s="5" t="str">
        <f t="shared" si="92"/>
        <v/>
      </c>
      <c r="I253" s="116" t="str">
        <f t="shared" si="93"/>
        <v/>
      </c>
      <c r="J253" s="7" t="str">
        <f t="shared" si="94"/>
        <v/>
      </c>
      <c r="K253" s="9" t="str">
        <f t="shared" si="9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19"/>
      <c r="B254" s="4"/>
      <c r="C254" s="4"/>
      <c r="D254" s="7"/>
      <c r="E254" s="7"/>
      <c r="F254" s="8" t="str">
        <f t="shared" si="90"/>
        <v/>
      </c>
      <c r="G254" s="7" t="str">
        <f t="shared" si="91"/>
        <v/>
      </c>
      <c r="H254" s="5" t="str">
        <f t="shared" si="92"/>
        <v/>
      </c>
      <c r="I254" s="116" t="str">
        <f t="shared" si="93"/>
        <v/>
      </c>
      <c r="J254" s="7" t="str">
        <f t="shared" si="94"/>
        <v/>
      </c>
      <c r="K254" s="9" t="str">
        <f t="shared" si="9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19"/>
      <c r="B255" s="4"/>
      <c r="C255" s="4"/>
      <c r="D255" s="7"/>
      <c r="E255" s="7"/>
      <c r="F255" s="8" t="str">
        <f t="shared" si="90"/>
        <v/>
      </c>
      <c r="G255" s="7" t="str">
        <f t="shared" si="91"/>
        <v/>
      </c>
      <c r="H255" s="5" t="str">
        <f t="shared" si="92"/>
        <v/>
      </c>
      <c r="I255" s="116" t="str">
        <f t="shared" si="93"/>
        <v/>
      </c>
      <c r="J255" s="7" t="str">
        <f t="shared" si="94"/>
        <v/>
      </c>
      <c r="K255" s="9" t="str">
        <f t="shared" si="9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19"/>
      <c r="B256" s="4"/>
      <c r="C256" s="4"/>
      <c r="D256" s="7"/>
      <c r="E256" s="7"/>
      <c r="F256" s="8" t="str">
        <f t="shared" si="90"/>
        <v/>
      </c>
      <c r="G256" s="7" t="str">
        <f t="shared" si="91"/>
        <v/>
      </c>
      <c r="H256" s="5" t="str">
        <f t="shared" si="92"/>
        <v/>
      </c>
      <c r="I256" s="116" t="str">
        <f t="shared" si="93"/>
        <v/>
      </c>
      <c r="J256" s="7" t="str">
        <f t="shared" si="94"/>
        <v/>
      </c>
      <c r="K256" s="9" t="str">
        <f t="shared" si="95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19"/>
      <c r="B257" s="4"/>
      <c r="C257" s="4"/>
      <c r="D257" s="7"/>
      <c r="E257" s="7"/>
      <c r="F257" s="8" t="str">
        <f t="shared" si="90"/>
        <v/>
      </c>
      <c r="G257" s="7" t="str">
        <f t="shared" si="91"/>
        <v/>
      </c>
      <c r="H257" s="5" t="str">
        <f t="shared" si="92"/>
        <v/>
      </c>
      <c r="I257" s="116" t="str">
        <f t="shared" si="93"/>
        <v/>
      </c>
      <c r="J257" s="7" t="str">
        <f t="shared" si="94"/>
        <v/>
      </c>
      <c r="K257" s="9" t="str">
        <f t="shared" si="95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19"/>
      <c r="B258" s="4"/>
      <c r="C258" s="4"/>
      <c r="D258" s="7"/>
      <c r="E258" s="7"/>
      <c r="F258" s="8" t="str">
        <f t="shared" si="90"/>
        <v/>
      </c>
      <c r="G258" s="7" t="str">
        <f t="shared" si="91"/>
        <v/>
      </c>
      <c r="H258" s="5" t="str">
        <f t="shared" si="92"/>
        <v/>
      </c>
      <c r="I258" s="116" t="str">
        <f t="shared" si="93"/>
        <v/>
      </c>
      <c r="J258" s="7" t="str">
        <f t="shared" si="94"/>
        <v/>
      </c>
      <c r="K258" s="9" t="str">
        <f t="shared" si="95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19"/>
      <c r="B259" s="4"/>
      <c r="C259" s="4"/>
      <c r="D259" s="7"/>
      <c r="E259" s="7"/>
      <c r="F259" s="8" t="str">
        <f t="shared" si="90"/>
        <v/>
      </c>
      <c r="G259" s="7" t="str">
        <f t="shared" si="91"/>
        <v/>
      </c>
      <c r="H259" s="5" t="str">
        <f t="shared" si="92"/>
        <v/>
      </c>
      <c r="I259" s="116" t="str">
        <f t="shared" si="93"/>
        <v/>
      </c>
      <c r="J259" s="7" t="str">
        <f t="shared" si="94"/>
        <v/>
      </c>
      <c r="K259" s="9" t="str">
        <f t="shared" si="95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19"/>
      <c r="B260" s="4"/>
      <c r="C260" s="4"/>
      <c r="D260" s="7"/>
      <c r="E260" s="7"/>
      <c r="F260" s="8" t="str">
        <f t="shared" si="90"/>
        <v/>
      </c>
      <c r="G260" s="7" t="str">
        <f t="shared" si="91"/>
        <v/>
      </c>
      <c r="H260" s="5" t="str">
        <f t="shared" si="92"/>
        <v/>
      </c>
      <c r="I260" s="116" t="str">
        <f t="shared" si="93"/>
        <v/>
      </c>
      <c r="J260" s="7" t="str">
        <f t="shared" si="94"/>
        <v/>
      </c>
      <c r="K260" s="9" t="str">
        <f t="shared" si="95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19"/>
      <c r="B261" s="4"/>
      <c r="C261" s="4"/>
      <c r="D261" s="7"/>
      <c r="E261" s="7"/>
      <c r="F261" s="8" t="str">
        <f t="shared" si="90"/>
        <v/>
      </c>
      <c r="G261" s="7" t="str">
        <f t="shared" si="91"/>
        <v/>
      </c>
      <c r="H261" s="5" t="str">
        <f t="shared" si="92"/>
        <v/>
      </c>
      <c r="I261" s="116" t="str">
        <f t="shared" si="93"/>
        <v/>
      </c>
      <c r="J261" s="7" t="str">
        <f t="shared" si="94"/>
        <v/>
      </c>
      <c r="K261" s="9" t="str">
        <f t="shared" si="95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19"/>
      <c r="B262" s="4"/>
      <c r="C262" s="4"/>
      <c r="D262" s="7"/>
      <c r="E262" s="7"/>
      <c r="F262" s="8" t="str">
        <f t="shared" si="90"/>
        <v/>
      </c>
      <c r="G262" s="7" t="str">
        <f t="shared" si="91"/>
        <v/>
      </c>
      <c r="H262" s="5" t="str">
        <f t="shared" si="92"/>
        <v/>
      </c>
      <c r="I262" s="116" t="str">
        <f t="shared" si="93"/>
        <v/>
      </c>
      <c r="J262" s="7" t="str">
        <f t="shared" si="94"/>
        <v/>
      </c>
      <c r="K262" s="9" t="str">
        <f t="shared" si="95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19"/>
      <c r="B263" s="4"/>
      <c r="C263" s="4"/>
      <c r="D263" s="7"/>
      <c r="E263" s="7"/>
      <c r="F263" s="8" t="str">
        <f t="shared" si="90"/>
        <v/>
      </c>
      <c r="G263" s="7" t="str">
        <f t="shared" si="91"/>
        <v/>
      </c>
      <c r="H263" s="5" t="str">
        <f t="shared" si="92"/>
        <v/>
      </c>
      <c r="I263" s="116" t="str">
        <f t="shared" si="93"/>
        <v/>
      </c>
      <c r="J263" s="7" t="str">
        <f t="shared" si="94"/>
        <v/>
      </c>
      <c r="K263" s="9" t="str">
        <f t="shared" si="95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19"/>
      <c r="B264" s="4"/>
      <c r="C264" s="4"/>
      <c r="D264" s="7"/>
      <c r="E264" s="7"/>
      <c r="F264" s="8" t="str">
        <f t="shared" si="90"/>
        <v/>
      </c>
      <c r="G264" s="7" t="str">
        <f t="shared" si="91"/>
        <v/>
      </c>
      <c r="H264" s="5" t="str">
        <f t="shared" si="92"/>
        <v/>
      </c>
      <c r="I264" s="116" t="str">
        <f t="shared" si="93"/>
        <v/>
      </c>
      <c r="J264" s="7" t="str">
        <f t="shared" si="94"/>
        <v/>
      </c>
      <c r="K264" s="9" t="str">
        <f t="shared" si="9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19"/>
      <c r="B265" s="4"/>
      <c r="C265" s="4"/>
      <c r="D265" s="7"/>
      <c r="E265" s="7"/>
      <c r="F265" s="8" t="str">
        <f t="shared" si="90"/>
        <v/>
      </c>
      <c r="G265" s="7" t="str">
        <f t="shared" si="91"/>
        <v/>
      </c>
      <c r="H265" s="5" t="str">
        <f t="shared" si="92"/>
        <v/>
      </c>
      <c r="I265" s="116" t="str">
        <f t="shared" si="93"/>
        <v/>
      </c>
      <c r="J265" s="7" t="str">
        <f t="shared" si="94"/>
        <v/>
      </c>
      <c r="K265" s="9" t="str">
        <f t="shared" si="95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19"/>
      <c r="B266" s="4"/>
      <c r="C266" s="4"/>
      <c r="D266" s="7"/>
      <c r="E266" s="7"/>
      <c r="F266" s="8" t="str">
        <f t="shared" ref="F266:F329" si="96">IF(ISBLANK(B266),"",IF(I266="L","Baixa",IF(I266="A","Média",IF(I266="","","Alta"))))</f>
        <v/>
      </c>
      <c r="G266" s="7" t="str">
        <f t="shared" ref="G266:G329" si="97">CONCATENATE(B266,I266)</f>
        <v/>
      </c>
      <c r="H266" s="5" t="str">
        <f t="shared" ref="H266:H329" si="98">IF(ISBLANK(B266),"",IF(B266="ALI",IF(I266="L",7,IF(I266="A",10,15)),IF(B266="AIE",IF(I266="L",5,IF(I266="A",7,10)),IF(B266="SE",IF(I266="L",4,IF(I266="A",5,7)),IF(OR(B266="EE",B266="CE"),IF(I266="L",3,IF(I266="A",4,6)),0)))))</f>
        <v/>
      </c>
      <c r="I266" s="116" t="str">
        <f t="shared" ref="I266:I329" si="99">IF(OR(ISBLANK(D266),ISBLANK(E266)),IF(OR(B266="ALI",B266="AIE"),"L",IF(OR(B266="EE",B266="SE",B266="CE"),"A","")),IF(B266="EE",IF(E266&gt;=3,IF(D266&gt;=5,"H","A"),IF(E266&gt;=2,IF(D266&gt;=16,"H",IF(D266&lt;=4,"L","A")),IF(D266&lt;=15,"L","A"))),IF(OR(B266="SE",B266="CE"),IF(E266&gt;=4,IF(D266&gt;=6,"H","A"),IF(E266&gt;=2,IF(D266&gt;=20,"H",IF(D266&lt;=5,"L","A")),IF(D266&lt;=19,"L","A"))),IF(OR(B266="ALI",B266="AIE"),IF(E266&gt;=6,IF(D266&gt;=20,"H","A"),IF(E266&gt;=2,IF(D266&gt;=51,"H",IF(D266&lt;=19,"L","A")),IF(D266&lt;=50,"L","A"))),""))))</f>
        <v/>
      </c>
      <c r="J266" s="7" t="str">
        <f t="shared" ref="J266:J329" si="100">CONCATENATE(B266,C266)</f>
        <v/>
      </c>
      <c r="K266" s="9" t="str">
        <f t="shared" si="9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19"/>
      <c r="B267" s="4"/>
      <c r="C267" s="4"/>
      <c r="D267" s="7"/>
      <c r="E267" s="7"/>
      <c r="F267" s="8" t="str">
        <f t="shared" si="96"/>
        <v/>
      </c>
      <c r="G267" s="7" t="str">
        <f t="shared" si="97"/>
        <v/>
      </c>
      <c r="H267" s="5" t="str">
        <f t="shared" si="98"/>
        <v/>
      </c>
      <c r="I267" s="116" t="str">
        <f t="shared" si="99"/>
        <v/>
      </c>
      <c r="J267" s="7" t="str">
        <f t="shared" si="100"/>
        <v/>
      </c>
      <c r="K267" s="9" t="str">
        <f t="shared" si="9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19"/>
      <c r="B268" s="4"/>
      <c r="C268" s="4"/>
      <c r="D268" s="7"/>
      <c r="E268" s="7"/>
      <c r="F268" s="8" t="str">
        <f t="shared" si="96"/>
        <v/>
      </c>
      <c r="G268" s="7" t="str">
        <f t="shared" si="97"/>
        <v/>
      </c>
      <c r="H268" s="5" t="str">
        <f t="shared" si="98"/>
        <v/>
      </c>
      <c r="I268" s="116" t="str">
        <f t="shared" si="99"/>
        <v/>
      </c>
      <c r="J268" s="7" t="str">
        <f t="shared" si="100"/>
        <v/>
      </c>
      <c r="K268" s="9" t="str">
        <f t="shared" ref="K268:K331" si="101">IF(OR(H268="",H268=0),L268,H268)</f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19"/>
      <c r="B269" s="4"/>
      <c r="C269" s="4"/>
      <c r="D269" s="7"/>
      <c r="E269" s="7"/>
      <c r="F269" s="8" t="str">
        <f t="shared" si="96"/>
        <v/>
      </c>
      <c r="G269" s="7" t="str">
        <f t="shared" si="97"/>
        <v/>
      </c>
      <c r="H269" s="5" t="str">
        <f t="shared" si="98"/>
        <v/>
      </c>
      <c r="I269" s="116" t="str">
        <f t="shared" si="99"/>
        <v/>
      </c>
      <c r="J269" s="7" t="str">
        <f t="shared" si="100"/>
        <v/>
      </c>
      <c r="K269" s="9" t="str">
        <f t="shared" si="101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19"/>
      <c r="B270" s="4"/>
      <c r="C270" s="4"/>
      <c r="D270" s="7"/>
      <c r="E270" s="7"/>
      <c r="F270" s="8" t="str">
        <f t="shared" si="96"/>
        <v/>
      </c>
      <c r="G270" s="7" t="str">
        <f t="shared" si="97"/>
        <v/>
      </c>
      <c r="H270" s="5" t="str">
        <f t="shared" si="98"/>
        <v/>
      </c>
      <c r="I270" s="116" t="str">
        <f t="shared" si="99"/>
        <v/>
      </c>
      <c r="J270" s="7" t="str">
        <f t="shared" si="100"/>
        <v/>
      </c>
      <c r="K270" s="9" t="str">
        <f t="shared" si="101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19"/>
      <c r="B271" s="4"/>
      <c r="C271" s="4"/>
      <c r="D271" s="7"/>
      <c r="E271" s="7"/>
      <c r="F271" s="8" t="str">
        <f t="shared" si="96"/>
        <v/>
      </c>
      <c r="G271" s="7" t="str">
        <f t="shared" si="97"/>
        <v/>
      </c>
      <c r="H271" s="5" t="str">
        <f t="shared" si="98"/>
        <v/>
      </c>
      <c r="I271" s="116" t="str">
        <f t="shared" si="99"/>
        <v/>
      </c>
      <c r="J271" s="7" t="str">
        <f t="shared" si="100"/>
        <v/>
      </c>
      <c r="K271" s="9" t="str">
        <f t="shared" si="101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19"/>
      <c r="B272" s="4"/>
      <c r="C272" s="4"/>
      <c r="D272" s="7"/>
      <c r="E272" s="7"/>
      <c r="F272" s="8" t="str">
        <f t="shared" si="96"/>
        <v/>
      </c>
      <c r="G272" s="7" t="str">
        <f t="shared" si="97"/>
        <v/>
      </c>
      <c r="H272" s="5" t="str">
        <f t="shared" si="98"/>
        <v/>
      </c>
      <c r="I272" s="116" t="str">
        <f t="shared" si="99"/>
        <v/>
      </c>
      <c r="J272" s="7" t="str">
        <f t="shared" si="100"/>
        <v/>
      </c>
      <c r="K272" s="9" t="str">
        <f t="shared" si="101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19"/>
      <c r="B273" s="4"/>
      <c r="C273" s="4"/>
      <c r="D273" s="7"/>
      <c r="E273" s="7"/>
      <c r="F273" s="8" t="str">
        <f t="shared" si="96"/>
        <v/>
      </c>
      <c r="G273" s="7" t="str">
        <f t="shared" si="97"/>
        <v/>
      </c>
      <c r="H273" s="5" t="str">
        <f t="shared" si="98"/>
        <v/>
      </c>
      <c r="I273" s="116" t="str">
        <f t="shared" si="99"/>
        <v/>
      </c>
      <c r="J273" s="7" t="str">
        <f t="shared" si="100"/>
        <v/>
      </c>
      <c r="K273" s="9" t="str">
        <f t="shared" si="101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19"/>
      <c r="B274" s="4"/>
      <c r="C274" s="4"/>
      <c r="D274" s="7"/>
      <c r="E274" s="7"/>
      <c r="F274" s="8" t="str">
        <f t="shared" si="96"/>
        <v/>
      </c>
      <c r="G274" s="7" t="str">
        <f t="shared" si="97"/>
        <v/>
      </c>
      <c r="H274" s="5" t="str">
        <f t="shared" si="98"/>
        <v/>
      </c>
      <c r="I274" s="116" t="str">
        <f t="shared" si="99"/>
        <v/>
      </c>
      <c r="J274" s="7" t="str">
        <f t="shared" si="100"/>
        <v/>
      </c>
      <c r="K274" s="9" t="str">
        <f t="shared" si="101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19"/>
      <c r="B275" s="4"/>
      <c r="C275" s="4"/>
      <c r="D275" s="7"/>
      <c r="E275" s="7"/>
      <c r="F275" s="8" t="str">
        <f t="shared" si="96"/>
        <v/>
      </c>
      <c r="G275" s="7" t="str">
        <f t="shared" si="97"/>
        <v/>
      </c>
      <c r="H275" s="5" t="str">
        <f t="shared" si="98"/>
        <v/>
      </c>
      <c r="I275" s="116" t="str">
        <f t="shared" si="99"/>
        <v/>
      </c>
      <c r="J275" s="7" t="str">
        <f t="shared" si="100"/>
        <v/>
      </c>
      <c r="K275" s="9" t="str">
        <f t="shared" si="101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19"/>
      <c r="B276" s="4"/>
      <c r="C276" s="4"/>
      <c r="D276" s="7"/>
      <c r="E276" s="7"/>
      <c r="F276" s="8" t="str">
        <f t="shared" si="96"/>
        <v/>
      </c>
      <c r="G276" s="7" t="str">
        <f t="shared" si="97"/>
        <v/>
      </c>
      <c r="H276" s="5" t="str">
        <f t="shared" si="98"/>
        <v/>
      </c>
      <c r="I276" s="116" t="str">
        <f t="shared" si="99"/>
        <v/>
      </c>
      <c r="J276" s="7" t="str">
        <f t="shared" si="100"/>
        <v/>
      </c>
      <c r="K276" s="9" t="str">
        <f t="shared" si="101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19"/>
      <c r="B277" s="4"/>
      <c r="C277" s="4"/>
      <c r="D277" s="7"/>
      <c r="E277" s="7"/>
      <c r="F277" s="8" t="str">
        <f t="shared" si="96"/>
        <v/>
      </c>
      <c r="G277" s="7" t="str">
        <f t="shared" si="97"/>
        <v/>
      </c>
      <c r="H277" s="5" t="str">
        <f t="shared" si="98"/>
        <v/>
      </c>
      <c r="I277" s="116" t="str">
        <f t="shared" si="99"/>
        <v/>
      </c>
      <c r="J277" s="7" t="str">
        <f t="shared" si="100"/>
        <v/>
      </c>
      <c r="K277" s="9" t="str">
        <f t="shared" si="101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19"/>
      <c r="B278" s="4"/>
      <c r="C278" s="4"/>
      <c r="D278" s="7"/>
      <c r="E278" s="7"/>
      <c r="F278" s="8" t="str">
        <f t="shared" si="96"/>
        <v/>
      </c>
      <c r="G278" s="7" t="str">
        <f t="shared" si="97"/>
        <v/>
      </c>
      <c r="H278" s="5" t="str">
        <f t="shared" si="98"/>
        <v/>
      </c>
      <c r="I278" s="116" t="str">
        <f t="shared" si="99"/>
        <v/>
      </c>
      <c r="J278" s="7" t="str">
        <f t="shared" si="100"/>
        <v/>
      </c>
      <c r="K278" s="9" t="str">
        <f t="shared" si="101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19"/>
      <c r="B279" s="4"/>
      <c r="C279" s="4"/>
      <c r="D279" s="7"/>
      <c r="E279" s="7"/>
      <c r="F279" s="8" t="str">
        <f t="shared" si="96"/>
        <v/>
      </c>
      <c r="G279" s="7" t="str">
        <f t="shared" si="97"/>
        <v/>
      </c>
      <c r="H279" s="5" t="str">
        <f t="shared" si="98"/>
        <v/>
      </c>
      <c r="I279" s="116" t="str">
        <f t="shared" si="99"/>
        <v/>
      </c>
      <c r="J279" s="7" t="str">
        <f t="shared" si="100"/>
        <v/>
      </c>
      <c r="K279" s="9" t="str">
        <f t="shared" si="101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19"/>
      <c r="B280" s="4"/>
      <c r="C280" s="4"/>
      <c r="D280" s="7"/>
      <c r="E280" s="7"/>
      <c r="F280" s="8" t="str">
        <f t="shared" si="96"/>
        <v/>
      </c>
      <c r="G280" s="7" t="str">
        <f t="shared" si="97"/>
        <v/>
      </c>
      <c r="H280" s="5" t="str">
        <f t="shared" si="98"/>
        <v/>
      </c>
      <c r="I280" s="116" t="str">
        <f t="shared" si="99"/>
        <v/>
      </c>
      <c r="J280" s="7" t="str">
        <f t="shared" si="100"/>
        <v/>
      </c>
      <c r="K280" s="9" t="str">
        <f t="shared" si="101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19"/>
      <c r="B281" s="4"/>
      <c r="C281" s="4"/>
      <c r="D281" s="7"/>
      <c r="E281" s="7"/>
      <c r="F281" s="8" t="str">
        <f t="shared" si="96"/>
        <v/>
      </c>
      <c r="G281" s="7" t="str">
        <f t="shared" si="97"/>
        <v/>
      </c>
      <c r="H281" s="5" t="str">
        <f t="shared" si="98"/>
        <v/>
      </c>
      <c r="I281" s="116" t="str">
        <f t="shared" si="99"/>
        <v/>
      </c>
      <c r="J281" s="7" t="str">
        <f t="shared" si="100"/>
        <v/>
      </c>
      <c r="K281" s="9" t="str">
        <f t="shared" si="101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19"/>
      <c r="B282" s="4"/>
      <c r="C282" s="4"/>
      <c r="D282" s="7"/>
      <c r="E282" s="7"/>
      <c r="F282" s="8" t="str">
        <f t="shared" si="96"/>
        <v/>
      </c>
      <c r="G282" s="7" t="str">
        <f t="shared" si="97"/>
        <v/>
      </c>
      <c r="H282" s="5" t="str">
        <f t="shared" si="98"/>
        <v/>
      </c>
      <c r="I282" s="116" t="str">
        <f t="shared" si="99"/>
        <v/>
      </c>
      <c r="J282" s="7" t="str">
        <f t="shared" si="100"/>
        <v/>
      </c>
      <c r="K282" s="9" t="str">
        <f t="shared" si="101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19"/>
      <c r="B283" s="4"/>
      <c r="C283" s="4"/>
      <c r="D283" s="7"/>
      <c r="E283" s="7"/>
      <c r="F283" s="8" t="str">
        <f t="shared" si="96"/>
        <v/>
      </c>
      <c r="G283" s="7" t="str">
        <f t="shared" si="97"/>
        <v/>
      </c>
      <c r="H283" s="5" t="str">
        <f t="shared" si="98"/>
        <v/>
      </c>
      <c r="I283" s="116" t="str">
        <f t="shared" si="99"/>
        <v/>
      </c>
      <c r="J283" s="7" t="str">
        <f t="shared" si="100"/>
        <v/>
      </c>
      <c r="K283" s="9" t="str">
        <f t="shared" si="101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19"/>
      <c r="B284" s="4"/>
      <c r="C284" s="4"/>
      <c r="D284" s="7"/>
      <c r="E284" s="7"/>
      <c r="F284" s="8" t="str">
        <f t="shared" si="96"/>
        <v/>
      </c>
      <c r="G284" s="7" t="str">
        <f t="shared" si="97"/>
        <v/>
      </c>
      <c r="H284" s="5" t="str">
        <f t="shared" si="98"/>
        <v/>
      </c>
      <c r="I284" s="116" t="str">
        <f t="shared" si="99"/>
        <v/>
      </c>
      <c r="J284" s="7" t="str">
        <f t="shared" si="100"/>
        <v/>
      </c>
      <c r="K284" s="9" t="str">
        <f t="shared" si="101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19"/>
      <c r="B285" s="4"/>
      <c r="C285" s="4"/>
      <c r="D285" s="7"/>
      <c r="E285" s="7"/>
      <c r="F285" s="8" t="str">
        <f t="shared" si="96"/>
        <v/>
      </c>
      <c r="G285" s="7" t="str">
        <f t="shared" si="97"/>
        <v/>
      </c>
      <c r="H285" s="5" t="str">
        <f t="shared" si="98"/>
        <v/>
      </c>
      <c r="I285" s="116" t="str">
        <f t="shared" si="99"/>
        <v/>
      </c>
      <c r="J285" s="7" t="str">
        <f t="shared" si="100"/>
        <v/>
      </c>
      <c r="K285" s="9" t="str">
        <f t="shared" si="101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19"/>
      <c r="B286" s="4"/>
      <c r="C286" s="4"/>
      <c r="D286" s="7"/>
      <c r="E286" s="7"/>
      <c r="F286" s="8" t="str">
        <f t="shared" si="96"/>
        <v/>
      </c>
      <c r="G286" s="7" t="str">
        <f t="shared" si="97"/>
        <v/>
      </c>
      <c r="H286" s="5" t="str">
        <f t="shared" si="98"/>
        <v/>
      </c>
      <c r="I286" s="116" t="str">
        <f t="shared" si="99"/>
        <v/>
      </c>
      <c r="J286" s="7" t="str">
        <f t="shared" si="100"/>
        <v/>
      </c>
      <c r="K286" s="9" t="str">
        <f t="shared" si="101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19"/>
      <c r="B287" s="4"/>
      <c r="C287" s="4"/>
      <c r="D287" s="7"/>
      <c r="E287" s="7"/>
      <c r="F287" s="8" t="str">
        <f t="shared" si="96"/>
        <v/>
      </c>
      <c r="G287" s="7" t="str">
        <f t="shared" si="97"/>
        <v/>
      </c>
      <c r="H287" s="5" t="str">
        <f t="shared" si="98"/>
        <v/>
      </c>
      <c r="I287" s="116" t="str">
        <f t="shared" si="99"/>
        <v/>
      </c>
      <c r="J287" s="7" t="str">
        <f t="shared" si="100"/>
        <v/>
      </c>
      <c r="K287" s="9" t="str">
        <f t="shared" si="101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19"/>
      <c r="B288" s="4"/>
      <c r="C288" s="4"/>
      <c r="D288" s="7"/>
      <c r="E288" s="7"/>
      <c r="F288" s="8" t="str">
        <f t="shared" si="96"/>
        <v/>
      </c>
      <c r="G288" s="7" t="str">
        <f t="shared" si="97"/>
        <v/>
      </c>
      <c r="H288" s="5" t="str">
        <f t="shared" si="98"/>
        <v/>
      </c>
      <c r="I288" s="116" t="str">
        <f t="shared" si="99"/>
        <v/>
      </c>
      <c r="J288" s="7" t="str">
        <f t="shared" si="100"/>
        <v/>
      </c>
      <c r="K288" s="9" t="str">
        <f t="shared" si="101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19"/>
      <c r="B289" s="4"/>
      <c r="C289" s="4"/>
      <c r="D289" s="7"/>
      <c r="E289" s="7"/>
      <c r="F289" s="8" t="str">
        <f t="shared" si="96"/>
        <v/>
      </c>
      <c r="G289" s="7" t="str">
        <f t="shared" si="97"/>
        <v/>
      </c>
      <c r="H289" s="5" t="str">
        <f t="shared" si="98"/>
        <v/>
      </c>
      <c r="I289" s="116" t="str">
        <f t="shared" si="99"/>
        <v/>
      </c>
      <c r="J289" s="7" t="str">
        <f t="shared" si="100"/>
        <v/>
      </c>
      <c r="K289" s="9" t="str">
        <f t="shared" si="101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19"/>
      <c r="B290" s="4"/>
      <c r="C290" s="4"/>
      <c r="D290" s="7"/>
      <c r="E290" s="7"/>
      <c r="F290" s="8" t="str">
        <f t="shared" si="96"/>
        <v/>
      </c>
      <c r="G290" s="7" t="str">
        <f t="shared" si="97"/>
        <v/>
      </c>
      <c r="H290" s="5" t="str">
        <f t="shared" si="98"/>
        <v/>
      </c>
      <c r="I290" s="116" t="str">
        <f t="shared" si="99"/>
        <v/>
      </c>
      <c r="J290" s="7" t="str">
        <f t="shared" si="100"/>
        <v/>
      </c>
      <c r="K290" s="9" t="str">
        <f t="shared" si="101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19"/>
      <c r="B291" s="4"/>
      <c r="C291" s="4"/>
      <c r="D291" s="7"/>
      <c r="E291" s="7"/>
      <c r="F291" s="8" t="str">
        <f t="shared" si="96"/>
        <v/>
      </c>
      <c r="G291" s="7" t="str">
        <f t="shared" si="97"/>
        <v/>
      </c>
      <c r="H291" s="5" t="str">
        <f t="shared" si="98"/>
        <v/>
      </c>
      <c r="I291" s="116" t="str">
        <f t="shared" si="99"/>
        <v/>
      </c>
      <c r="J291" s="7" t="str">
        <f t="shared" si="100"/>
        <v/>
      </c>
      <c r="K291" s="9" t="str">
        <f t="shared" si="101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19"/>
      <c r="B292" s="4"/>
      <c r="C292" s="4"/>
      <c r="D292" s="7"/>
      <c r="E292" s="7"/>
      <c r="F292" s="8" t="str">
        <f t="shared" si="96"/>
        <v/>
      </c>
      <c r="G292" s="7" t="str">
        <f t="shared" si="97"/>
        <v/>
      </c>
      <c r="H292" s="5" t="str">
        <f t="shared" si="98"/>
        <v/>
      </c>
      <c r="I292" s="116" t="str">
        <f t="shared" si="99"/>
        <v/>
      </c>
      <c r="J292" s="7" t="str">
        <f t="shared" si="100"/>
        <v/>
      </c>
      <c r="K292" s="9" t="str">
        <f t="shared" si="101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19"/>
      <c r="B293" s="4"/>
      <c r="C293" s="4"/>
      <c r="D293" s="7"/>
      <c r="E293" s="7"/>
      <c r="F293" s="8" t="str">
        <f t="shared" si="96"/>
        <v/>
      </c>
      <c r="G293" s="7" t="str">
        <f t="shared" si="97"/>
        <v/>
      </c>
      <c r="H293" s="5" t="str">
        <f t="shared" si="98"/>
        <v/>
      </c>
      <c r="I293" s="116" t="str">
        <f t="shared" si="99"/>
        <v/>
      </c>
      <c r="J293" s="7" t="str">
        <f t="shared" si="100"/>
        <v/>
      </c>
      <c r="K293" s="9" t="str">
        <f t="shared" si="101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19"/>
      <c r="B294" s="4"/>
      <c r="C294" s="4"/>
      <c r="D294" s="7"/>
      <c r="E294" s="7"/>
      <c r="F294" s="8" t="str">
        <f t="shared" si="96"/>
        <v/>
      </c>
      <c r="G294" s="7" t="str">
        <f t="shared" si="97"/>
        <v/>
      </c>
      <c r="H294" s="5" t="str">
        <f t="shared" si="98"/>
        <v/>
      </c>
      <c r="I294" s="116" t="str">
        <f t="shared" si="99"/>
        <v/>
      </c>
      <c r="J294" s="7" t="str">
        <f t="shared" si="100"/>
        <v/>
      </c>
      <c r="K294" s="9" t="str">
        <f t="shared" si="101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19"/>
      <c r="B295" s="4"/>
      <c r="C295" s="4"/>
      <c r="D295" s="7"/>
      <c r="E295" s="7"/>
      <c r="F295" s="8" t="str">
        <f t="shared" si="96"/>
        <v/>
      </c>
      <c r="G295" s="7" t="str">
        <f t="shared" si="97"/>
        <v/>
      </c>
      <c r="H295" s="5" t="str">
        <f t="shared" si="98"/>
        <v/>
      </c>
      <c r="I295" s="116" t="str">
        <f t="shared" si="99"/>
        <v/>
      </c>
      <c r="J295" s="7" t="str">
        <f t="shared" si="100"/>
        <v/>
      </c>
      <c r="K295" s="9" t="str">
        <f t="shared" si="101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19"/>
      <c r="B296" s="4"/>
      <c r="C296" s="4"/>
      <c r="D296" s="7"/>
      <c r="E296" s="7"/>
      <c r="F296" s="8" t="str">
        <f t="shared" si="96"/>
        <v/>
      </c>
      <c r="G296" s="7" t="str">
        <f t="shared" si="97"/>
        <v/>
      </c>
      <c r="H296" s="5" t="str">
        <f t="shared" si="98"/>
        <v/>
      </c>
      <c r="I296" s="116" t="str">
        <f t="shared" si="99"/>
        <v/>
      </c>
      <c r="J296" s="7" t="str">
        <f t="shared" si="100"/>
        <v/>
      </c>
      <c r="K296" s="9" t="str">
        <f t="shared" si="101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19"/>
      <c r="B297" s="4"/>
      <c r="C297" s="4"/>
      <c r="D297" s="7"/>
      <c r="E297" s="7"/>
      <c r="F297" s="8" t="str">
        <f t="shared" si="96"/>
        <v/>
      </c>
      <c r="G297" s="7" t="str">
        <f t="shared" si="97"/>
        <v/>
      </c>
      <c r="H297" s="5" t="str">
        <f t="shared" si="98"/>
        <v/>
      </c>
      <c r="I297" s="116" t="str">
        <f t="shared" si="99"/>
        <v/>
      </c>
      <c r="J297" s="7" t="str">
        <f t="shared" si="100"/>
        <v/>
      </c>
      <c r="K297" s="9" t="str">
        <f t="shared" si="101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19"/>
      <c r="B298" s="4"/>
      <c r="C298" s="4"/>
      <c r="D298" s="7"/>
      <c r="E298" s="7"/>
      <c r="F298" s="8" t="str">
        <f t="shared" si="96"/>
        <v/>
      </c>
      <c r="G298" s="7" t="str">
        <f t="shared" si="97"/>
        <v/>
      </c>
      <c r="H298" s="5" t="str">
        <f t="shared" si="98"/>
        <v/>
      </c>
      <c r="I298" s="116" t="str">
        <f t="shared" si="99"/>
        <v/>
      </c>
      <c r="J298" s="7" t="str">
        <f t="shared" si="100"/>
        <v/>
      </c>
      <c r="K298" s="9" t="str">
        <f t="shared" si="101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19"/>
      <c r="B299" s="4"/>
      <c r="C299" s="4"/>
      <c r="D299" s="7"/>
      <c r="E299" s="7"/>
      <c r="F299" s="8" t="str">
        <f t="shared" si="96"/>
        <v/>
      </c>
      <c r="G299" s="7" t="str">
        <f t="shared" si="97"/>
        <v/>
      </c>
      <c r="H299" s="5" t="str">
        <f t="shared" si="98"/>
        <v/>
      </c>
      <c r="I299" s="116" t="str">
        <f t="shared" si="99"/>
        <v/>
      </c>
      <c r="J299" s="7" t="str">
        <f t="shared" si="100"/>
        <v/>
      </c>
      <c r="K299" s="9" t="str">
        <f t="shared" si="101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19"/>
      <c r="B300" s="4"/>
      <c r="C300" s="4"/>
      <c r="D300" s="7"/>
      <c r="E300" s="7"/>
      <c r="F300" s="8" t="str">
        <f t="shared" si="96"/>
        <v/>
      </c>
      <c r="G300" s="7" t="str">
        <f t="shared" si="97"/>
        <v/>
      </c>
      <c r="H300" s="5" t="str">
        <f t="shared" si="98"/>
        <v/>
      </c>
      <c r="I300" s="116" t="str">
        <f t="shared" si="99"/>
        <v/>
      </c>
      <c r="J300" s="7" t="str">
        <f t="shared" si="100"/>
        <v/>
      </c>
      <c r="K300" s="9" t="str">
        <f t="shared" si="101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19"/>
      <c r="B301" s="4"/>
      <c r="C301" s="4"/>
      <c r="D301" s="7"/>
      <c r="E301" s="7"/>
      <c r="F301" s="8" t="str">
        <f t="shared" si="96"/>
        <v/>
      </c>
      <c r="G301" s="7" t="str">
        <f t="shared" si="97"/>
        <v/>
      </c>
      <c r="H301" s="5" t="str">
        <f t="shared" si="98"/>
        <v/>
      </c>
      <c r="I301" s="116" t="str">
        <f t="shared" si="99"/>
        <v/>
      </c>
      <c r="J301" s="7" t="str">
        <f t="shared" si="100"/>
        <v/>
      </c>
      <c r="K301" s="9" t="str">
        <f t="shared" si="101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19"/>
      <c r="B302" s="4"/>
      <c r="C302" s="4"/>
      <c r="D302" s="7"/>
      <c r="E302" s="7"/>
      <c r="F302" s="8" t="str">
        <f t="shared" si="96"/>
        <v/>
      </c>
      <c r="G302" s="7" t="str">
        <f t="shared" si="97"/>
        <v/>
      </c>
      <c r="H302" s="5" t="str">
        <f t="shared" si="98"/>
        <v/>
      </c>
      <c r="I302" s="116" t="str">
        <f t="shared" si="99"/>
        <v/>
      </c>
      <c r="J302" s="7" t="str">
        <f t="shared" si="100"/>
        <v/>
      </c>
      <c r="K302" s="9" t="str">
        <f t="shared" si="101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19"/>
      <c r="B303" s="4"/>
      <c r="C303" s="4"/>
      <c r="D303" s="7"/>
      <c r="E303" s="7"/>
      <c r="F303" s="8" t="str">
        <f t="shared" si="96"/>
        <v/>
      </c>
      <c r="G303" s="7" t="str">
        <f t="shared" si="97"/>
        <v/>
      </c>
      <c r="H303" s="5" t="str">
        <f t="shared" si="98"/>
        <v/>
      </c>
      <c r="I303" s="116" t="str">
        <f t="shared" si="99"/>
        <v/>
      </c>
      <c r="J303" s="7" t="str">
        <f t="shared" si="100"/>
        <v/>
      </c>
      <c r="K303" s="9" t="str">
        <f t="shared" si="101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19"/>
      <c r="B304" s="4"/>
      <c r="C304" s="4"/>
      <c r="D304" s="7"/>
      <c r="E304" s="7"/>
      <c r="F304" s="8" t="str">
        <f t="shared" si="96"/>
        <v/>
      </c>
      <c r="G304" s="7" t="str">
        <f t="shared" si="97"/>
        <v/>
      </c>
      <c r="H304" s="5" t="str">
        <f t="shared" si="98"/>
        <v/>
      </c>
      <c r="I304" s="116" t="str">
        <f t="shared" si="99"/>
        <v/>
      </c>
      <c r="J304" s="7" t="str">
        <f t="shared" si="100"/>
        <v/>
      </c>
      <c r="K304" s="9" t="str">
        <f t="shared" si="101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19"/>
      <c r="B305" s="4"/>
      <c r="C305" s="4"/>
      <c r="D305" s="7"/>
      <c r="E305" s="7"/>
      <c r="F305" s="8" t="str">
        <f t="shared" si="96"/>
        <v/>
      </c>
      <c r="G305" s="7" t="str">
        <f t="shared" si="97"/>
        <v/>
      </c>
      <c r="H305" s="5" t="str">
        <f t="shared" si="98"/>
        <v/>
      </c>
      <c r="I305" s="116" t="str">
        <f t="shared" si="99"/>
        <v/>
      </c>
      <c r="J305" s="7" t="str">
        <f t="shared" si="100"/>
        <v/>
      </c>
      <c r="K305" s="9" t="str">
        <f t="shared" si="101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19"/>
      <c r="B306" s="4"/>
      <c r="C306" s="4"/>
      <c r="D306" s="7"/>
      <c r="E306" s="7"/>
      <c r="F306" s="8" t="str">
        <f t="shared" si="96"/>
        <v/>
      </c>
      <c r="G306" s="7" t="str">
        <f t="shared" si="97"/>
        <v/>
      </c>
      <c r="H306" s="5" t="str">
        <f t="shared" si="98"/>
        <v/>
      </c>
      <c r="I306" s="116" t="str">
        <f t="shared" si="99"/>
        <v/>
      </c>
      <c r="J306" s="7" t="str">
        <f t="shared" si="100"/>
        <v/>
      </c>
      <c r="K306" s="9" t="str">
        <f t="shared" si="10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19"/>
      <c r="B307" s="4"/>
      <c r="C307" s="4"/>
      <c r="D307" s="7"/>
      <c r="E307" s="7"/>
      <c r="F307" s="8" t="str">
        <f t="shared" si="96"/>
        <v/>
      </c>
      <c r="G307" s="7" t="str">
        <f t="shared" si="97"/>
        <v/>
      </c>
      <c r="H307" s="5" t="str">
        <f t="shared" si="98"/>
        <v/>
      </c>
      <c r="I307" s="116" t="str">
        <f t="shared" si="99"/>
        <v/>
      </c>
      <c r="J307" s="7" t="str">
        <f t="shared" si="100"/>
        <v/>
      </c>
      <c r="K307" s="9" t="str">
        <f t="shared" si="10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19"/>
      <c r="B308" s="4"/>
      <c r="C308" s="4"/>
      <c r="D308" s="7"/>
      <c r="E308" s="7"/>
      <c r="F308" s="8" t="str">
        <f t="shared" si="96"/>
        <v/>
      </c>
      <c r="G308" s="7" t="str">
        <f t="shared" si="97"/>
        <v/>
      </c>
      <c r="H308" s="5" t="str">
        <f t="shared" si="98"/>
        <v/>
      </c>
      <c r="I308" s="116" t="str">
        <f t="shared" si="99"/>
        <v/>
      </c>
      <c r="J308" s="7" t="str">
        <f t="shared" si="100"/>
        <v/>
      </c>
      <c r="K308" s="9" t="str">
        <f t="shared" si="101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19"/>
      <c r="B309" s="4"/>
      <c r="C309" s="4"/>
      <c r="D309" s="7"/>
      <c r="E309" s="7"/>
      <c r="F309" s="8" t="str">
        <f t="shared" si="96"/>
        <v/>
      </c>
      <c r="G309" s="7" t="str">
        <f t="shared" si="97"/>
        <v/>
      </c>
      <c r="H309" s="5" t="str">
        <f t="shared" si="98"/>
        <v/>
      </c>
      <c r="I309" s="116" t="str">
        <f t="shared" si="99"/>
        <v/>
      </c>
      <c r="J309" s="7" t="str">
        <f t="shared" si="100"/>
        <v/>
      </c>
      <c r="K309" s="9" t="str">
        <f t="shared" si="101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8" t="str">
        <f t="shared" si="96"/>
        <v/>
      </c>
      <c r="G310" s="7" t="str">
        <f t="shared" si="97"/>
        <v/>
      </c>
      <c r="H310" s="5" t="str">
        <f t="shared" si="98"/>
        <v/>
      </c>
      <c r="I310" s="116" t="str">
        <f t="shared" si="99"/>
        <v/>
      </c>
      <c r="J310" s="7" t="str">
        <f t="shared" si="100"/>
        <v/>
      </c>
      <c r="K310" s="9" t="str">
        <f t="shared" si="101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8" t="str">
        <f t="shared" si="96"/>
        <v/>
      </c>
      <c r="G311" s="7" t="str">
        <f t="shared" si="97"/>
        <v/>
      </c>
      <c r="H311" s="5" t="str">
        <f t="shared" si="98"/>
        <v/>
      </c>
      <c r="I311" s="116" t="str">
        <f t="shared" si="99"/>
        <v/>
      </c>
      <c r="J311" s="7" t="str">
        <f t="shared" si="100"/>
        <v/>
      </c>
      <c r="K311" s="9" t="str">
        <f t="shared" si="101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19"/>
      <c r="B312" s="4"/>
      <c r="C312" s="4"/>
      <c r="D312" s="7"/>
      <c r="E312" s="7"/>
      <c r="F312" s="8" t="str">
        <f t="shared" si="96"/>
        <v/>
      </c>
      <c r="G312" s="7" t="str">
        <f t="shared" si="97"/>
        <v/>
      </c>
      <c r="H312" s="5" t="str">
        <f t="shared" si="98"/>
        <v/>
      </c>
      <c r="I312" s="116" t="str">
        <f t="shared" si="99"/>
        <v/>
      </c>
      <c r="J312" s="7" t="str">
        <f t="shared" si="100"/>
        <v/>
      </c>
      <c r="K312" s="9" t="str">
        <f t="shared" si="101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8" t="str">
        <f t="shared" si="96"/>
        <v/>
      </c>
      <c r="G313" s="7" t="str">
        <f t="shared" si="97"/>
        <v/>
      </c>
      <c r="H313" s="5" t="str">
        <f t="shared" si="98"/>
        <v/>
      </c>
      <c r="I313" s="116" t="str">
        <f t="shared" si="99"/>
        <v/>
      </c>
      <c r="J313" s="7" t="str">
        <f t="shared" si="100"/>
        <v/>
      </c>
      <c r="K313" s="9" t="str">
        <f t="shared" si="101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19"/>
      <c r="B314" s="4"/>
      <c r="C314" s="4"/>
      <c r="D314" s="7"/>
      <c r="E314" s="7"/>
      <c r="F314" s="8" t="str">
        <f t="shared" si="96"/>
        <v/>
      </c>
      <c r="G314" s="7" t="str">
        <f t="shared" si="97"/>
        <v/>
      </c>
      <c r="H314" s="5" t="str">
        <f t="shared" si="98"/>
        <v/>
      </c>
      <c r="I314" s="116" t="str">
        <f t="shared" si="99"/>
        <v/>
      </c>
      <c r="J314" s="7" t="str">
        <f t="shared" si="100"/>
        <v/>
      </c>
      <c r="K314" s="9" t="str">
        <f t="shared" si="101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19"/>
      <c r="B315" s="4"/>
      <c r="C315" s="4"/>
      <c r="D315" s="7"/>
      <c r="E315" s="7"/>
      <c r="F315" s="8" t="str">
        <f t="shared" si="96"/>
        <v/>
      </c>
      <c r="G315" s="7" t="str">
        <f t="shared" si="97"/>
        <v/>
      </c>
      <c r="H315" s="5" t="str">
        <f t="shared" si="98"/>
        <v/>
      </c>
      <c r="I315" s="116" t="str">
        <f t="shared" si="99"/>
        <v/>
      </c>
      <c r="J315" s="7" t="str">
        <f t="shared" si="100"/>
        <v/>
      </c>
      <c r="K315" s="9" t="str">
        <f t="shared" si="101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8" t="str">
        <f t="shared" si="96"/>
        <v/>
      </c>
      <c r="G316" s="7" t="str">
        <f t="shared" si="97"/>
        <v/>
      </c>
      <c r="H316" s="5" t="str">
        <f t="shared" si="98"/>
        <v/>
      </c>
      <c r="I316" s="116" t="str">
        <f t="shared" si="99"/>
        <v/>
      </c>
      <c r="J316" s="7" t="str">
        <f t="shared" si="100"/>
        <v/>
      </c>
      <c r="K316" s="9" t="str">
        <f t="shared" si="101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8" t="str">
        <f t="shared" si="96"/>
        <v/>
      </c>
      <c r="G317" s="7" t="str">
        <f t="shared" si="97"/>
        <v/>
      </c>
      <c r="H317" s="5" t="str">
        <f t="shared" si="98"/>
        <v/>
      </c>
      <c r="I317" s="116" t="str">
        <f t="shared" si="99"/>
        <v/>
      </c>
      <c r="J317" s="7" t="str">
        <f t="shared" si="100"/>
        <v/>
      </c>
      <c r="K317" s="9" t="str">
        <f t="shared" si="101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19"/>
      <c r="B318" s="4"/>
      <c r="C318" s="4"/>
      <c r="D318" s="7"/>
      <c r="E318" s="7"/>
      <c r="F318" s="8" t="str">
        <f t="shared" si="96"/>
        <v/>
      </c>
      <c r="G318" s="7" t="str">
        <f t="shared" si="97"/>
        <v/>
      </c>
      <c r="H318" s="5" t="str">
        <f t="shared" si="98"/>
        <v/>
      </c>
      <c r="I318" s="116" t="str">
        <f t="shared" si="99"/>
        <v/>
      </c>
      <c r="J318" s="7" t="str">
        <f t="shared" si="100"/>
        <v/>
      </c>
      <c r="K318" s="9" t="str">
        <f t="shared" si="101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19"/>
      <c r="B319" s="4"/>
      <c r="C319" s="4"/>
      <c r="D319" s="7"/>
      <c r="E319" s="7"/>
      <c r="F319" s="8" t="str">
        <f t="shared" si="96"/>
        <v/>
      </c>
      <c r="G319" s="7" t="str">
        <f t="shared" si="97"/>
        <v/>
      </c>
      <c r="H319" s="5" t="str">
        <f t="shared" si="98"/>
        <v/>
      </c>
      <c r="I319" s="116" t="str">
        <f t="shared" si="99"/>
        <v/>
      </c>
      <c r="J319" s="7" t="str">
        <f t="shared" si="100"/>
        <v/>
      </c>
      <c r="K319" s="9" t="str">
        <f t="shared" si="101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19"/>
      <c r="B320" s="4"/>
      <c r="C320" s="4"/>
      <c r="D320" s="7"/>
      <c r="E320" s="7"/>
      <c r="F320" s="8" t="str">
        <f t="shared" si="96"/>
        <v/>
      </c>
      <c r="G320" s="7" t="str">
        <f t="shared" si="97"/>
        <v/>
      </c>
      <c r="H320" s="5" t="str">
        <f t="shared" si="98"/>
        <v/>
      </c>
      <c r="I320" s="116" t="str">
        <f t="shared" si="99"/>
        <v/>
      </c>
      <c r="J320" s="7" t="str">
        <f t="shared" si="100"/>
        <v/>
      </c>
      <c r="K320" s="9" t="str">
        <f t="shared" si="101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19"/>
      <c r="B321" s="4"/>
      <c r="C321" s="4"/>
      <c r="D321" s="7"/>
      <c r="E321" s="7"/>
      <c r="F321" s="8" t="str">
        <f t="shared" si="96"/>
        <v/>
      </c>
      <c r="G321" s="7" t="str">
        <f t="shared" si="97"/>
        <v/>
      </c>
      <c r="H321" s="5" t="str">
        <f t="shared" si="98"/>
        <v/>
      </c>
      <c r="I321" s="116" t="str">
        <f t="shared" si="99"/>
        <v/>
      </c>
      <c r="J321" s="7" t="str">
        <f t="shared" si="100"/>
        <v/>
      </c>
      <c r="K321" s="9" t="str">
        <f t="shared" si="101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19"/>
      <c r="B322" s="4"/>
      <c r="C322" s="4"/>
      <c r="D322" s="7"/>
      <c r="E322" s="7"/>
      <c r="F322" s="8" t="str">
        <f t="shared" si="96"/>
        <v/>
      </c>
      <c r="G322" s="7" t="str">
        <f t="shared" si="97"/>
        <v/>
      </c>
      <c r="H322" s="5" t="str">
        <f t="shared" si="98"/>
        <v/>
      </c>
      <c r="I322" s="116" t="str">
        <f t="shared" si="99"/>
        <v/>
      </c>
      <c r="J322" s="7" t="str">
        <f t="shared" si="100"/>
        <v/>
      </c>
      <c r="K322" s="9" t="str">
        <f t="shared" si="101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19"/>
      <c r="B323" s="4"/>
      <c r="C323" s="4"/>
      <c r="D323" s="7"/>
      <c r="E323" s="7"/>
      <c r="F323" s="8" t="str">
        <f t="shared" si="96"/>
        <v/>
      </c>
      <c r="G323" s="7" t="str">
        <f t="shared" si="97"/>
        <v/>
      </c>
      <c r="H323" s="5" t="str">
        <f t="shared" si="98"/>
        <v/>
      </c>
      <c r="I323" s="116" t="str">
        <f t="shared" si="99"/>
        <v/>
      </c>
      <c r="J323" s="7" t="str">
        <f t="shared" si="100"/>
        <v/>
      </c>
      <c r="K323" s="9" t="str">
        <f t="shared" si="101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19"/>
      <c r="B324" s="4"/>
      <c r="C324" s="4"/>
      <c r="D324" s="7"/>
      <c r="E324" s="7"/>
      <c r="F324" s="8" t="str">
        <f t="shared" si="96"/>
        <v/>
      </c>
      <c r="G324" s="7" t="str">
        <f t="shared" si="97"/>
        <v/>
      </c>
      <c r="H324" s="5" t="str">
        <f t="shared" si="98"/>
        <v/>
      </c>
      <c r="I324" s="116" t="str">
        <f t="shared" si="99"/>
        <v/>
      </c>
      <c r="J324" s="7" t="str">
        <f t="shared" si="100"/>
        <v/>
      </c>
      <c r="K324" s="9" t="str">
        <f t="shared" si="101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19"/>
      <c r="B325" s="4"/>
      <c r="C325" s="4"/>
      <c r="D325" s="7"/>
      <c r="E325" s="7"/>
      <c r="F325" s="8" t="str">
        <f t="shared" si="96"/>
        <v/>
      </c>
      <c r="G325" s="7" t="str">
        <f t="shared" si="97"/>
        <v/>
      </c>
      <c r="H325" s="5" t="str">
        <f t="shared" si="98"/>
        <v/>
      </c>
      <c r="I325" s="116" t="str">
        <f t="shared" si="99"/>
        <v/>
      </c>
      <c r="J325" s="7" t="str">
        <f t="shared" si="100"/>
        <v/>
      </c>
      <c r="K325" s="9" t="str">
        <f t="shared" si="101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19"/>
      <c r="B326" s="4"/>
      <c r="C326" s="4"/>
      <c r="D326" s="7"/>
      <c r="E326" s="7"/>
      <c r="F326" s="8" t="str">
        <f t="shared" si="96"/>
        <v/>
      </c>
      <c r="G326" s="7" t="str">
        <f t="shared" si="97"/>
        <v/>
      </c>
      <c r="H326" s="5" t="str">
        <f t="shared" si="98"/>
        <v/>
      </c>
      <c r="I326" s="116" t="str">
        <f t="shared" si="99"/>
        <v/>
      </c>
      <c r="J326" s="7" t="str">
        <f t="shared" si="100"/>
        <v/>
      </c>
      <c r="K326" s="9" t="str">
        <f t="shared" si="101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19"/>
      <c r="B327" s="4"/>
      <c r="C327" s="4"/>
      <c r="D327" s="7"/>
      <c r="E327" s="7"/>
      <c r="F327" s="8" t="str">
        <f t="shared" si="96"/>
        <v/>
      </c>
      <c r="G327" s="7" t="str">
        <f t="shared" si="97"/>
        <v/>
      </c>
      <c r="H327" s="5" t="str">
        <f t="shared" si="98"/>
        <v/>
      </c>
      <c r="I327" s="116" t="str">
        <f t="shared" si="99"/>
        <v/>
      </c>
      <c r="J327" s="7" t="str">
        <f t="shared" si="100"/>
        <v/>
      </c>
      <c r="K327" s="9" t="str">
        <f t="shared" si="101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19"/>
      <c r="B328" s="4"/>
      <c r="C328" s="4"/>
      <c r="D328" s="7"/>
      <c r="E328" s="7"/>
      <c r="F328" s="8" t="str">
        <f t="shared" si="96"/>
        <v/>
      </c>
      <c r="G328" s="7" t="str">
        <f t="shared" si="97"/>
        <v/>
      </c>
      <c r="H328" s="5" t="str">
        <f t="shared" si="98"/>
        <v/>
      </c>
      <c r="I328" s="116" t="str">
        <f t="shared" si="99"/>
        <v/>
      </c>
      <c r="J328" s="7" t="str">
        <f t="shared" si="100"/>
        <v/>
      </c>
      <c r="K328" s="9" t="str">
        <f t="shared" si="101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19"/>
      <c r="B329" s="4"/>
      <c r="C329" s="4"/>
      <c r="D329" s="7"/>
      <c r="E329" s="7"/>
      <c r="F329" s="8" t="str">
        <f t="shared" si="96"/>
        <v/>
      </c>
      <c r="G329" s="7" t="str">
        <f t="shared" si="97"/>
        <v/>
      </c>
      <c r="H329" s="5" t="str">
        <f t="shared" si="98"/>
        <v/>
      </c>
      <c r="I329" s="116" t="str">
        <f t="shared" si="99"/>
        <v/>
      </c>
      <c r="J329" s="7" t="str">
        <f t="shared" si="100"/>
        <v/>
      </c>
      <c r="K329" s="9" t="str">
        <f t="shared" si="101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19"/>
      <c r="B330" s="4"/>
      <c r="C330" s="4"/>
      <c r="D330" s="7"/>
      <c r="E330" s="7"/>
      <c r="F330" s="8" t="str">
        <f t="shared" ref="F330:F393" si="102">IF(ISBLANK(B330),"",IF(I330="L","Baixa",IF(I330="A","Média",IF(I330="","","Alta"))))</f>
        <v/>
      </c>
      <c r="G330" s="7" t="str">
        <f t="shared" ref="G330:G393" si="103">CONCATENATE(B330,I330)</f>
        <v/>
      </c>
      <c r="H330" s="5" t="str">
        <f t="shared" ref="H330:H393" si="104">IF(ISBLANK(B330),"",IF(B330="ALI",IF(I330="L",7,IF(I330="A",10,15)),IF(B330="AIE",IF(I330="L",5,IF(I330="A",7,10)),IF(B330="SE",IF(I330="L",4,IF(I330="A",5,7)),IF(OR(B330="EE",B330="CE"),IF(I330="L",3,IF(I330="A",4,6)),0)))))</f>
        <v/>
      </c>
      <c r="I330" s="116" t="str">
        <f t="shared" ref="I330:I393" si="105">IF(OR(ISBLANK(D330),ISBLANK(E330)),IF(OR(B330="ALI",B330="AIE"),"L",IF(OR(B330="EE",B330="SE",B330="CE"),"A","")),IF(B330="EE",IF(E330&gt;=3,IF(D330&gt;=5,"H","A"),IF(E330&gt;=2,IF(D330&gt;=16,"H",IF(D330&lt;=4,"L","A")),IF(D330&lt;=15,"L","A"))),IF(OR(B330="SE",B330="CE"),IF(E330&gt;=4,IF(D330&gt;=6,"H","A"),IF(E330&gt;=2,IF(D330&gt;=20,"H",IF(D330&lt;=5,"L","A")),IF(D330&lt;=19,"L","A"))),IF(OR(B330="ALI",B330="AIE"),IF(E330&gt;=6,IF(D330&gt;=20,"H","A"),IF(E330&gt;=2,IF(D330&gt;=51,"H",IF(D330&lt;=19,"L","A")),IF(D330&lt;=50,"L","A"))),""))))</f>
        <v/>
      </c>
      <c r="J330" s="7" t="str">
        <f t="shared" ref="J330:J393" si="106">CONCATENATE(B330,C330)</f>
        <v/>
      </c>
      <c r="K330" s="9" t="str">
        <f t="shared" si="101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8" t="str">
        <f t="shared" si="102"/>
        <v/>
      </c>
      <c r="G331" s="7" t="str">
        <f t="shared" si="103"/>
        <v/>
      </c>
      <c r="H331" s="5" t="str">
        <f t="shared" si="104"/>
        <v/>
      </c>
      <c r="I331" s="116" t="str">
        <f t="shared" si="105"/>
        <v/>
      </c>
      <c r="J331" s="7" t="str">
        <f t="shared" si="106"/>
        <v/>
      </c>
      <c r="K331" s="9" t="str">
        <f t="shared" si="101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8" t="str">
        <f t="shared" si="102"/>
        <v/>
      </c>
      <c r="G332" s="7" t="str">
        <f t="shared" si="103"/>
        <v/>
      </c>
      <c r="H332" s="5" t="str">
        <f t="shared" si="104"/>
        <v/>
      </c>
      <c r="I332" s="116" t="str">
        <f t="shared" si="105"/>
        <v/>
      </c>
      <c r="J332" s="7" t="str">
        <f t="shared" si="106"/>
        <v/>
      </c>
      <c r="K332" s="9" t="str">
        <f t="shared" ref="K332:K395" si="107">IF(OR(H332="",H332=0),L332,H332)</f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19"/>
      <c r="B333" s="4"/>
      <c r="C333" s="4"/>
      <c r="D333" s="7"/>
      <c r="E333" s="7"/>
      <c r="F333" s="8" t="str">
        <f t="shared" si="102"/>
        <v/>
      </c>
      <c r="G333" s="7" t="str">
        <f t="shared" si="103"/>
        <v/>
      </c>
      <c r="H333" s="5" t="str">
        <f t="shared" si="104"/>
        <v/>
      </c>
      <c r="I333" s="116" t="str">
        <f t="shared" si="105"/>
        <v/>
      </c>
      <c r="J333" s="7" t="str">
        <f t="shared" si="106"/>
        <v/>
      </c>
      <c r="K333" s="9" t="str">
        <f t="shared" si="107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19"/>
      <c r="B334" s="4"/>
      <c r="C334" s="4"/>
      <c r="D334" s="7"/>
      <c r="E334" s="7"/>
      <c r="F334" s="8" t="str">
        <f t="shared" si="102"/>
        <v/>
      </c>
      <c r="G334" s="7" t="str">
        <f t="shared" si="103"/>
        <v/>
      </c>
      <c r="H334" s="5" t="str">
        <f t="shared" si="104"/>
        <v/>
      </c>
      <c r="I334" s="116" t="str">
        <f t="shared" si="105"/>
        <v/>
      </c>
      <c r="J334" s="7" t="str">
        <f t="shared" si="106"/>
        <v/>
      </c>
      <c r="K334" s="9" t="str">
        <f t="shared" si="107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8" t="str">
        <f t="shared" si="102"/>
        <v/>
      </c>
      <c r="G335" s="7" t="str">
        <f t="shared" si="103"/>
        <v/>
      </c>
      <c r="H335" s="5" t="str">
        <f t="shared" si="104"/>
        <v/>
      </c>
      <c r="I335" s="116" t="str">
        <f t="shared" si="105"/>
        <v/>
      </c>
      <c r="J335" s="7" t="str">
        <f t="shared" si="106"/>
        <v/>
      </c>
      <c r="K335" s="9" t="str">
        <f t="shared" si="107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19"/>
      <c r="B336" s="4"/>
      <c r="C336" s="4"/>
      <c r="D336" s="7"/>
      <c r="E336" s="7"/>
      <c r="F336" s="8" t="str">
        <f t="shared" si="102"/>
        <v/>
      </c>
      <c r="G336" s="7" t="str">
        <f t="shared" si="103"/>
        <v/>
      </c>
      <c r="H336" s="5" t="str">
        <f t="shared" si="104"/>
        <v/>
      </c>
      <c r="I336" s="116" t="str">
        <f t="shared" si="105"/>
        <v/>
      </c>
      <c r="J336" s="7" t="str">
        <f t="shared" si="106"/>
        <v/>
      </c>
      <c r="K336" s="9" t="str">
        <f t="shared" si="107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19"/>
      <c r="B337" s="4"/>
      <c r="C337" s="4"/>
      <c r="D337" s="7"/>
      <c r="E337" s="7"/>
      <c r="F337" s="8" t="str">
        <f t="shared" si="102"/>
        <v/>
      </c>
      <c r="G337" s="7" t="str">
        <f t="shared" si="103"/>
        <v/>
      </c>
      <c r="H337" s="5" t="str">
        <f t="shared" si="104"/>
        <v/>
      </c>
      <c r="I337" s="116" t="str">
        <f t="shared" si="105"/>
        <v/>
      </c>
      <c r="J337" s="7" t="str">
        <f t="shared" si="106"/>
        <v/>
      </c>
      <c r="K337" s="9" t="str">
        <f t="shared" si="107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19"/>
      <c r="B338" s="4"/>
      <c r="C338" s="4"/>
      <c r="D338" s="7"/>
      <c r="E338" s="7"/>
      <c r="F338" s="8" t="str">
        <f t="shared" si="102"/>
        <v/>
      </c>
      <c r="G338" s="7" t="str">
        <f t="shared" si="103"/>
        <v/>
      </c>
      <c r="H338" s="5" t="str">
        <f t="shared" si="104"/>
        <v/>
      </c>
      <c r="I338" s="116" t="str">
        <f t="shared" si="105"/>
        <v/>
      </c>
      <c r="J338" s="7" t="str">
        <f t="shared" si="106"/>
        <v/>
      </c>
      <c r="K338" s="9" t="str">
        <f t="shared" si="107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8" t="str">
        <f t="shared" si="102"/>
        <v/>
      </c>
      <c r="G339" s="7" t="str">
        <f t="shared" si="103"/>
        <v/>
      </c>
      <c r="H339" s="5" t="str">
        <f t="shared" si="104"/>
        <v/>
      </c>
      <c r="I339" s="116" t="str">
        <f t="shared" si="105"/>
        <v/>
      </c>
      <c r="J339" s="7" t="str">
        <f t="shared" si="106"/>
        <v/>
      </c>
      <c r="K339" s="9" t="str">
        <f t="shared" si="107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19"/>
      <c r="B340" s="4"/>
      <c r="C340" s="4"/>
      <c r="D340" s="7"/>
      <c r="E340" s="7"/>
      <c r="F340" s="8" t="str">
        <f t="shared" si="102"/>
        <v/>
      </c>
      <c r="G340" s="7" t="str">
        <f t="shared" si="103"/>
        <v/>
      </c>
      <c r="H340" s="5" t="str">
        <f t="shared" si="104"/>
        <v/>
      </c>
      <c r="I340" s="116" t="str">
        <f t="shared" si="105"/>
        <v/>
      </c>
      <c r="J340" s="7" t="str">
        <f t="shared" si="106"/>
        <v/>
      </c>
      <c r="K340" s="9" t="str">
        <f t="shared" si="107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8" t="str">
        <f t="shared" si="102"/>
        <v/>
      </c>
      <c r="G341" s="7" t="str">
        <f t="shared" si="103"/>
        <v/>
      </c>
      <c r="H341" s="5" t="str">
        <f t="shared" si="104"/>
        <v/>
      </c>
      <c r="I341" s="116" t="str">
        <f t="shared" si="105"/>
        <v/>
      </c>
      <c r="J341" s="7" t="str">
        <f t="shared" si="106"/>
        <v/>
      </c>
      <c r="K341" s="9" t="str">
        <f t="shared" si="107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19"/>
      <c r="B342" s="4"/>
      <c r="C342" s="4"/>
      <c r="D342" s="7"/>
      <c r="E342" s="7"/>
      <c r="F342" s="8" t="str">
        <f t="shared" si="102"/>
        <v/>
      </c>
      <c r="G342" s="7" t="str">
        <f t="shared" si="103"/>
        <v/>
      </c>
      <c r="H342" s="5" t="str">
        <f t="shared" si="104"/>
        <v/>
      </c>
      <c r="I342" s="116" t="str">
        <f t="shared" si="105"/>
        <v/>
      </c>
      <c r="J342" s="7" t="str">
        <f t="shared" si="106"/>
        <v/>
      </c>
      <c r="K342" s="9" t="str">
        <f t="shared" si="107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8" t="str">
        <f t="shared" si="102"/>
        <v/>
      </c>
      <c r="G343" s="7" t="str">
        <f t="shared" si="103"/>
        <v/>
      </c>
      <c r="H343" s="5" t="str">
        <f t="shared" si="104"/>
        <v/>
      </c>
      <c r="I343" s="116" t="str">
        <f t="shared" si="105"/>
        <v/>
      </c>
      <c r="J343" s="7" t="str">
        <f t="shared" si="106"/>
        <v/>
      </c>
      <c r="K343" s="9" t="str">
        <f t="shared" si="107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8" t="str">
        <f t="shared" si="102"/>
        <v/>
      </c>
      <c r="G344" s="7" t="str">
        <f t="shared" si="103"/>
        <v/>
      </c>
      <c r="H344" s="5" t="str">
        <f t="shared" si="104"/>
        <v/>
      </c>
      <c r="I344" s="116" t="str">
        <f t="shared" si="105"/>
        <v/>
      </c>
      <c r="J344" s="7" t="str">
        <f t="shared" si="106"/>
        <v/>
      </c>
      <c r="K344" s="9" t="str">
        <f t="shared" si="107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8" t="str">
        <f t="shared" si="102"/>
        <v/>
      </c>
      <c r="G345" s="7" t="str">
        <f t="shared" si="103"/>
        <v/>
      </c>
      <c r="H345" s="5" t="str">
        <f t="shared" si="104"/>
        <v/>
      </c>
      <c r="I345" s="116" t="str">
        <f t="shared" si="105"/>
        <v/>
      </c>
      <c r="J345" s="7" t="str">
        <f t="shared" si="106"/>
        <v/>
      </c>
      <c r="K345" s="9" t="str">
        <f t="shared" si="107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19"/>
      <c r="B346" s="4"/>
      <c r="C346" s="4"/>
      <c r="D346" s="7"/>
      <c r="E346" s="7"/>
      <c r="F346" s="8" t="str">
        <f t="shared" si="102"/>
        <v/>
      </c>
      <c r="G346" s="7" t="str">
        <f t="shared" si="103"/>
        <v/>
      </c>
      <c r="H346" s="5" t="str">
        <f t="shared" si="104"/>
        <v/>
      </c>
      <c r="I346" s="116" t="str">
        <f t="shared" si="105"/>
        <v/>
      </c>
      <c r="J346" s="7" t="str">
        <f t="shared" si="106"/>
        <v/>
      </c>
      <c r="K346" s="9" t="str">
        <f t="shared" si="107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19"/>
      <c r="B347" s="4"/>
      <c r="C347" s="4"/>
      <c r="D347" s="7"/>
      <c r="E347" s="7"/>
      <c r="F347" s="8" t="str">
        <f t="shared" si="102"/>
        <v/>
      </c>
      <c r="G347" s="7" t="str">
        <f t="shared" si="103"/>
        <v/>
      </c>
      <c r="H347" s="5" t="str">
        <f t="shared" si="104"/>
        <v/>
      </c>
      <c r="I347" s="116" t="str">
        <f t="shared" si="105"/>
        <v/>
      </c>
      <c r="J347" s="7" t="str">
        <f t="shared" si="106"/>
        <v/>
      </c>
      <c r="K347" s="9" t="str">
        <f t="shared" si="107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19"/>
      <c r="B348" s="4"/>
      <c r="C348" s="4"/>
      <c r="D348" s="7"/>
      <c r="E348" s="7"/>
      <c r="F348" s="8" t="str">
        <f t="shared" si="102"/>
        <v/>
      </c>
      <c r="G348" s="7" t="str">
        <f t="shared" si="103"/>
        <v/>
      </c>
      <c r="H348" s="5" t="str">
        <f t="shared" si="104"/>
        <v/>
      </c>
      <c r="I348" s="116" t="str">
        <f t="shared" si="105"/>
        <v/>
      </c>
      <c r="J348" s="7" t="str">
        <f t="shared" si="106"/>
        <v/>
      </c>
      <c r="K348" s="9" t="str">
        <f t="shared" si="107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19"/>
      <c r="B349" s="4"/>
      <c r="C349" s="4"/>
      <c r="D349" s="7"/>
      <c r="E349" s="7"/>
      <c r="F349" s="8" t="str">
        <f t="shared" si="102"/>
        <v/>
      </c>
      <c r="G349" s="7" t="str">
        <f t="shared" si="103"/>
        <v/>
      </c>
      <c r="H349" s="5" t="str">
        <f t="shared" si="104"/>
        <v/>
      </c>
      <c r="I349" s="116" t="str">
        <f t="shared" si="105"/>
        <v/>
      </c>
      <c r="J349" s="7" t="str">
        <f t="shared" si="106"/>
        <v/>
      </c>
      <c r="K349" s="9" t="str">
        <f t="shared" si="107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19"/>
      <c r="B350" s="4"/>
      <c r="C350" s="4"/>
      <c r="D350" s="7"/>
      <c r="E350" s="7"/>
      <c r="F350" s="8" t="str">
        <f t="shared" si="102"/>
        <v/>
      </c>
      <c r="G350" s="7" t="str">
        <f t="shared" si="103"/>
        <v/>
      </c>
      <c r="H350" s="5" t="str">
        <f t="shared" si="104"/>
        <v/>
      </c>
      <c r="I350" s="116" t="str">
        <f t="shared" si="105"/>
        <v/>
      </c>
      <c r="J350" s="7" t="str">
        <f t="shared" si="106"/>
        <v/>
      </c>
      <c r="K350" s="9" t="str">
        <f t="shared" si="107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19"/>
      <c r="B351" s="4"/>
      <c r="C351" s="4"/>
      <c r="D351" s="7"/>
      <c r="E351" s="7"/>
      <c r="F351" s="8" t="str">
        <f t="shared" si="102"/>
        <v/>
      </c>
      <c r="G351" s="7" t="str">
        <f t="shared" si="103"/>
        <v/>
      </c>
      <c r="H351" s="5" t="str">
        <f t="shared" si="104"/>
        <v/>
      </c>
      <c r="I351" s="116" t="str">
        <f t="shared" si="105"/>
        <v/>
      </c>
      <c r="J351" s="7" t="str">
        <f t="shared" si="106"/>
        <v/>
      </c>
      <c r="K351" s="9" t="str">
        <f t="shared" si="107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19"/>
      <c r="B352" s="4"/>
      <c r="C352" s="4"/>
      <c r="D352" s="7"/>
      <c r="E352" s="7"/>
      <c r="F352" s="8" t="str">
        <f t="shared" si="102"/>
        <v/>
      </c>
      <c r="G352" s="7" t="str">
        <f t="shared" si="103"/>
        <v/>
      </c>
      <c r="H352" s="5" t="str">
        <f t="shared" si="104"/>
        <v/>
      </c>
      <c r="I352" s="116" t="str">
        <f t="shared" si="105"/>
        <v/>
      </c>
      <c r="J352" s="7" t="str">
        <f t="shared" si="106"/>
        <v/>
      </c>
      <c r="K352" s="9" t="str">
        <f t="shared" si="107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19"/>
      <c r="B353" s="4"/>
      <c r="C353" s="4"/>
      <c r="D353" s="7"/>
      <c r="E353" s="7"/>
      <c r="F353" s="8" t="str">
        <f t="shared" si="102"/>
        <v/>
      </c>
      <c r="G353" s="7" t="str">
        <f t="shared" si="103"/>
        <v/>
      </c>
      <c r="H353" s="5" t="str">
        <f t="shared" si="104"/>
        <v/>
      </c>
      <c r="I353" s="116" t="str">
        <f t="shared" si="105"/>
        <v/>
      </c>
      <c r="J353" s="7" t="str">
        <f t="shared" si="106"/>
        <v/>
      </c>
      <c r="K353" s="9" t="str">
        <f t="shared" si="107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19"/>
      <c r="B354" s="4"/>
      <c r="C354" s="4"/>
      <c r="D354" s="7"/>
      <c r="E354" s="7"/>
      <c r="F354" s="8" t="str">
        <f t="shared" si="102"/>
        <v/>
      </c>
      <c r="G354" s="7" t="str">
        <f t="shared" si="103"/>
        <v/>
      </c>
      <c r="H354" s="5" t="str">
        <f t="shared" si="104"/>
        <v/>
      </c>
      <c r="I354" s="116" t="str">
        <f t="shared" si="105"/>
        <v/>
      </c>
      <c r="J354" s="7" t="str">
        <f t="shared" si="106"/>
        <v/>
      </c>
      <c r="K354" s="9" t="str">
        <f t="shared" si="107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19"/>
      <c r="B355" s="4"/>
      <c r="C355" s="4"/>
      <c r="D355" s="7"/>
      <c r="E355" s="7"/>
      <c r="F355" s="8" t="str">
        <f t="shared" si="102"/>
        <v/>
      </c>
      <c r="G355" s="7" t="str">
        <f t="shared" si="103"/>
        <v/>
      </c>
      <c r="H355" s="5" t="str">
        <f t="shared" si="104"/>
        <v/>
      </c>
      <c r="I355" s="116" t="str">
        <f t="shared" si="105"/>
        <v/>
      </c>
      <c r="J355" s="7" t="str">
        <f t="shared" si="106"/>
        <v/>
      </c>
      <c r="K355" s="9" t="str">
        <f t="shared" si="107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19"/>
      <c r="B356" s="4"/>
      <c r="C356" s="4"/>
      <c r="D356" s="7"/>
      <c r="E356" s="7"/>
      <c r="F356" s="8" t="str">
        <f t="shared" si="102"/>
        <v/>
      </c>
      <c r="G356" s="7" t="str">
        <f t="shared" si="103"/>
        <v/>
      </c>
      <c r="H356" s="5" t="str">
        <f t="shared" si="104"/>
        <v/>
      </c>
      <c r="I356" s="116" t="str">
        <f t="shared" si="105"/>
        <v/>
      </c>
      <c r="J356" s="7" t="str">
        <f t="shared" si="106"/>
        <v/>
      </c>
      <c r="K356" s="9" t="str">
        <f t="shared" si="107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19"/>
      <c r="B357" s="4"/>
      <c r="C357" s="4"/>
      <c r="D357" s="7"/>
      <c r="E357" s="7"/>
      <c r="F357" s="8" t="str">
        <f t="shared" si="102"/>
        <v/>
      </c>
      <c r="G357" s="7" t="str">
        <f t="shared" si="103"/>
        <v/>
      </c>
      <c r="H357" s="5" t="str">
        <f t="shared" si="104"/>
        <v/>
      </c>
      <c r="I357" s="116" t="str">
        <f t="shared" si="105"/>
        <v/>
      </c>
      <c r="J357" s="7" t="str">
        <f t="shared" si="106"/>
        <v/>
      </c>
      <c r="K357" s="9" t="str">
        <f t="shared" si="107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19"/>
      <c r="B358" s="4"/>
      <c r="C358" s="4"/>
      <c r="D358" s="7"/>
      <c r="E358" s="7"/>
      <c r="F358" s="8" t="str">
        <f t="shared" si="102"/>
        <v/>
      </c>
      <c r="G358" s="7" t="str">
        <f t="shared" si="103"/>
        <v/>
      </c>
      <c r="H358" s="5" t="str">
        <f t="shared" si="104"/>
        <v/>
      </c>
      <c r="I358" s="116" t="str">
        <f t="shared" si="105"/>
        <v/>
      </c>
      <c r="J358" s="7" t="str">
        <f t="shared" si="106"/>
        <v/>
      </c>
      <c r="K358" s="9" t="str">
        <f t="shared" si="107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19"/>
      <c r="B359" s="4"/>
      <c r="C359" s="4"/>
      <c r="D359" s="7"/>
      <c r="E359" s="7"/>
      <c r="F359" s="8" t="str">
        <f t="shared" si="102"/>
        <v/>
      </c>
      <c r="G359" s="7" t="str">
        <f t="shared" si="103"/>
        <v/>
      </c>
      <c r="H359" s="5" t="str">
        <f t="shared" si="104"/>
        <v/>
      </c>
      <c r="I359" s="116" t="str">
        <f t="shared" si="105"/>
        <v/>
      </c>
      <c r="J359" s="7" t="str">
        <f t="shared" si="106"/>
        <v/>
      </c>
      <c r="K359" s="9" t="str">
        <f t="shared" si="107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19"/>
      <c r="B360" s="4"/>
      <c r="C360" s="4"/>
      <c r="D360" s="7"/>
      <c r="E360" s="7"/>
      <c r="F360" s="8" t="str">
        <f t="shared" si="102"/>
        <v/>
      </c>
      <c r="G360" s="7" t="str">
        <f t="shared" si="103"/>
        <v/>
      </c>
      <c r="H360" s="5" t="str">
        <f t="shared" si="104"/>
        <v/>
      </c>
      <c r="I360" s="116" t="str">
        <f t="shared" si="105"/>
        <v/>
      </c>
      <c r="J360" s="7" t="str">
        <f t="shared" si="106"/>
        <v/>
      </c>
      <c r="K360" s="9" t="str">
        <f t="shared" si="107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8" t="str">
        <f t="shared" si="102"/>
        <v/>
      </c>
      <c r="G361" s="7" t="str">
        <f t="shared" si="103"/>
        <v/>
      </c>
      <c r="H361" s="5" t="str">
        <f t="shared" si="104"/>
        <v/>
      </c>
      <c r="I361" s="116" t="str">
        <f t="shared" si="105"/>
        <v/>
      </c>
      <c r="J361" s="7" t="str">
        <f t="shared" si="106"/>
        <v/>
      </c>
      <c r="K361" s="9" t="str">
        <f t="shared" si="107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19"/>
      <c r="B362" s="4"/>
      <c r="C362" s="4"/>
      <c r="D362" s="7"/>
      <c r="E362" s="7"/>
      <c r="F362" s="8" t="str">
        <f t="shared" si="102"/>
        <v/>
      </c>
      <c r="G362" s="7" t="str">
        <f t="shared" si="103"/>
        <v/>
      </c>
      <c r="H362" s="5" t="str">
        <f t="shared" si="104"/>
        <v/>
      </c>
      <c r="I362" s="116" t="str">
        <f t="shared" si="105"/>
        <v/>
      </c>
      <c r="J362" s="7" t="str">
        <f t="shared" si="106"/>
        <v/>
      </c>
      <c r="K362" s="9" t="str">
        <f t="shared" si="107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8" t="str">
        <f t="shared" si="102"/>
        <v/>
      </c>
      <c r="G363" s="7" t="str">
        <f t="shared" si="103"/>
        <v/>
      </c>
      <c r="H363" s="5" t="str">
        <f t="shared" si="104"/>
        <v/>
      </c>
      <c r="I363" s="116" t="str">
        <f t="shared" si="105"/>
        <v/>
      </c>
      <c r="J363" s="7" t="str">
        <f t="shared" si="106"/>
        <v/>
      </c>
      <c r="K363" s="9" t="str">
        <f t="shared" si="107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19"/>
      <c r="B364" s="4"/>
      <c r="C364" s="4"/>
      <c r="D364" s="7"/>
      <c r="E364" s="7"/>
      <c r="F364" s="8" t="str">
        <f t="shared" si="102"/>
        <v/>
      </c>
      <c r="G364" s="7" t="str">
        <f t="shared" si="103"/>
        <v/>
      </c>
      <c r="H364" s="5" t="str">
        <f t="shared" si="104"/>
        <v/>
      </c>
      <c r="I364" s="116" t="str">
        <f t="shared" si="105"/>
        <v/>
      </c>
      <c r="J364" s="7" t="str">
        <f t="shared" si="106"/>
        <v/>
      </c>
      <c r="K364" s="9" t="str">
        <f t="shared" si="107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8" t="str">
        <f t="shared" si="102"/>
        <v/>
      </c>
      <c r="G365" s="7" t="str">
        <f t="shared" si="103"/>
        <v/>
      </c>
      <c r="H365" s="5" t="str">
        <f t="shared" si="104"/>
        <v/>
      </c>
      <c r="I365" s="116" t="str">
        <f t="shared" si="105"/>
        <v/>
      </c>
      <c r="J365" s="7" t="str">
        <f t="shared" si="106"/>
        <v/>
      </c>
      <c r="K365" s="9" t="str">
        <f t="shared" si="107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8" t="str">
        <f t="shared" si="102"/>
        <v/>
      </c>
      <c r="G366" s="7" t="str">
        <f t="shared" si="103"/>
        <v/>
      </c>
      <c r="H366" s="5" t="str">
        <f t="shared" si="104"/>
        <v/>
      </c>
      <c r="I366" s="116" t="str">
        <f t="shared" si="105"/>
        <v/>
      </c>
      <c r="J366" s="7" t="str">
        <f t="shared" si="106"/>
        <v/>
      </c>
      <c r="K366" s="9" t="str">
        <f t="shared" si="107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8" t="str">
        <f t="shared" si="102"/>
        <v/>
      </c>
      <c r="G367" s="7" t="str">
        <f t="shared" si="103"/>
        <v/>
      </c>
      <c r="H367" s="5" t="str">
        <f t="shared" si="104"/>
        <v/>
      </c>
      <c r="I367" s="116" t="str">
        <f t="shared" si="105"/>
        <v/>
      </c>
      <c r="J367" s="7" t="str">
        <f t="shared" si="106"/>
        <v/>
      </c>
      <c r="K367" s="9" t="str">
        <f t="shared" si="107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8" t="str">
        <f t="shared" si="102"/>
        <v/>
      </c>
      <c r="G368" s="7" t="str">
        <f t="shared" si="103"/>
        <v/>
      </c>
      <c r="H368" s="5" t="str">
        <f t="shared" si="104"/>
        <v/>
      </c>
      <c r="I368" s="116" t="str">
        <f t="shared" si="105"/>
        <v/>
      </c>
      <c r="J368" s="7" t="str">
        <f t="shared" si="106"/>
        <v/>
      </c>
      <c r="K368" s="9" t="str">
        <f t="shared" si="107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8" t="str">
        <f t="shared" si="102"/>
        <v/>
      </c>
      <c r="G369" s="7" t="str">
        <f t="shared" si="103"/>
        <v/>
      </c>
      <c r="H369" s="5" t="str">
        <f t="shared" si="104"/>
        <v/>
      </c>
      <c r="I369" s="116" t="str">
        <f t="shared" si="105"/>
        <v/>
      </c>
      <c r="J369" s="7" t="str">
        <f t="shared" si="106"/>
        <v/>
      </c>
      <c r="K369" s="9" t="str">
        <f t="shared" si="107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19"/>
      <c r="B370" s="4"/>
      <c r="C370" s="4"/>
      <c r="D370" s="7"/>
      <c r="E370" s="7"/>
      <c r="F370" s="8" t="str">
        <f t="shared" si="102"/>
        <v/>
      </c>
      <c r="G370" s="7" t="str">
        <f t="shared" si="103"/>
        <v/>
      </c>
      <c r="H370" s="5" t="str">
        <f t="shared" si="104"/>
        <v/>
      </c>
      <c r="I370" s="116" t="str">
        <f t="shared" si="105"/>
        <v/>
      </c>
      <c r="J370" s="7" t="str">
        <f t="shared" si="106"/>
        <v/>
      </c>
      <c r="K370" s="9" t="str">
        <f t="shared" si="10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8" t="str">
        <f t="shared" si="102"/>
        <v/>
      </c>
      <c r="G371" s="7" t="str">
        <f t="shared" si="103"/>
        <v/>
      </c>
      <c r="H371" s="5" t="str">
        <f t="shared" si="104"/>
        <v/>
      </c>
      <c r="I371" s="116" t="str">
        <f t="shared" si="105"/>
        <v/>
      </c>
      <c r="J371" s="7" t="str">
        <f t="shared" si="106"/>
        <v/>
      </c>
      <c r="K371" s="9" t="str">
        <f t="shared" si="10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8" t="str">
        <f t="shared" si="102"/>
        <v/>
      </c>
      <c r="G372" s="7" t="str">
        <f t="shared" si="103"/>
        <v/>
      </c>
      <c r="H372" s="5" t="str">
        <f t="shared" si="104"/>
        <v/>
      </c>
      <c r="I372" s="116" t="str">
        <f t="shared" si="105"/>
        <v/>
      </c>
      <c r="J372" s="7" t="str">
        <f t="shared" si="106"/>
        <v/>
      </c>
      <c r="K372" s="9" t="str">
        <f t="shared" si="10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8" t="str">
        <f t="shared" si="102"/>
        <v/>
      </c>
      <c r="G373" s="7" t="str">
        <f t="shared" si="103"/>
        <v/>
      </c>
      <c r="H373" s="5" t="str">
        <f t="shared" si="104"/>
        <v/>
      </c>
      <c r="I373" s="116" t="str">
        <f t="shared" si="105"/>
        <v/>
      </c>
      <c r="J373" s="7" t="str">
        <f t="shared" si="106"/>
        <v/>
      </c>
      <c r="K373" s="9" t="str">
        <f t="shared" si="10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8" t="str">
        <f t="shared" si="102"/>
        <v/>
      </c>
      <c r="G374" s="7" t="str">
        <f t="shared" si="103"/>
        <v/>
      </c>
      <c r="H374" s="5" t="str">
        <f t="shared" si="104"/>
        <v/>
      </c>
      <c r="I374" s="116" t="str">
        <f t="shared" si="105"/>
        <v/>
      </c>
      <c r="J374" s="7" t="str">
        <f t="shared" si="106"/>
        <v/>
      </c>
      <c r="K374" s="9" t="str">
        <f t="shared" si="10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8" t="str">
        <f t="shared" si="102"/>
        <v/>
      </c>
      <c r="G375" s="7" t="str">
        <f t="shared" si="103"/>
        <v/>
      </c>
      <c r="H375" s="5" t="str">
        <f t="shared" si="104"/>
        <v/>
      </c>
      <c r="I375" s="116" t="str">
        <f t="shared" si="105"/>
        <v/>
      </c>
      <c r="J375" s="7" t="str">
        <f t="shared" si="106"/>
        <v/>
      </c>
      <c r="K375" s="9" t="str">
        <f t="shared" si="10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19"/>
      <c r="B376" s="4"/>
      <c r="C376" s="4"/>
      <c r="D376" s="7"/>
      <c r="E376" s="7"/>
      <c r="F376" s="8" t="str">
        <f t="shared" si="102"/>
        <v/>
      </c>
      <c r="G376" s="7" t="str">
        <f t="shared" si="103"/>
        <v/>
      </c>
      <c r="H376" s="5" t="str">
        <f t="shared" si="104"/>
        <v/>
      </c>
      <c r="I376" s="116" t="str">
        <f t="shared" si="105"/>
        <v/>
      </c>
      <c r="J376" s="7" t="str">
        <f t="shared" si="106"/>
        <v/>
      </c>
      <c r="K376" s="9" t="str">
        <f t="shared" si="10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19"/>
      <c r="B377" s="4"/>
      <c r="C377" s="4"/>
      <c r="D377" s="7"/>
      <c r="E377" s="7"/>
      <c r="F377" s="8" t="str">
        <f t="shared" si="102"/>
        <v/>
      </c>
      <c r="G377" s="7" t="str">
        <f t="shared" si="103"/>
        <v/>
      </c>
      <c r="H377" s="5" t="str">
        <f t="shared" si="104"/>
        <v/>
      </c>
      <c r="I377" s="116" t="str">
        <f t="shared" si="105"/>
        <v/>
      </c>
      <c r="J377" s="7" t="str">
        <f t="shared" si="106"/>
        <v/>
      </c>
      <c r="K377" s="9" t="str">
        <f t="shared" si="10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19"/>
      <c r="B378" s="4"/>
      <c r="C378" s="4"/>
      <c r="D378" s="7"/>
      <c r="E378" s="7"/>
      <c r="F378" s="8" t="str">
        <f t="shared" si="102"/>
        <v/>
      </c>
      <c r="G378" s="7" t="str">
        <f t="shared" si="103"/>
        <v/>
      </c>
      <c r="H378" s="5" t="str">
        <f t="shared" si="104"/>
        <v/>
      </c>
      <c r="I378" s="116" t="str">
        <f t="shared" si="105"/>
        <v/>
      </c>
      <c r="J378" s="7" t="str">
        <f t="shared" si="106"/>
        <v/>
      </c>
      <c r="K378" s="9" t="str">
        <f t="shared" si="10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8" t="str">
        <f t="shared" si="102"/>
        <v/>
      </c>
      <c r="G379" s="7" t="str">
        <f t="shared" si="103"/>
        <v/>
      </c>
      <c r="H379" s="5" t="str">
        <f t="shared" si="104"/>
        <v/>
      </c>
      <c r="I379" s="116" t="str">
        <f t="shared" si="105"/>
        <v/>
      </c>
      <c r="J379" s="7" t="str">
        <f t="shared" si="106"/>
        <v/>
      </c>
      <c r="K379" s="9" t="str">
        <f t="shared" si="10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8" t="str">
        <f t="shared" si="102"/>
        <v/>
      </c>
      <c r="G380" s="7" t="str">
        <f t="shared" si="103"/>
        <v/>
      </c>
      <c r="H380" s="5" t="str">
        <f t="shared" si="104"/>
        <v/>
      </c>
      <c r="I380" s="116" t="str">
        <f t="shared" si="105"/>
        <v/>
      </c>
      <c r="J380" s="7" t="str">
        <f t="shared" si="106"/>
        <v/>
      </c>
      <c r="K380" s="9" t="str">
        <f t="shared" si="10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8" t="str">
        <f t="shared" si="102"/>
        <v/>
      </c>
      <c r="G381" s="7" t="str">
        <f t="shared" si="103"/>
        <v/>
      </c>
      <c r="H381" s="5" t="str">
        <f t="shared" si="104"/>
        <v/>
      </c>
      <c r="I381" s="116" t="str">
        <f t="shared" si="105"/>
        <v/>
      </c>
      <c r="J381" s="7" t="str">
        <f t="shared" si="106"/>
        <v/>
      </c>
      <c r="K381" s="9" t="str">
        <f t="shared" si="10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8" t="str">
        <f t="shared" si="102"/>
        <v/>
      </c>
      <c r="G382" s="7" t="str">
        <f t="shared" si="103"/>
        <v/>
      </c>
      <c r="H382" s="5" t="str">
        <f t="shared" si="104"/>
        <v/>
      </c>
      <c r="I382" s="116" t="str">
        <f t="shared" si="105"/>
        <v/>
      </c>
      <c r="J382" s="7" t="str">
        <f t="shared" si="106"/>
        <v/>
      </c>
      <c r="K382" s="9" t="str">
        <f t="shared" si="10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8" t="str">
        <f t="shared" si="102"/>
        <v/>
      </c>
      <c r="G383" s="7" t="str">
        <f t="shared" si="103"/>
        <v/>
      </c>
      <c r="H383" s="5" t="str">
        <f t="shared" si="104"/>
        <v/>
      </c>
      <c r="I383" s="116" t="str">
        <f t="shared" si="105"/>
        <v/>
      </c>
      <c r="J383" s="7" t="str">
        <f t="shared" si="106"/>
        <v/>
      </c>
      <c r="K383" s="9" t="str">
        <f t="shared" si="10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8" t="str">
        <f t="shared" si="102"/>
        <v/>
      </c>
      <c r="G384" s="7" t="str">
        <f t="shared" si="103"/>
        <v/>
      </c>
      <c r="H384" s="5" t="str">
        <f t="shared" si="104"/>
        <v/>
      </c>
      <c r="I384" s="116" t="str">
        <f t="shared" si="105"/>
        <v/>
      </c>
      <c r="J384" s="7" t="str">
        <f t="shared" si="106"/>
        <v/>
      </c>
      <c r="K384" s="9" t="str">
        <f t="shared" si="107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8" t="str">
        <f t="shared" si="102"/>
        <v/>
      </c>
      <c r="G385" s="7" t="str">
        <f t="shared" si="103"/>
        <v/>
      </c>
      <c r="H385" s="5" t="str">
        <f t="shared" si="104"/>
        <v/>
      </c>
      <c r="I385" s="116" t="str">
        <f t="shared" si="105"/>
        <v/>
      </c>
      <c r="J385" s="7" t="str">
        <f t="shared" si="106"/>
        <v/>
      </c>
      <c r="K385" s="9" t="str">
        <f t="shared" si="107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8" t="str">
        <f t="shared" si="102"/>
        <v/>
      </c>
      <c r="G386" s="7" t="str">
        <f t="shared" si="103"/>
        <v/>
      </c>
      <c r="H386" s="5" t="str">
        <f t="shared" si="104"/>
        <v/>
      </c>
      <c r="I386" s="116" t="str">
        <f t="shared" si="105"/>
        <v/>
      </c>
      <c r="J386" s="7" t="str">
        <f t="shared" si="106"/>
        <v/>
      </c>
      <c r="K386" s="9" t="str">
        <f t="shared" si="107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19"/>
      <c r="B387" s="4"/>
      <c r="C387" s="4"/>
      <c r="D387" s="7"/>
      <c r="E387" s="7"/>
      <c r="F387" s="8" t="str">
        <f t="shared" si="102"/>
        <v/>
      </c>
      <c r="G387" s="7" t="str">
        <f t="shared" si="103"/>
        <v/>
      </c>
      <c r="H387" s="5" t="str">
        <f t="shared" si="104"/>
        <v/>
      </c>
      <c r="I387" s="116" t="str">
        <f t="shared" si="105"/>
        <v/>
      </c>
      <c r="J387" s="7" t="str">
        <f t="shared" si="106"/>
        <v/>
      </c>
      <c r="K387" s="9" t="str">
        <f t="shared" si="107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19"/>
      <c r="B388" s="4"/>
      <c r="C388" s="4"/>
      <c r="D388" s="7"/>
      <c r="E388" s="7"/>
      <c r="F388" s="8" t="str">
        <f t="shared" si="102"/>
        <v/>
      </c>
      <c r="G388" s="7" t="str">
        <f t="shared" si="103"/>
        <v/>
      </c>
      <c r="H388" s="5" t="str">
        <f t="shared" si="104"/>
        <v/>
      </c>
      <c r="I388" s="116" t="str">
        <f t="shared" si="105"/>
        <v/>
      </c>
      <c r="J388" s="7" t="str">
        <f t="shared" si="106"/>
        <v/>
      </c>
      <c r="K388" s="9" t="str">
        <f t="shared" si="107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8" t="str">
        <f t="shared" si="102"/>
        <v/>
      </c>
      <c r="G389" s="7" t="str">
        <f t="shared" si="103"/>
        <v/>
      </c>
      <c r="H389" s="5" t="str">
        <f t="shared" si="104"/>
        <v/>
      </c>
      <c r="I389" s="116" t="str">
        <f t="shared" si="105"/>
        <v/>
      </c>
      <c r="J389" s="7" t="str">
        <f t="shared" si="106"/>
        <v/>
      </c>
      <c r="K389" s="9" t="str">
        <f t="shared" si="107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8" t="str">
        <f t="shared" si="102"/>
        <v/>
      </c>
      <c r="G390" s="7" t="str">
        <f t="shared" si="103"/>
        <v/>
      </c>
      <c r="H390" s="5" t="str">
        <f t="shared" si="104"/>
        <v/>
      </c>
      <c r="I390" s="116" t="str">
        <f t="shared" si="105"/>
        <v/>
      </c>
      <c r="J390" s="7" t="str">
        <f t="shared" si="106"/>
        <v/>
      </c>
      <c r="K390" s="9" t="str">
        <f t="shared" si="107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8" t="str">
        <f t="shared" si="102"/>
        <v/>
      </c>
      <c r="G391" s="7" t="str">
        <f t="shared" si="103"/>
        <v/>
      </c>
      <c r="H391" s="5" t="str">
        <f t="shared" si="104"/>
        <v/>
      </c>
      <c r="I391" s="116" t="str">
        <f t="shared" si="105"/>
        <v/>
      </c>
      <c r="J391" s="7" t="str">
        <f t="shared" si="106"/>
        <v/>
      </c>
      <c r="K391" s="9" t="str">
        <f t="shared" si="107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19"/>
      <c r="B392" s="4"/>
      <c r="C392" s="4"/>
      <c r="D392" s="7"/>
      <c r="E392" s="7"/>
      <c r="F392" s="8" t="str">
        <f t="shared" si="102"/>
        <v/>
      </c>
      <c r="G392" s="7" t="str">
        <f t="shared" si="103"/>
        <v/>
      </c>
      <c r="H392" s="5" t="str">
        <f t="shared" si="104"/>
        <v/>
      </c>
      <c r="I392" s="116" t="str">
        <f t="shared" si="105"/>
        <v/>
      </c>
      <c r="J392" s="7" t="str">
        <f t="shared" si="106"/>
        <v/>
      </c>
      <c r="K392" s="9" t="str">
        <f t="shared" si="107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8" t="str">
        <f t="shared" si="102"/>
        <v/>
      </c>
      <c r="G393" s="7" t="str">
        <f t="shared" si="103"/>
        <v/>
      </c>
      <c r="H393" s="5" t="str">
        <f t="shared" si="104"/>
        <v/>
      </c>
      <c r="I393" s="116" t="str">
        <f t="shared" si="105"/>
        <v/>
      </c>
      <c r="J393" s="7" t="str">
        <f t="shared" si="106"/>
        <v/>
      </c>
      <c r="K393" s="9" t="str">
        <f t="shared" si="107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8" t="str">
        <f t="shared" ref="F394:F457" si="108">IF(ISBLANK(B394),"",IF(I394="L","Baixa",IF(I394="A","Média",IF(I394="","","Alta"))))</f>
        <v/>
      </c>
      <c r="G394" s="7" t="str">
        <f t="shared" ref="G394:G457" si="109">CONCATENATE(B394,I394)</f>
        <v/>
      </c>
      <c r="H394" s="5" t="str">
        <f t="shared" ref="H394:H457" si="110">IF(ISBLANK(B394),"",IF(B394="ALI",IF(I394="L",7,IF(I394="A",10,15)),IF(B394="AIE",IF(I394="L",5,IF(I394="A",7,10)),IF(B394="SE",IF(I394="L",4,IF(I394="A",5,7)),IF(OR(B394="EE",B394="CE"),IF(I394="L",3,IF(I394="A",4,6)),0)))))</f>
        <v/>
      </c>
      <c r="I394" s="116" t="str">
        <f t="shared" ref="I394:I457" si="111">IF(OR(ISBLANK(D394),ISBLANK(E394)),IF(OR(B394="ALI",B394="AIE"),"L",IF(OR(B394="EE",B394="SE",B394="CE"),"A","")),IF(B394="EE",IF(E394&gt;=3,IF(D394&gt;=5,"H","A"),IF(E394&gt;=2,IF(D394&gt;=16,"H",IF(D394&lt;=4,"L","A")),IF(D394&lt;=15,"L","A"))),IF(OR(B394="SE",B394="CE"),IF(E394&gt;=4,IF(D394&gt;=6,"H","A"),IF(E394&gt;=2,IF(D394&gt;=20,"H",IF(D394&lt;=5,"L","A")),IF(D394&lt;=19,"L","A"))),IF(OR(B394="ALI",B394="AIE"),IF(E394&gt;=6,IF(D394&gt;=20,"H","A"),IF(E394&gt;=2,IF(D394&gt;=51,"H",IF(D394&lt;=19,"L","A")),IF(D394&lt;=50,"L","A"))),""))))</f>
        <v/>
      </c>
      <c r="J394" s="7" t="str">
        <f t="shared" ref="J394:J457" si="112">CONCATENATE(B394,C394)</f>
        <v/>
      </c>
      <c r="K394" s="9" t="str">
        <f t="shared" si="107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8" t="str">
        <f t="shared" si="108"/>
        <v/>
      </c>
      <c r="G395" s="7" t="str">
        <f t="shared" si="109"/>
        <v/>
      </c>
      <c r="H395" s="5" t="str">
        <f t="shared" si="110"/>
        <v/>
      </c>
      <c r="I395" s="116" t="str">
        <f t="shared" si="111"/>
        <v/>
      </c>
      <c r="J395" s="7" t="str">
        <f t="shared" si="112"/>
        <v/>
      </c>
      <c r="K395" s="9" t="str">
        <f t="shared" si="107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8" t="str">
        <f t="shared" si="108"/>
        <v/>
      </c>
      <c r="G396" s="7" t="str">
        <f t="shared" si="109"/>
        <v/>
      </c>
      <c r="H396" s="5" t="str">
        <f t="shared" si="110"/>
        <v/>
      </c>
      <c r="I396" s="116" t="str">
        <f t="shared" si="111"/>
        <v/>
      </c>
      <c r="J396" s="7" t="str">
        <f t="shared" si="112"/>
        <v/>
      </c>
      <c r="K396" s="9" t="str">
        <f t="shared" ref="K396:K459" si="113">IF(OR(H396="",H396=0),L396,H396)</f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8" t="str">
        <f t="shared" si="108"/>
        <v/>
      </c>
      <c r="G397" s="7" t="str">
        <f t="shared" si="109"/>
        <v/>
      </c>
      <c r="H397" s="5" t="str">
        <f t="shared" si="110"/>
        <v/>
      </c>
      <c r="I397" s="116" t="str">
        <f t="shared" si="111"/>
        <v/>
      </c>
      <c r="J397" s="7" t="str">
        <f t="shared" si="112"/>
        <v/>
      </c>
      <c r="K397" s="9" t="str">
        <f t="shared" si="113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8" t="str">
        <f t="shared" si="108"/>
        <v/>
      </c>
      <c r="G398" s="7" t="str">
        <f t="shared" si="109"/>
        <v/>
      </c>
      <c r="H398" s="5" t="str">
        <f t="shared" si="110"/>
        <v/>
      </c>
      <c r="I398" s="116" t="str">
        <f t="shared" si="111"/>
        <v/>
      </c>
      <c r="J398" s="7" t="str">
        <f t="shared" si="112"/>
        <v/>
      </c>
      <c r="K398" s="9" t="str">
        <f t="shared" si="113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8" t="str">
        <f t="shared" si="108"/>
        <v/>
      </c>
      <c r="G399" s="7" t="str">
        <f t="shared" si="109"/>
        <v/>
      </c>
      <c r="H399" s="5" t="str">
        <f t="shared" si="110"/>
        <v/>
      </c>
      <c r="I399" s="116" t="str">
        <f t="shared" si="111"/>
        <v/>
      </c>
      <c r="J399" s="7" t="str">
        <f t="shared" si="112"/>
        <v/>
      </c>
      <c r="K399" s="9" t="str">
        <f t="shared" si="113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8" t="str">
        <f t="shared" si="108"/>
        <v/>
      </c>
      <c r="G400" s="7" t="str">
        <f t="shared" si="109"/>
        <v/>
      </c>
      <c r="H400" s="5" t="str">
        <f t="shared" si="110"/>
        <v/>
      </c>
      <c r="I400" s="116" t="str">
        <f t="shared" si="111"/>
        <v/>
      </c>
      <c r="J400" s="7" t="str">
        <f t="shared" si="112"/>
        <v/>
      </c>
      <c r="K400" s="9" t="str">
        <f t="shared" si="113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8" t="str">
        <f t="shared" si="108"/>
        <v/>
      </c>
      <c r="G401" s="7" t="str">
        <f t="shared" si="109"/>
        <v/>
      </c>
      <c r="H401" s="5" t="str">
        <f t="shared" si="110"/>
        <v/>
      </c>
      <c r="I401" s="116" t="str">
        <f t="shared" si="111"/>
        <v/>
      </c>
      <c r="J401" s="7" t="str">
        <f t="shared" si="112"/>
        <v/>
      </c>
      <c r="K401" s="9" t="str">
        <f t="shared" si="113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8" t="str">
        <f t="shared" si="108"/>
        <v/>
      </c>
      <c r="G402" s="7" t="str">
        <f t="shared" si="109"/>
        <v/>
      </c>
      <c r="H402" s="5" t="str">
        <f t="shared" si="110"/>
        <v/>
      </c>
      <c r="I402" s="116" t="str">
        <f t="shared" si="111"/>
        <v/>
      </c>
      <c r="J402" s="7" t="str">
        <f t="shared" si="112"/>
        <v/>
      </c>
      <c r="K402" s="9" t="str">
        <f t="shared" si="113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8" t="str">
        <f t="shared" si="108"/>
        <v/>
      </c>
      <c r="G403" s="7" t="str">
        <f t="shared" si="109"/>
        <v/>
      </c>
      <c r="H403" s="5" t="str">
        <f t="shared" si="110"/>
        <v/>
      </c>
      <c r="I403" s="116" t="str">
        <f t="shared" si="111"/>
        <v/>
      </c>
      <c r="J403" s="7" t="str">
        <f t="shared" si="112"/>
        <v/>
      </c>
      <c r="K403" s="9" t="str">
        <f t="shared" si="113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8" t="str">
        <f t="shared" si="108"/>
        <v/>
      </c>
      <c r="G404" s="7" t="str">
        <f t="shared" si="109"/>
        <v/>
      </c>
      <c r="H404" s="5" t="str">
        <f t="shared" si="110"/>
        <v/>
      </c>
      <c r="I404" s="116" t="str">
        <f t="shared" si="111"/>
        <v/>
      </c>
      <c r="J404" s="7" t="str">
        <f t="shared" si="112"/>
        <v/>
      </c>
      <c r="K404" s="9" t="str">
        <f t="shared" si="113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8" t="str">
        <f t="shared" si="108"/>
        <v/>
      </c>
      <c r="G405" s="7" t="str">
        <f t="shared" si="109"/>
        <v/>
      </c>
      <c r="H405" s="5" t="str">
        <f t="shared" si="110"/>
        <v/>
      </c>
      <c r="I405" s="116" t="str">
        <f t="shared" si="111"/>
        <v/>
      </c>
      <c r="J405" s="7" t="str">
        <f t="shared" si="112"/>
        <v/>
      </c>
      <c r="K405" s="9" t="str">
        <f t="shared" si="113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8" t="str">
        <f t="shared" si="108"/>
        <v/>
      </c>
      <c r="G406" s="7" t="str">
        <f t="shared" si="109"/>
        <v/>
      </c>
      <c r="H406" s="5" t="str">
        <f t="shared" si="110"/>
        <v/>
      </c>
      <c r="I406" s="116" t="str">
        <f t="shared" si="111"/>
        <v/>
      </c>
      <c r="J406" s="7" t="str">
        <f t="shared" si="112"/>
        <v/>
      </c>
      <c r="K406" s="9" t="str">
        <f t="shared" si="113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8" t="str">
        <f t="shared" si="108"/>
        <v/>
      </c>
      <c r="G407" s="7" t="str">
        <f t="shared" si="109"/>
        <v/>
      </c>
      <c r="H407" s="5" t="str">
        <f t="shared" si="110"/>
        <v/>
      </c>
      <c r="I407" s="116" t="str">
        <f t="shared" si="111"/>
        <v/>
      </c>
      <c r="J407" s="7" t="str">
        <f t="shared" si="112"/>
        <v/>
      </c>
      <c r="K407" s="9" t="str">
        <f t="shared" si="113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8" t="str">
        <f t="shared" si="108"/>
        <v/>
      </c>
      <c r="G408" s="7" t="str">
        <f t="shared" si="109"/>
        <v/>
      </c>
      <c r="H408" s="5" t="str">
        <f t="shared" si="110"/>
        <v/>
      </c>
      <c r="I408" s="116" t="str">
        <f t="shared" si="111"/>
        <v/>
      </c>
      <c r="J408" s="7" t="str">
        <f t="shared" si="112"/>
        <v/>
      </c>
      <c r="K408" s="9" t="str">
        <f t="shared" si="113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8" t="str">
        <f t="shared" si="108"/>
        <v/>
      </c>
      <c r="G409" s="7" t="str">
        <f t="shared" si="109"/>
        <v/>
      </c>
      <c r="H409" s="5" t="str">
        <f t="shared" si="110"/>
        <v/>
      </c>
      <c r="I409" s="116" t="str">
        <f t="shared" si="111"/>
        <v/>
      </c>
      <c r="J409" s="7" t="str">
        <f t="shared" si="112"/>
        <v/>
      </c>
      <c r="K409" s="9" t="str">
        <f t="shared" si="113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8" t="str">
        <f t="shared" si="108"/>
        <v/>
      </c>
      <c r="G410" s="7" t="str">
        <f t="shared" si="109"/>
        <v/>
      </c>
      <c r="H410" s="5" t="str">
        <f t="shared" si="110"/>
        <v/>
      </c>
      <c r="I410" s="116" t="str">
        <f t="shared" si="111"/>
        <v/>
      </c>
      <c r="J410" s="7" t="str">
        <f t="shared" si="112"/>
        <v/>
      </c>
      <c r="K410" s="9" t="str">
        <f t="shared" si="113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8" t="str">
        <f t="shared" si="108"/>
        <v/>
      </c>
      <c r="G411" s="7" t="str">
        <f t="shared" si="109"/>
        <v/>
      </c>
      <c r="H411" s="5" t="str">
        <f t="shared" si="110"/>
        <v/>
      </c>
      <c r="I411" s="116" t="str">
        <f t="shared" si="111"/>
        <v/>
      </c>
      <c r="J411" s="7" t="str">
        <f t="shared" si="112"/>
        <v/>
      </c>
      <c r="K411" s="9" t="str">
        <f t="shared" si="113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8" t="str">
        <f t="shared" si="108"/>
        <v/>
      </c>
      <c r="G412" s="7" t="str">
        <f t="shared" si="109"/>
        <v/>
      </c>
      <c r="H412" s="5" t="str">
        <f t="shared" si="110"/>
        <v/>
      </c>
      <c r="I412" s="116" t="str">
        <f t="shared" si="111"/>
        <v/>
      </c>
      <c r="J412" s="7" t="str">
        <f t="shared" si="112"/>
        <v/>
      </c>
      <c r="K412" s="9" t="str">
        <f t="shared" si="113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8" t="str">
        <f t="shared" si="108"/>
        <v/>
      </c>
      <c r="G413" s="7" t="str">
        <f t="shared" si="109"/>
        <v/>
      </c>
      <c r="H413" s="5" t="str">
        <f t="shared" si="110"/>
        <v/>
      </c>
      <c r="I413" s="116" t="str">
        <f t="shared" si="111"/>
        <v/>
      </c>
      <c r="J413" s="7" t="str">
        <f t="shared" si="112"/>
        <v/>
      </c>
      <c r="K413" s="9" t="str">
        <f t="shared" si="113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8" t="str">
        <f t="shared" si="108"/>
        <v/>
      </c>
      <c r="G414" s="7" t="str">
        <f t="shared" si="109"/>
        <v/>
      </c>
      <c r="H414" s="5" t="str">
        <f t="shared" si="110"/>
        <v/>
      </c>
      <c r="I414" s="116" t="str">
        <f t="shared" si="111"/>
        <v/>
      </c>
      <c r="J414" s="7" t="str">
        <f t="shared" si="112"/>
        <v/>
      </c>
      <c r="K414" s="9" t="str">
        <f t="shared" si="113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8" t="str">
        <f t="shared" si="108"/>
        <v/>
      </c>
      <c r="G415" s="7" t="str">
        <f t="shared" si="109"/>
        <v/>
      </c>
      <c r="H415" s="5" t="str">
        <f t="shared" si="110"/>
        <v/>
      </c>
      <c r="I415" s="116" t="str">
        <f t="shared" si="111"/>
        <v/>
      </c>
      <c r="J415" s="7" t="str">
        <f t="shared" si="112"/>
        <v/>
      </c>
      <c r="K415" s="9" t="str">
        <f t="shared" si="113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8" t="str">
        <f t="shared" si="108"/>
        <v/>
      </c>
      <c r="G416" s="7" t="str">
        <f t="shared" si="109"/>
        <v/>
      </c>
      <c r="H416" s="5" t="str">
        <f t="shared" si="110"/>
        <v/>
      </c>
      <c r="I416" s="116" t="str">
        <f t="shared" si="111"/>
        <v/>
      </c>
      <c r="J416" s="7" t="str">
        <f t="shared" si="112"/>
        <v/>
      </c>
      <c r="K416" s="9" t="str">
        <f t="shared" si="113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8" t="str">
        <f t="shared" si="108"/>
        <v/>
      </c>
      <c r="G417" s="7" t="str">
        <f t="shared" si="109"/>
        <v/>
      </c>
      <c r="H417" s="5" t="str">
        <f t="shared" si="110"/>
        <v/>
      </c>
      <c r="I417" s="116" t="str">
        <f t="shared" si="111"/>
        <v/>
      </c>
      <c r="J417" s="7" t="str">
        <f t="shared" si="112"/>
        <v/>
      </c>
      <c r="K417" s="9" t="str">
        <f t="shared" si="113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8" t="str">
        <f t="shared" si="108"/>
        <v/>
      </c>
      <c r="G418" s="7" t="str">
        <f t="shared" si="109"/>
        <v/>
      </c>
      <c r="H418" s="5" t="str">
        <f t="shared" si="110"/>
        <v/>
      </c>
      <c r="I418" s="116" t="str">
        <f t="shared" si="111"/>
        <v/>
      </c>
      <c r="J418" s="7" t="str">
        <f t="shared" si="112"/>
        <v/>
      </c>
      <c r="K418" s="9" t="str">
        <f t="shared" si="113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8" t="str">
        <f t="shared" si="108"/>
        <v/>
      </c>
      <c r="G419" s="7" t="str">
        <f t="shared" si="109"/>
        <v/>
      </c>
      <c r="H419" s="5" t="str">
        <f t="shared" si="110"/>
        <v/>
      </c>
      <c r="I419" s="116" t="str">
        <f t="shared" si="111"/>
        <v/>
      </c>
      <c r="J419" s="7" t="str">
        <f t="shared" si="112"/>
        <v/>
      </c>
      <c r="K419" s="9" t="str">
        <f t="shared" si="113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8" t="str">
        <f t="shared" si="108"/>
        <v/>
      </c>
      <c r="G420" s="7" t="str">
        <f t="shared" si="109"/>
        <v/>
      </c>
      <c r="H420" s="5" t="str">
        <f t="shared" si="110"/>
        <v/>
      </c>
      <c r="I420" s="116" t="str">
        <f t="shared" si="111"/>
        <v/>
      </c>
      <c r="J420" s="7" t="str">
        <f t="shared" si="112"/>
        <v/>
      </c>
      <c r="K420" s="9" t="str">
        <f t="shared" si="113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8" t="str">
        <f t="shared" si="108"/>
        <v/>
      </c>
      <c r="G421" s="7" t="str">
        <f t="shared" si="109"/>
        <v/>
      </c>
      <c r="H421" s="5" t="str">
        <f t="shared" si="110"/>
        <v/>
      </c>
      <c r="I421" s="116" t="str">
        <f t="shared" si="111"/>
        <v/>
      </c>
      <c r="J421" s="7" t="str">
        <f t="shared" si="112"/>
        <v/>
      </c>
      <c r="K421" s="9" t="str">
        <f t="shared" si="113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8" t="str">
        <f t="shared" si="108"/>
        <v/>
      </c>
      <c r="G422" s="7" t="str">
        <f t="shared" si="109"/>
        <v/>
      </c>
      <c r="H422" s="5" t="str">
        <f t="shared" si="110"/>
        <v/>
      </c>
      <c r="I422" s="116" t="str">
        <f t="shared" si="111"/>
        <v/>
      </c>
      <c r="J422" s="7" t="str">
        <f t="shared" si="112"/>
        <v/>
      </c>
      <c r="K422" s="9" t="str">
        <f t="shared" si="113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8" t="str">
        <f t="shared" si="108"/>
        <v/>
      </c>
      <c r="G423" s="7" t="str">
        <f t="shared" si="109"/>
        <v/>
      </c>
      <c r="H423" s="5" t="str">
        <f t="shared" si="110"/>
        <v/>
      </c>
      <c r="I423" s="116" t="str">
        <f t="shared" si="111"/>
        <v/>
      </c>
      <c r="J423" s="7" t="str">
        <f t="shared" si="112"/>
        <v/>
      </c>
      <c r="K423" s="9" t="str">
        <f t="shared" si="113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8" t="str">
        <f t="shared" si="108"/>
        <v/>
      </c>
      <c r="G424" s="7" t="str">
        <f t="shared" si="109"/>
        <v/>
      </c>
      <c r="H424" s="5" t="str">
        <f t="shared" si="110"/>
        <v/>
      </c>
      <c r="I424" s="116" t="str">
        <f t="shared" si="111"/>
        <v/>
      </c>
      <c r="J424" s="7" t="str">
        <f t="shared" si="112"/>
        <v/>
      </c>
      <c r="K424" s="9" t="str">
        <f t="shared" si="113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8" t="str">
        <f t="shared" si="108"/>
        <v/>
      </c>
      <c r="G425" s="7" t="str">
        <f t="shared" si="109"/>
        <v/>
      </c>
      <c r="H425" s="5" t="str">
        <f t="shared" si="110"/>
        <v/>
      </c>
      <c r="I425" s="116" t="str">
        <f t="shared" si="111"/>
        <v/>
      </c>
      <c r="J425" s="7" t="str">
        <f t="shared" si="112"/>
        <v/>
      </c>
      <c r="K425" s="9" t="str">
        <f t="shared" si="113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8" t="str">
        <f t="shared" si="108"/>
        <v/>
      </c>
      <c r="G426" s="7" t="str">
        <f t="shared" si="109"/>
        <v/>
      </c>
      <c r="H426" s="5" t="str">
        <f t="shared" si="110"/>
        <v/>
      </c>
      <c r="I426" s="116" t="str">
        <f t="shared" si="111"/>
        <v/>
      </c>
      <c r="J426" s="7" t="str">
        <f t="shared" si="112"/>
        <v/>
      </c>
      <c r="K426" s="9" t="str">
        <f t="shared" si="113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8" t="str">
        <f t="shared" si="108"/>
        <v/>
      </c>
      <c r="G427" s="7" t="str">
        <f t="shared" si="109"/>
        <v/>
      </c>
      <c r="H427" s="5" t="str">
        <f t="shared" si="110"/>
        <v/>
      </c>
      <c r="I427" s="116" t="str">
        <f t="shared" si="111"/>
        <v/>
      </c>
      <c r="J427" s="7" t="str">
        <f t="shared" si="112"/>
        <v/>
      </c>
      <c r="K427" s="9" t="str">
        <f t="shared" si="113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8" t="str">
        <f t="shared" si="108"/>
        <v/>
      </c>
      <c r="G428" s="7" t="str">
        <f t="shared" si="109"/>
        <v/>
      </c>
      <c r="H428" s="5" t="str">
        <f t="shared" si="110"/>
        <v/>
      </c>
      <c r="I428" s="116" t="str">
        <f t="shared" si="111"/>
        <v/>
      </c>
      <c r="J428" s="7" t="str">
        <f t="shared" si="112"/>
        <v/>
      </c>
      <c r="K428" s="9" t="str">
        <f t="shared" si="113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8" t="str">
        <f t="shared" si="108"/>
        <v/>
      </c>
      <c r="G429" s="7" t="str">
        <f t="shared" si="109"/>
        <v/>
      </c>
      <c r="H429" s="5" t="str">
        <f t="shared" si="110"/>
        <v/>
      </c>
      <c r="I429" s="116" t="str">
        <f t="shared" si="111"/>
        <v/>
      </c>
      <c r="J429" s="7" t="str">
        <f t="shared" si="112"/>
        <v/>
      </c>
      <c r="K429" s="9" t="str">
        <f t="shared" si="113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8" t="str">
        <f t="shared" si="108"/>
        <v/>
      </c>
      <c r="G430" s="7" t="str">
        <f t="shared" si="109"/>
        <v/>
      </c>
      <c r="H430" s="5" t="str">
        <f t="shared" si="110"/>
        <v/>
      </c>
      <c r="I430" s="116" t="str">
        <f t="shared" si="111"/>
        <v/>
      </c>
      <c r="J430" s="7" t="str">
        <f t="shared" si="112"/>
        <v/>
      </c>
      <c r="K430" s="9" t="str">
        <f t="shared" si="113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8" t="str">
        <f t="shared" si="108"/>
        <v/>
      </c>
      <c r="G431" s="7" t="str">
        <f t="shared" si="109"/>
        <v/>
      </c>
      <c r="H431" s="5" t="str">
        <f t="shared" si="110"/>
        <v/>
      </c>
      <c r="I431" s="116" t="str">
        <f t="shared" si="111"/>
        <v/>
      </c>
      <c r="J431" s="7" t="str">
        <f t="shared" si="112"/>
        <v/>
      </c>
      <c r="K431" s="9" t="str">
        <f t="shared" si="113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8" t="str">
        <f t="shared" si="108"/>
        <v/>
      </c>
      <c r="G432" s="7" t="str">
        <f t="shared" si="109"/>
        <v/>
      </c>
      <c r="H432" s="5" t="str">
        <f t="shared" si="110"/>
        <v/>
      </c>
      <c r="I432" s="116" t="str">
        <f t="shared" si="111"/>
        <v/>
      </c>
      <c r="J432" s="7" t="str">
        <f t="shared" si="112"/>
        <v/>
      </c>
      <c r="K432" s="9" t="str">
        <f t="shared" si="113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8" t="str">
        <f t="shared" si="108"/>
        <v/>
      </c>
      <c r="G433" s="7" t="str">
        <f t="shared" si="109"/>
        <v/>
      </c>
      <c r="H433" s="5" t="str">
        <f t="shared" si="110"/>
        <v/>
      </c>
      <c r="I433" s="116" t="str">
        <f t="shared" si="111"/>
        <v/>
      </c>
      <c r="J433" s="7" t="str">
        <f t="shared" si="112"/>
        <v/>
      </c>
      <c r="K433" s="9" t="str">
        <f t="shared" si="113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8" t="str">
        <f t="shared" si="108"/>
        <v/>
      </c>
      <c r="G434" s="7" t="str">
        <f t="shared" si="109"/>
        <v/>
      </c>
      <c r="H434" s="5" t="str">
        <f t="shared" si="110"/>
        <v/>
      </c>
      <c r="I434" s="116" t="str">
        <f t="shared" si="111"/>
        <v/>
      </c>
      <c r="J434" s="7" t="str">
        <f t="shared" si="112"/>
        <v/>
      </c>
      <c r="K434" s="9" t="str">
        <f t="shared" si="11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8" t="str">
        <f t="shared" si="108"/>
        <v/>
      </c>
      <c r="G435" s="7" t="str">
        <f t="shared" si="109"/>
        <v/>
      </c>
      <c r="H435" s="5" t="str">
        <f t="shared" si="110"/>
        <v/>
      </c>
      <c r="I435" s="116" t="str">
        <f t="shared" si="111"/>
        <v/>
      </c>
      <c r="J435" s="7" t="str">
        <f t="shared" si="112"/>
        <v/>
      </c>
      <c r="K435" s="9" t="str">
        <f t="shared" si="11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8" t="str">
        <f t="shared" si="108"/>
        <v/>
      </c>
      <c r="G436" s="7" t="str">
        <f t="shared" si="109"/>
        <v/>
      </c>
      <c r="H436" s="5" t="str">
        <f t="shared" si="110"/>
        <v/>
      </c>
      <c r="I436" s="116" t="str">
        <f t="shared" si="111"/>
        <v/>
      </c>
      <c r="J436" s="7" t="str">
        <f t="shared" si="112"/>
        <v/>
      </c>
      <c r="K436" s="9" t="str">
        <f t="shared" si="11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8" t="str">
        <f t="shared" si="108"/>
        <v/>
      </c>
      <c r="G437" s="7" t="str">
        <f t="shared" si="109"/>
        <v/>
      </c>
      <c r="H437" s="5" t="str">
        <f t="shared" si="110"/>
        <v/>
      </c>
      <c r="I437" s="116" t="str">
        <f t="shared" si="111"/>
        <v/>
      </c>
      <c r="J437" s="7" t="str">
        <f t="shared" si="112"/>
        <v/>
      </c>
      <c r="K437" s="9" t="str">
        <f t="shared" si="11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8" t="str">
        <f t="shared" si="108"/>
        <v/>
      </c>
      <c r="G438" s="7" t="str">
        <f t="shared" si="109"/>
        <v/>
      </c>
      <c r="H438" s="5" t="str">
        <f t="shared" si="110"/>
        <v/>
      </c>
      <c r="I438" s="116" t="str">
        <f t="shared" si="111"/>
        <v/>
      </c>
      <c r="J438" s="7" t="str">
        <f t="shared" si="112"/>
        <v/>
      </c>
      <c r="K438" s="9" t="str">
        <f t="shared" si="11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8" t="str">
        <f t="shared" si="108"/>
        <v/>
      </c>
      <c r="G439" s="7" t="str">
        <f t="shared" si="109"/>
        <v/>
      </c>
      <c r="H439" s="5" t="str">
        <f t="shared" si="110"/>
        <v/>
      </c>
      <c r="I439" s="116" t="str">
        <f t="shared" si="111"/>
        <v/>
      </c>
      <c r="J439" s="7" t="str">
        <f t="shared" si="112"/>
        <v/>
      </c>
      <c r="K439" s="9" t="str">
        <f t="shared" si="11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8" t="str">
        <f t="shared" si="108"/>
        <v/>
      </c>
      <c r="G440" s="7" t="str">
        <f t="shared" si="109"/>
        <v/>
      </c>
      <c r="H440" s="5" t="str">
        <f t="shared" si="110"/>
        <v/>
      </c>
      <c r="I440" s="116" t="str">
        <f t="shared" si="111"/>
        <v/>
      </c>
      <c r="J440" s="7" t="str">
        <f t="shared" si="112"/>
        <v/>
      </c>
      <c r="K440" s="9" t="str">
        <f t="shared" si="11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8" t="str">
        <f t="shared" si="108"/>
        <v/>
      </c>
      <c r="G441" s="7" t="str">
        <f t="shared" si="109"/>
        <v/>
      </c>
      <c r="H441" s="5" t="str">
        <f t="shared" si="110"/>
        <v/>
      </c>
      <c r="I441" s="116" t="str">
        <f t="shared" si="111"/>
        <v/>
      </c>
      <c r="J441" s="7" t="str">
        <f t="shared" si="112"/>
        <v/>
      </c>
      <c r="K441" s="9" t="str">
        <f t="shared" si="11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8" t="str">
        <f t="shared" si="108"/>
        <v/>
      </c>
      <c r="G442" s="7" t="str">
        <f t="shared" si="109"/>
        <v/>
      </c>
      <c r="H442" s="5" t="str">
        <f t="shared" si="110"/>
        <v/>
      </c>
      <c r="I442" s="116" t="str">
        <f t="shared" si="111"/>
        <v/>
      </c>
      <c r="J442" s="7" t="str">
        <f t="shared" si="112"/>
        <v/>
      </c>
      <c r="K442" s="9" t="str">
        <f t="shared" si="11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8" t="str">
        <f t="shared" si="108"/>
        <v/>
      </c>
      <c r="G443" s="7" t="str">
        <f t="shared" si="109"/>
        <v/>
      </c>
      <c r="H443" s="5" t="str">
        <f t="shared" si="110"/>
        <v/>
      </c>
      <c r="I443" s="116" t="str">
        <f t="shared" si="111"/>
        <v/>
      </c>
      <c r="J443" s="7" t="str">
        <f t="shared" si="112"/>
        <v/>
      </c>
      <c r="K443" s="9" t="str">
        <f t="shared" si="11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8" t="str">
        <f t="shared" si="108"/>
        <v/>
      </c>
      <c r="G444" s="7" t="str">
        <f t="shared" si="109"/>
        <v/>
      </c>
      <c r="H444" s="5" t="str">
        <f t="shared" si="110"/>
        <v/>
      </c>
      <c r="I444" s="116" t="str">
        <f t="shared" si="111"/>
        <v/>
      </c>
      <c r="J444" s="7" t="str">
        <f t="shared" si="112"/>
        <v/>
      </c>
      <c r="K444" s="9" t="str">
        <f t="shared" si="11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8" t="str">
        <f t="shared" si="108"/>
        <v/>
      </c>
      <c r="G445" s="7" t="str">
        <f t="shared" si="109"/>
        <v/>
      </c>
      <c r="H445" s="5" t="str">
        <f t="shared" si="110"/>
        <v/>
      </c>
      <c r="I445" s="116" t="str">
        <f t="shared" si="111"/>
        <v/>
      </c>
      <c r="J445" s="7" t="str">
        <f t="shared" si="112"/>
        <v/>
      </c>
      <c r="K445" s="9" t="str">
        <f t="shared" si="11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8" t="str">
        <f t="shared" si="108"/>
        <v/>
      </c>
      <c r="G446" s="7" t="str">
        <f t="shared" si="109"/>
        <v/>
      </c>
      <c r="H446" s="5" t="str">
        <f t="shared" si="110"/>
        <v/>
      </c>
      <c r="I446" s="116" t="str">
        <f t="shared" si="111"/>
        <v/>
      </c>
      <c r="J446" s="7" t="str">
        <f t="shared" si="112"/>
        <v/>
      </c>
      <c r="K446" s="9" t="str">
        <f t="shared" si="11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8" t="str">
        <f t="shared" si="108"/>
        <v/>
      </c>
      <c r="G447" s="7" t="str">
        <f t="shared" si="109"/>
        <v/>
      </c>
      <c r="H447" s="5" t="str">
        <f t="shared" si="110"/>
        <v/>
      </c>
      <c r="I447" s="116" t="str">
        <f t="shared" si="111"/>
        <v/>
      </c>
      <c r="J447" s="7" t="str">
        <f t="shared" si="112"/>
        <v/>
      </c>
      <c r="K447" s="9" t="str">
        <f t="shared" si="11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8" t="str">
        <f t="shared" si="108"/>
        <v/>
      </c>
      <c r="G448" s="7" t="str">
        <f t="shared" si="109"/>
        <v/>
      </c>
      <c r="H448" s="5" t="str">
        <f t="shared" si="110"/>
        <v/>
      </c>
      <c r="I448" s="116" t="str">
        <f t="shared" si="111"/>
        <v/>
      </c>
      <c r="J448" s="7" t="str">
        <f t="shared" si="112"/>
        <v/>
      </c>
      <c r="K448" s="9" t="str">
        <f t="shared" si="113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8" t="str">
        <f t="shared" si="108"/>
        <v/>
      </c>
      <c r="G449" s="7" t="str">
        <f t="shared" si="109"/>
        <v/>
      </c>
      <c r="H449" s="5" t="str">
        <f t="shared" si="110"/>
        <v/>
      </c>
      <c r="I449" s="116" t="str">
        <f t="shared" si="111"/>
        <v/>
      </c>
      <c r="J449" s="7" t="str">
        <f t="shared" si="112"/>
        <v/>
      </c>
      <c r="K449" s="9" t="str">
        <f t="shared" si="113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8" t="str">
        <f t="shared" si="108"/>
        <v/>
      </c>
      <c r="G450" s="7" t="str">
        <f t="shared" si="109"/>
        <v/>
      </c>
      <c r="H450" s="5" t="str">
        <f t="shared" si="110"/>
        <v/>
      </c>
      <c r="I450" s="116" t="str">
        <f t="shared" si="111"/>
        <v/>
      </c>
      <c r="J450" s="7" t="str">
        <f t="shared" si="112"/>
        <v/>
      </c>
      <c r="K450" s="9" t="str">
        <f t="shared" si="113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8" t="str">
        <f t="shared" si="108"/>
        <v/>
      </c>
      <c r="G451" s="7" t="str">
        <f t="shared" si="109"/>
        <v/>
      </c>
      <c r="H451" s="5" t="str">
        <f t="shared" si="110"/>
        <v/>
      </c>
      <c r="I451" s="116" t="str">
        <f t="shared" si="111"/>
        <v/>
      </c>
      <c r="J451" s="7" t="str">
        <f t="shared" si="112"/>
        <v/>
      </c>
      <c r="K451" s="9" t="str">
        <f t="shared" si="113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8" t="str">
        <f t="shared" si="108"/>
        <v/>
      </c>
      <c r="G452" s="7" t="str">
        <f t="shared" si="109"/>
        <v/>
      </c>
      <c r="H452" s="5" t="str">
        <f t="shared" si="110"/>
        <v/>
      </c>
      <c r="I452" s="116" t="str">
        <f t="shared" si="111"/>
        <v/>
      </c>
      <c r="J452" s="7" t="str">
        <f t="shared" si="112"/>
        <v/>
      </c>
      <c r="K452" s="9" t="str">
        <f t="shared" si="113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8" t="str">
        <f t="shared" si="108"/>
        <v/>
      </c>
      <c r="G453" s="7" t="str">
        <f t="shared" si="109"/>
        <v/>
      </c>
      <c r="H453" s="5" t="str">
        <f t="shared" si="110"/>
        <v/>
      </c>
      <c r="I453" s="116" t="str">
        <f t="shared" si="111"/>
        <v/>
      </c>
      <c r="J453" s="7" t="str">
        <f t="shared" si="112"/>
        <v/>
      </c>
      <c r="K453" s="9" t="str">
        <f t="shared" si="113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8" t="str">
        <f t="shared" si="108"/>
        <v/>
      </c>
      <c r="G454" s="7" t="str">
        <f t="shared" si="109"/>
        <v/>
      </c>
      <c r="H454" s="5" t="str">
        <f t="shared" si="110"/>
        <v/>
      </c>
      <c r="I454" s="116" t="str">
        <f t="shared" si="111"/>
        <v/>
      </c>
      <c r="J454" s="7" t="str">
        <f t="shared" si="112"/>
        <v/>
      </c>
      <c r="K454" s="9" t="str">
        <f t="shared" si="113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8" t="str">
        <f t="shared" si="108"/>
        <v/>
      </c>
      <c r="G455" s="7" t="str">
        <f t="shared" si="109"/>
        <v/>
      </c>
      <c r="H455" s="5" t="str">
        <f t="shared" si="110"/>
        <v/>
      </c>
      <c r="I455" s="116" t="str">
        <f t="shared" si="111"/>
        <v/>
      </c>
      <c r="J455" s="7" t="str">
        <f t="shared" si="112"/>
        <v/>
      </c>
      <c r="K455" s="9" t="str">
        <f t="shared" si="113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8" t="str">
        <f t="shared" si="108"/>
        <v/>
      </c>
      <c r="G456" s="7" t="str">
        <f t="shared" si="109"/>
        <v/>
      </c>
      <c r="H456" s="5" t="str">
        <f t="shared" si="110"/>
        <v/>
      </c>
      <c r="I456" s="116" t="str">
        <f t="shared" si="111"/>
        <v/>
      </c>
      <c r="J456" s="7" t="str">
        <f t="shared" si="112"/>
        <v/>
      </c>
      <c r="K456" s="9" t="str">
        <f t="shared" si="113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8" t="str">
        <f t="shared" si="108"/>
        <v/>
      </c>
      <c r="G457" s="7" t="str">
        <f t="shared" si="109"/>
        <v/>
      </c>
      <c r="H457" s="5" t="str">
        <f t="shared" si="110"/>
        <v/>
      </c>
      <c r="I457" s="116" t="str">
        <f t="shared" si="111"/>
        <v/>
      </c>
      <c r="J457" s="7" t="str">
        <f t="shared" si="112"/>
        <v/>
      </c>
      <c r="K457" s="9" t="str">
        <f t="shared" si="113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8" t="str">
        <f t="shared" ref="F458:F521" si="114">IF(ISBLANK(B458),"",IF(I458="L","Baixa",IF(I458="A","Média",IF(I458="","","Alta"))))</f>
        <v/>
      </c>
      <c r="G458" s="7" t="str">
        <f t="shared" ref="G458:G521" si="115">CONCATENATE(B458,I458)</f>
        <v/>
      </c>
      <c r="H458" s="5" t="str">
        <f t="shared" ref="H458:H521" si="116">IF(ISBLANK(B458),"",IF(B458="ALI",IF(I458="L",7,IF(I458="A",10,15)),IF(B458="AIE",IF(I458="L",5,IF(I458="A",7,10)),IF(B458="SE",IF(I458="L",4,IF(I458="A",5,7)),IF(OR(B458="EE",B458="CE"),IF(I458="L",3,IF(I458="A",4,6)),0)))))</f>
        <v/>
      </c>
      <c r="I458" s="116" t="str">
        <f t="shared" ref="I458:I521" si="117">IF(OR(ISBLANK(D458),ISBLANK(E458)),IF(OR(B458="ALI",B458="AIE"),"L",IF(OR(B458="EE",B458="SE",B458="CE"),"A","")),IF(B458="EE",IF(E458&gt;=3,IF(D458&gt;=5,"H","A"),IF(E458&gt;=2,IF(D458&gt;=16,"H",IF(D458&lt;=4,"L","A")),IF(D458&lt;=15,"L","A"))),IF(OR(B458="SE",B458="CE"),IF(E458&gt;=4,IF(D458&gt;=6,"H","A"),IF(E458&gt;=2,IF(D458&gt;=20,"H",IF(D458&lt;=5,"L","A")),IF(D458&lt;=19,"L","A"))),IF(OR(B458="ALI",B458="AIE"),IF(E458&gt;=6,IF(D458&gt;=20,"H","A"),IF(E458&gt;=2,IF(D458&gt;=51,"H",IF(D458&lt;=19,"L","A")),IF(D458&lt;=50,"L","A"))),""))))</f>
        <v/>
      </c>
      <c r="J458" s="7" t="str">
        <f t="shared" ref="J458:J521" si="118">CONCATENATE(B458,C458)</f>
        <v/>
      </c>
      <c r="K458" s="9" t="str">
        <f t="shared" si="113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8" t="str">
        <f t="shared" si="114"/>
        <v/>
      </c>
      <c r="G459" s="7" t="str">
        <f t="shared" si="115"/>
        <v/>
      </c>
      <c r="H459" s="5" t="str">
        <f t="shared" si="116"/>
        <v/>
      </c>
      <c r="I459" s="116" t="str">
        <f t="shared" si="117"/>
        <v/>
      </c>
      <c r="J459" s="7" t="str">
        <f t="shared" si="118"/>
        <v/>
      </c>
      <c r="K459" s="9" t="str">
        <f t="shared" si="113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8" t="str">
        <f t="shared" si="114"/>
        <v/>
      </c>
      <c r="G460" s="7" t="str">
        <f t="shared" si="115"/>
        <v/>
      </c>
      <c r="H460" s="5" t="str">
        <f t="shared" si="116"/>
        <v/>
      </c>
      <c r="I460" s="116" t="str">
        <f t="shared" si="117"/>
        <v/>
      </c>
      <c r="J460" s="7" t="str">
        <f t="shared" si="118"/>
        <v/>
      </c>
      <c r="K460" s="9" t="str">
        <f t="shared" ref="K460:K523" si="119">IF(OR(H460="",H460=0),L460,H460)</f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8" t="str">
        <f t="shared" si="114"/>
        <v/>
      </c>
      <c r="G461" s="7" t="str">
        <f t="shared" si="115"/>
        <v/>
      </c>
      <c r="H461" s="5" t="str">
        <f t="shared" si="116"/>
        <v/>
      </c>
      <c r="I461" s="116" t="str">
        <f t="shared" si="117"/>
        <v/>
      </c>
      <c r="J461" s="7" t="str">
        <f t="shared" si="118"/>
        <v/>
      </c>
      <c r="K461" s="9" t="str">
        <f t="shared" si="119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8" t="str">
        <f t="shared" si="114"/>
        <v/>
      </c>
      <c r="G462" s="7" t="str">
        <f t="shared" si="115"/>
        <v/>
      </c>
      <c r="H462" s="5" t="str">
        <f t="shared" si="116"/>
        <v/>
      </c>
      <c r="I462" s="116" t="str">
        <f t="shared" si="117"/>
        <v/>
      </c>
      <c r="J462" s="7" t="str">
        <f t="shared" si="118"/>
        <v/>
      </c>
      <c r="K462" s="9" t="str">
        <f t="shared" si="119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8" t="str">
        <f t="shared" si="114"/>
        <v/>
      </c>
      <c r="G463" s="7" t="str">
        <f t="shared" si="115"/>
        <v/>
      </c>
      <c r="H463" s="5" t="str">
        <f t="shared" si="116"/>
        <v/>
      </c>
      <c r="I463" s="116" t="str">
        <f t="shared" si="117"/>
        <v/>
      </c>
      <c r="J463" s="7" t="str">
        <f t="shared" si="118"/>
        <v/>
      </c>
      <c r="K463" s="9" t="str">
        <f t="shared" si="119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8" t="str">
        <f t="shared" si="114"/>
        <v/>
      </c>
      <c r="G464" s="7" t="str">
        <f t="shared" si="115"/>
        <v/>
      </c>
      <c r="H464" s="5" t="str">
        <f t="shared" si="116"/>
        <v/>
      </c>
      <c r="I464" s="116" t="str">
        <f t="shared" si="117"/>
        <v/>
      </c>
      <c r="J464" s="7" t="str">
        <f t="shared" si="118"/>
        <v/>
      </c>
      <c r="K464" s="9" t="str">
        <f t="shared" si="119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8" t="str">
        <f t="shared" si="114"/>
        <v/>
      </c>
      <c r="G465" s="7" t="str">
        <f t="shared" si="115"/>
        <v/>
      </c>
      <c r="H465" s="5" t="str">
        <f t="shared" si="116"/>
        <v/>
      </c>
      <c r="I465" s="116" t="str">
        <f t="shared" si="117"/>
        <v/>
      </c>
      <c r="J465" s="7" t="str">
        <f t="shared" si="118"/>
        <v/>
      </c>
      <c r="K465" s="9" t="str">
        <f t="shared" si="119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8" t="str">
        <f t="shared" si="114"/>
        <v/>
      </c>
      <c r="G466" s="7" t="str">
        <f t="shared" si="115"/>
        <v/>
      </c>
      <c r="H466" s="5" t="str">
        <f t="shared" si="116"/>
        <v/>
      </c>
      <c r="I466" s="116" t="str">
        <f t="shared" si="117"/>
        <v/>
      </c>
      <c r="J466" s="7" t="str">
        <f t="shared" si="118"/>
        <v/>
      </c>
      <c r="K466" s="9" t="str">
        <f t="shared" si="119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8" t="str">
        <f t="shared" si="114"/>
        <v/>
      </c>
      <c r="G467" s="7" t="str">
        <f t="shared" si="115"/>
        <v/>
      </c>
      <c r="H467" s="5" t="str">
        <f t="shared" si="116"/>
        <v/>
      </c>
      <c r="I467" s="116" t="str">
        <f t="shared" si="117"/>
        <v/>
      </c>
      <c r="J467" s="7" t="str">
        <f t="shared" si="118"/>
        <v/>
      </c>
      <c r="K467" s="9" t="str">
        <f t="shared" si="119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8" t="str">
        <f t="shared" si="114"/>
        <v/>
      </c>
      <c r="G468" s="7" t="str">
        <f t="shared" si="115"/>
        <v/>
      </c>
      <c r="H468" s="5" t="str">
        <f t="shared" si="116"/>
        <v/>
      </c>
      <c r="I468" s="116" t="str">
        <f t="shared" si="117"/>
        <v/>
      </c>
      <c r="J468" s="7" t="str">
        <f t="shared" si="118"/>
        <v/>
      </c>
      <c r="K468" s="9" t="str">
        <f t="shared" si="119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8" t="str">
        <f t="shared" si="114"/>
        <v/>
      </c>
      <c r="G469" s="7" t="str">
        <f t="shared" si="115"/>
        <v/>
      </c>
      <c r="H469" s="5" t="str">
        <f t="shared" si="116"/>
        <v/>
      </c>
      <c r="I469" s="116" t="str">
        <f t="shared" si="117"/>
        <v/>
      </c>
      <c r="J469" s="7" t="str">
        <f t="shared" si="118"/>
        <v/>
      </c>
      <c r="K469" s="9" t="str">
        <f t="shared" si="119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8" t="str">
        <f t="shared" si="114"/>
        <v/>
      </c>
      <c r="G470" s="7" t="str">
        <f t="shared" si="115"/>
        <v/>
      </c>
      <c r="H470" s="5" t="str">
        <f t="shared" si="116"/>
        <v/>
      </c>
      <c r="I470" s="116" t="str">
        <f t="shared" si="117"/>
        <v/>
      </c>
      <c r="J470" s="7" t="str">
        <f t="shared" si="118"/>
        <v/>
      </c>
      <c r="K470" s="9" t="str">
        <f t="shared" si="119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8" t="str">
        <f t="shared" si="114"/>
        <v/>
      </c>
      <c r="G471" s="7" t="str">
        <f t="shared" si="115"/>
        <v/>
      </c>
      <c r="H471" s="5" t="str">
        <f t="shared" si="116"/>
        <v/>
      </c>
      <c r="I471" s="116" t="str">
        <f t="shared" si="117"/>
        <v/>
      </c>
      <c r="J471" s="7" t="str">
        <f t="shared" si="118"/>
        <v/>
      </c>
      <c r="K471" s="9" t="str">
        <f t="shared" si="119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8" t="str">
        <f t="shared" si="114"/>
        <v/>
      </c>
      <c r="G472" s="7" t="str">
        <f t="shared" si="115"/>
        <v/>
      </c>
      <c r="H472" s="5" t="str">
        <f t="shared" si="116"/>
        <v/>
      </c>
      <c r="I472" s="116" t="str">
        <f t="shared" si="117"/>
        <v/>
      </c>
      <c r="J472" s="7" t="str">
        <f t="shared" si="118"/>
        <v/>
      </c>
      <c r="K472" s="9" t="str">
        <f t="shared" si="119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8" t="str">
        <f t="shared" si="114"/>
        <v/>
      </c>
      <c r="G473" s="7" t="str">
        <f t="shared" si="115"/>
        <v/>
      </c>
      <c r="H473" s="5" t="str">
        <f t="shared" si="116"/>
        <v/>
      </c>
      <c r="I473" s="116" t="str">
        <f t="shared" si="117"/>
        <v/>
      </c>
      <c r="J473" s="7" t="str">
        <f t="shared" si="118"/>
        <v/>
      </c>
      <c r="K473" s="9" t="str">
        <f t="shared" si="119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8" t="str">
        <f t="shared" si="114"/>
        <v/>
      </c>
      <c r="G474" s="7" t="str">
        <f t="shared" si="115"/>
        <v/>
      </c>
      <c r="H474" s="5" t="str">
        <f t="shared" si="116"/>
        <v/>
      </c>
      <c r="I474" s="116" t="str">
        <f t="shared" si="117"/>
        <v/>
      </c>
      <c r="J474" s="7" t="str">
        <f t="shared" si="118"/>
        <v/>
      </c>
      <c r="K474" s="9" t="str">
        <f t="shared" si="119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8" t="str">
        <f t="shared" si="114"/>
        <v/>
      </c>
      <c r="G475" s="7" t="str">
        <f t="shared" si="115"/>
        <v/>
      </c>
      <c r="H475" s="5" t="str">
        <f t="shared" si="116"/>
        <v/>
      </c>
      <c r="I475" s="116" t="str">
        <f t="shared" si="117"/>
        <v/>
      </c>
      <c r="J475" s="7" t="str">
        <f t="shared" si="118"/>
        <v/>
      </c>
      <c r="K475" s="9" t="str">
        <f t="shared" si="119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8" t="str">
        <f t="shared" si="114"/>
        <v/>
      </c>
      <c r="G476" s="7" t="str">
        <f t="shared" si="115"/>
        <v/>
      </c>
      <c r="H476" s="5" t="str">
        <f t="shared" si="116"/>
        <v/>
      </c>
      <c r="I476" s="116" t="str">
        <f t="shared" si="117"/>
        <v/>
      </c>
      <c r="J476" s="7" t="str">
        <f t="shared" si="118"/>
        <v/>
      </c>
      <c r="K476" s="9" t="str">
        <f t="shared" si="119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8" t="str">
        <f t="shared" si="114"/>
        <v/>
      </c>
      <c r="G477" s="7" t="str">
        <f t="shared" si="115"/>
        <v/>
      </c>
      <c r="H477" s="5" t="str">
        <f t="shared" si="116"/>
        <v/>
      </c>
      <c r="I477" s="116" t="str">
        <f t="shared" si="117"/>
        <v/>
      </c>
      <c r="J477" s="7" t="str">
        <f t="shared" si="118"/>
        <v/>
      </c>
      <c r="K477" s="9" t="str">
        <f t="shared" si="119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8" t="str">
        <f t="shared" si="114"/>
        <v/>
      </c>
      <c r="G478" s="7" t="str">
        <f t="shared" si="115"/>
        <v/>
      </c>
      <c r="H478" s="5" t="str">
        <f t="shared" si="116"/>
        <v/>
      </c>
      <c r="I478" s="116" t="str">
        <f t="shared" si="117"/>
        <v/>
      </c>
      <c r="J478" s="7" t="str">
        <f t="shared" si="118"/>
        <v/>
      </c>
      <c r="K478" s="9" t="str">
        <f t="shared" si="119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8" t="str">
        <f t="shared" si="114"/>
        <v/>
      </c>
      <c r="G479" s="7" t="str">
        <f t="shared" si="115"/>
        <v/>
      </c>
      <c r="H479" s="5" t="str">
        <f t="shared" si="116"/>
        <v/>
      </c>
      <c r="I479" s="116" t="str">
        <f t="shared" si="117"/>
        <v/>
      </c>
      <c r="J479" s="7" t="str">
        <f t="shared" si="118"/>
        <v/>
      </c>
      <c r="K479" s="9" t="str">
        <f t="shared" si="119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8" t="str">
        <f t="shared" si="114"/>
        <v/>
      </c>
      <c r="G480" s="7" t="str">
        <f t="shared" si="115"/>
        <v/>
      </c>
      <c r="H480" s="5" t="str">
        <f t="shared" si="116"/>
        <v/>
      </c>
      <c r="I480" s="116" t="str">
        <f t="shared" si="117"/>
        <v/>
      </c>
      <c r="J480" s="7" t="str">
        <f t="shared" si="118"/>
        <v/>
      </c>
      <c r="K480" s="9" t="str">
        <f t="shared" si="119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8" t="str">
        <f t="shared" si="114"/>
        <v/>
      </c>
      <c r="G481" s="7" t="str">
        <f t="shared" si="115"/>
        <v/>
      </c>
      <c r="H481" s="5" t="str">
        <f t="shared" si="116"/>
        <v/>
      </c>
      <c r="I481" s="116" t="str">
        <f t="shared" si="117"/>
        <v/>
      </c>
      <c r="J481" s="7" t="str">
        <f t="shared" si="118"/>
        <v/>
      </c>
      <c r="K481" s="9" t="str">
        <f t="shared" si="119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8" t="str">
        <f t="shared" si="114"/>
        <v/>
      </c>
      <c r="G482" s="7" t="str">
        <f t="shared" si="115"/>
        <v/>
      </c>
      <c r="H482" s="5" t="str">
        <f t="shared" si="116"/>
        <v/>
      </c>
      <c r="I482" s="116" t="str">
        <f t="shared" si="117"/>
        <v/>
      </c>
      <c r="J482" s="7" t="str">
        <f t="shared" si="118"/>
        <v/>
      </c>
      <c r="K482" s="9" t="str">
        <f t="shared" si="119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8" t="str">
        <f t="shared" si="114"/>
        <v/>
      </c>
      <c r="G483" s="7" t="str">
        <f t="shared" si="115"/>
        <v/>
      </c>
      <c r="H483" s="5" t="str">
        <f t="shared" si="116"/>
        <v/>
      </c>
      <c r="I483" s="116" t="str">
        <f t="shared" si="117"/>
        <v/>
      </c>
      <c r="J483" s="7" t="str">
        <f t="shared" si="118"/>
        <v/>
      </c>
      <c r="K483" s="9" t="str">
        <f t="shared" si="119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8" t="str">
        <f t="shared" si="114"/>
        <v/>
      </c>
      <c r="G484" s="7" t="str">
        <f t="shared" si="115"/>
        <v/>
      </c>
      <c r="H484" s="5" t="str">
        <f t="shared" si="116"/>
        <v/>
      </c>
      <c r="I484" s="116" t="str">
        <f t="shared" si="117"/>
        <v/>
      </c>
      <c r="J484" s="7" t="str">
        <f t="shared" si="118"/>
        <v/>
      </c>
      <c r="K484" s="9" t="str">
        <f t="shared" si="119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8" t="str">
        <f t="shared" si="114"/>
        <v/>
      </c>
      <c r="G485" s="7" t="str">
        <f t="shared" si="115"/>
        <v/>
      </c>
      <c r="H485" s="5" t="str">
        <f t="shared" si="116"/>
        <v/>
      </c>
      <c r="I485" s="116" t="str">
        <f t="shared" si="117"/>
        <v/>
      </c>
      <c r="J485" s="7" t="str">
        <f t="shared" si="118"/>
        <v/>
      </c>
      <c r="K485" s="9" t="str">
        <f t="shared" si="119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8" t="str">
        <f t="shared" si="114"/>
        <v/>
      </c>
      <c r="G486" s="7" t="str">
        <f t="shared" si="115"/>
        <v/>
      </c>
      <c r="H486" s="5" t="str">
        <f t="shared" si="116"/>
        <v/>
      </c>
      <c r="I486" s="116" t="str">
        <f t="shared" si="117"/>
        <v/>
      </c>
      <c r="J486" s="7" t="str">
        <f t="shared" si="118"/>
        <v/>
      </c>
      <c r="K486" s="9" t="str">
        <f t="shared" si="119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8" t="str">
        <f t="shared" si="114"/>
        <v/>
      </c>
      <c r="G487" s="7" t="str">
        <f t="shared" si="115"/>
        <v/>
      </c>
      <c r="H487" s="5" t="str">
        <f t="shared" si="116"/>
        <v/>
      </c>
      <c r="I487" s="116" t="str">
        <f t="shared" si="117"/>
        <v/>
      </c>
      <c r="J487" s="7" t="str">
        <f t="shared" si="118"/>
        <v/>
      </c>
      <c r="K487" s="9" t="str">
        <f t="shared" si="119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8" t="str">
        <f t="shared" si="114"/>
        <v/>
      </c>
      <c r="G488" s="7" t="str">
        <f t="shared" si="115"/>
        <v/>
      </c>
      <c r="H488" s="5" t="str">
        <f t="shared" si="116"/>
        <v/>
      </c>
      <c r="I488" s="116" t="str">
        <f t="shared" si="117"/>
        <v/>
      </c>
      <c r="J488" s="7" t="str">
        <f t="shared" si="118"/>
        <v/>
      </c>
      <c r="K488" s="9" t="str">
        <f t="shared" si="119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8" t="str">
        <f t="shared" si="114"/>
        <v/>
      </c>
      <c r="G489" s="7" t="str">
        <f t="shared" si="115"/>
        <v/>
      </c>
      <c r="H489" s="5" t="str">
        <f t="shared" si="116"/>
        <v/>
      </c>
      <c r="I489" s="116" t="str">
        <f t="shared" si="117"/>
        <v/>
      </c>
      <c r="J489" s="7" t="str">
        <f t="shared" si="118"/>
        <v/>
      </c>
      <c r="K489" s="9" t="str">
        <f t="shared" si="119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8" t="str">
        <f t="shared" si="114"/>
        <v/>
      </c>
      <c r="G490" s="7" t="str">
        <f t="shared" si="115"/>
        <v/>
      </c>
      <c r="H490" s="5" t="str">
        <f t="shared" si="116"/>
        <v/>
      </c>
      <c r="I490" s="116" t="str">
        <f t="shared" si="117"/>
        <v/>
      </c>
      <c r="J490" s="7" t="str">
        <f t="shared" si="118"/>
        <v/>
      </c>
      <c r="K490" s="9" t="str">
        <f t="shared" si="119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8" t="str">
        <f t="shared" si="114"/>
        <v/>
      </c>
      <c r="G491" s="7" t="str">
        <f t="shared" si="115"/>
        <v/>
      </c>
      <c r="H491" s="5" t="str">
        <f t="shared" si="116"/>
        <v/>
      </c>
      <c r="I491" s="116" t="str">
        <f t="shared" si="117"/>
        <v/>
      </c>
      <c r="J491" s="7" t="str">
        <f t="shared" si="118"/>
        <v/>
      </c>
      <c r="K491" s="9" t="str">
        <f t="shared" si="119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8" t="str">
        <f t="shared" si="114"/>
        <v/>
      </c>
      <c r="G492" s="7" t="str">
        <f t="shared" si="115"/>
        <v/>
      </c>
      <c r="H492" s="5" t="str">
        <f t="shared" si="116"/>
        <v/>
      </c>
      <c r="I492" s="116" t="str">
        <f t="shared" si="117"/>
        <v/>
      </c>
      <c r="J492" s="7" t="str">
        <f t="shared" si="118"/>
        <v/>
      </c>
      <c r="K492" s="9" t="str">
        <f t="shared" si="119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8" t="str">
        <f t="shared" si="114"/>
        <v/>
      </c>
      <c r="G493" s="7" t="str">
        <f t="shared" si="115"/>
        <v/>
      </c>
      <c r="H493" s="5" t="str">
        <f t="shared" si="116"/>
        <v/>
      </c>
      <c r="I493" s="116" t="str">
        <f t="shared" si="117"/>
        <v/>
      </c>
      <c r="J493" s="7" t="str">
        <f t="shared" si="118"/>
        <v/>
      </c>
      <c r="K493" s="9" t="str">
        <f t="shared" si="119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8" t="str">
        <f t="shared" si="114"/>
        <v/>
      </c>
      <c r="G494" s="7" t="str">
        <f t="shared" si="115"/>
        <v/>
      </c>
      <c r="H494" s="5" t="str">
        <f t="shared" si="116"/>
        <v/>
      </c>
      <c r="I494" s="116" t="str">
        <f t="shared" si="117"/>
        <v/>
      </c>
      <c r="J494" s="7" t="str">
        <f t="shared" si="118"/>
        <v/>
      </c>
      <c r="K494" s="9" t="str">
        <f t="shared" si="119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8" t="str">
        <f t="shared" si="114"/>
        <v/>
      </c>
      <c r="G495" s="7" t="str">
        <f t="shared" si="115"/>
        <v/>
      </c>
      <c r="H495" s="5" t="str">
        <f t="shared" si="116"/>
        <v/>
      </c>
      <c r="I495" s="116" t="str">
        <f t="shared" si="117"/>
        <v/>
      </c>
      <c r="J495" s="7" t="str">
        <f t="shared" si="118"/>
        <v/>
      </c>
      <c r="K495" s="9" t="str">
        <f t="shared" si="119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8" t="str">
        <f t="shared" si="114"/>
        <v/>
      </c>
      <c r="G496" s="7" t="str">
        <f t="shared" si="115"/>
        <v/>
      </c>
      <c r="H496" s="5" t="str">
        <f t="shared" si="116"/>
        <v/>
      </c>
      <c r="I496" s="116" t="str">
        <f t="shared" si="117"/>
        <v/>
      </c>
      <c r="J496" s="7" t="str">
        <f t="shared" si="118"/>
        <v/>
      </c>
      <c r="K496" s="9" t="str">
        <f t="shared" si="119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8" t="str">
        <f t="shared" si="114"/>
        <v/>
      </c>
      <c r="G497" s="7" t="str">
        <f t="shared" si="115"/>
        <v/>
      </c>
      <c r="H497" s="5" t="str">
        <f t="shared" si="116"/>
        <v/>
      </c>
      <c r="I497" s="116" t="str">
        <f t="shared" si="117"/>
        <v/>
      </c>
      <c r="J497" s="7" t="str">
        <f t="shared" si="118"/>
        <v/>
      </c>
      <c r="K497" s="9" t="str">
        <f t="shared" si="119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8" t="str">
        <f t="shared" si="114"/>
        <v/>
      </c>
      <c r="G498" s="7" t="str">
        <f t="shared" si="115"/>
        <v/>
      </c>
      <c r="H498" s="5" t="str">
        <f t="shared" si="116"/>
        <v/>
      </c>
      <c r="I498" s="116" t="str">
        <f t="shared" si="117"/>
        <v/>
      </c>
      <c r="J498" s="7" t="str">
        <f t="shared" si="118"/>
        <v/>
      </c>
      <c r="K498" s="9" t="str">
        <f t="shared" si="11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8" t="str">
        <f t="shared" si="114"/>
        <v/>
      </c>
      <c r="G499" s="7" t="str">
        <f t="shared" si="115"/>
        <v/>
      </c>
      <c r="H499" s="5" t="str">
        <f t="shared" si="116"/>
        <v/>
      </c>
      <c r="I499" s="116" t="str">
        <f t="shared" si="117"/>
        <v/>
      </c>
      <c r="J499" s="7" t="str">
        <f t="shared" si="118"/>
        <v/>
      </c>
      <c r="K499" s="9" t="str">
        <f t="shared" si="11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8" t="str">
        <f t="shared" si="114"/>
        <v/>
      </c>
      <c r="G500" s="7" t="str">
        <f t="shared" si="115"/>
        <v/>
      </c>
      <c r="H500" s="5" t="str">
        <f t="shared" si="116"/>
        <v/>
      </c>
      <c r="I500" s="116" t="str">
        <f t="shared" si="117"/>
        <v/>
      </c>
      <c r="J500" s="7" t="str">
        <f t="shared" si="118"/>
        <v/>
      </c>
      <c r="K500" s="9" t="str">
        <f t="shared" si="11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8" t="str">
        <f t="shared" si="114"/>
        <v/>
      </c>
      <c r="G501" s="7" t="str">
        <f t="shared" si="115"/>
        <v/>
      </c>
      <c r="H501" s="5" t="str">
        <f t="shared" si="116"/>
        <v/>
      </c>
      <c r="I501" s="116" t="str">
        <f t="shared" si="117"/>
        <v/>
      </c>
      <c r="J501" s="7" t="str">
        <f t="shared" si="118"/>
        <v/>
      </c>
      <c r="K501" s="9" t="str">
        <f t="shared" si="11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8" t="str">
        <f t="shared" si="114"/>
        <v/>
      </c>
      <c r="G502" s="7" t="str">
        <f t="shared" si="115"/>
        <v/>
      </c>
      <c r="H502" s="5" t="str">
        <f t="shared" si="116"/>
        <v/>
      </c>
      <c r="I502" s="116" t="str">
        <f t="shared" si="117"/>
        <v/>
      </c>
      <c r="J502" s="7" t="str">
        <f t="shared" si="118"/>
        <v/>
      </c>
      <c r="K502" s="9" t="str">
        <f t="shared" si="11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8" t="str">
        <f t="shared" si="114"/>
        <v/>
      </c>
      <c r="G503" s="7" t="str">
        <f t="shared" si="115"/>
        <v/>
      </c>
      <c r="H503" s="5" t="str">
        <f t="shared" si="116"/>
        <v/>
      </c>
      <c r="I503" s="116" t="str">
        <f t="shared" si="117"/>
        <v/>
      </c>
      <c r="J503" s="7" t="str">
        <f t="shared" si="118"/>
        <v/>
      </c>
      <c r="K503" s="9" t="str">
        <f t="shared" si="11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8" t="str">
        <f t="shared" si="114"/>
        <v/>
      </c>
      <c r="G504" s="7" t="str">
        <f t="shared" si="115"/>
        <v/>
      </c>
      <c r="H504" s="5" t="str">
        <f t="shared" si="116"/>
        <v/>
      </c>
      <c r="I504" s="116" t="str">
        <f t="shared" si="117"/>
        <v/>
      </c>
      <c r="J504" s="7" t="str">
        <f t="shared" si="118"/>
        <v/>
      </c>
      <c r="K504" s="9" t="str">
        <f t="shared" si="11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8" t="str">
        <f t="shared" si="114"/>
        <v/>
      </c>
      <c r="G505" s="7" t="str">
        <f t="shared" si="115"/>
        <v/>
      </c>
      <c r="H505" s="5" t="str">
        <f t="shared" si="116"/>
        <v/>
      </c>
      <c r="I505" s="116" t="str">
        <f t="shared" si="117"/>
        <v/>
      </c>
      <c r="J505" s="7" t="str">
        <f t="shared" si="118"/>
        <v/>
      </c>
      <c r="K505" s="9" t="str">
        <f t="shared" si="11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8" t="str">
        <f t="shared" si="114"/>
        <v/>
      </c>
      <c r="G506" s="7" t="str">
        <f t="shared" si="115"/>
        <v/>
      </c>
      <c r="H506" s="5" t="str">
        <f t="shared" si="116"/>
        <v/>
      </c>
      <c r="I506" s="116" t="str">
        <f t="shared" si="117"/>
        <v/>
      </c>
      <c r="J506" s="7" t="str">
        <f t="shared" si="118"/>
        <v/>
      </c>
      <c r="K506" s="9" t="str">
        <f t="shared" si="11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8" t="str">
        <f t="shared" si="114"/>
        <v/>
      </c>
      <c r="G507" s="7" t="str">
        <f t="shared" si="115"/>
        <v/>
      </c>
      <c r="H507" s="5" t="str">
        <f t="shared" si="116"/>
        <v/>
      </c>
      <c r="I507" s="116" t="str">
        <f t="shared" si="117"/>
        <v/>
      </c>
      <c r="J507" s="7" t="str">
        <f t="shared" si="118"/>
        <v/>
      </c>
      <c r="K507" s="9" t="str">
        <f t="shared" si="11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8" t="str">
        <f t="shared" si="114"/>
        <v/>
      </c>
      <c r="G508" s="7" t="str">
        <f t="shared" si="115"/>
        <v/>
      </c>
      <c r="H508" s="5" t="str">
        <f t="shared" si="116"/>
        <v/>
      </c>
      <c r="I508" s="116" t="str">
        <f t="shared" si="117"/>
        <v/>
      </c>
      <c r="J508" s="7" t="str">
        <f t="shared" si="118"/>
        <v/>
      </c>
      <c r="K508" s="9" t="str">
        <f t="shared" si="11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8" t="str">
        <f t="shared" si="114"/>
        <v/>
      </c>
      <c r="G509" s="7" t="str">
        <f t="shared" si="115"/>
        <v/>
      </c>
      <c r="H509" s="5" t="str">
        <f t="shared" si="116"/>
        <v/>
      </c>
      <c r="I509" s="116" t="str">
        <f t="shared" si="117"/>
        <v/>
      </c>
      <c r="J509" s="7" t="str">
        <f t="shared" si="118"/>
        <v/>
      </c>
      <c r="K509" s="9" t="str">
        <f t="shared" si="11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8" t="str">
        <f t="shared" si="114"/>
        <v/>
      </c>
      <c r="G510" s="7" t="str">
        <f t="shared" si="115"/>
        <v/>
      </c>
      <c r="H510" s="5" t="str">
        <f t="shared" si="116"/>
        <v/>
      </c>
      <c r="I510" s="116" t="str">
        <f t="shared" si="117"/>
        <v/>
      </c>
      <c r="J510" s="7" t="str">
        <f t="shared" si="118"/>
        <v/>
      </c>
      <c r="K510" s="9" t="str">
        <f t="shared" si="11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8" t="str">
        <f t="shared" si="114"/>
        <v/>
      </c>
      <c r="G511" s="7" t="str">
        <f t="shared" si="115"/>
        <v/>
      </c>
      <c r="H511" s="5" t="str">
        <f t="shared" si="116"/>
        <v/>
      </c>
      <c r="I511" s="116" t="str">
        <f t="shared" si="117"/>
        <v/>
      </c>
      <c r="J511" s="7" t="str">
        <f t="shared" si="118"/>
        <v/>
      </c>
      <c r="K511" s="9" t="str">
        <f t="shared" si="11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8" t="str">
        <f t="shared" si="114"/>
        <v/>
      </c>
      <c r="G512" s="7" t="str">
        <f t="shared" si="115"/>
        <v/>
      </c>
      <c r="H512" s="5" t="str">
        <f t="shared" si="116"/>
        <v/>
      </c>
      <c r="I512" s="116" t="str">
        <f t="shared" si="117"/>
        <v/>
      </c>
      <c r="J512" s="7" t="str">
        <f t="shared" si="118"/>
        <v/>
      </c>
      <c r="K512" s="9" t="str">
        <f t="shared" si="119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8" t="str">
        <f t="shared" si="114"/>
        <v/>
      </c>
      <c r="G513" s="7" t="str">
        <f t="shared" si="115"/>
        <v/>
      </c>
      <c r="H513" s="5" t="str">
        <f t="shared" si="116"/>
        <v/>
      </c>
      <c r="I513" s="116" t="str">
        <f t="shared" si="117"/>
        <v/>
      </c>
      <c r="J513" s="7" t="str">
        <f t="shared" si="118"/>
        <v/>
      </c>
      <c r="K513" s="9" t="str">
        <f t="shared" si="119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8" t="str">
        <f t="shared" si="114"/>
        <v/>
      </c>
      <c r="G514" s="7" t="str">
        <f t="shared" si="115"/>
        <v/>
      </c>
      <c r="H514" s="5" t="str">
        <f t="shared" si="116"/>
        <v/>
      </c>
      <c r="I514" s="116" t="str">
        <f t="shared" si="117"/>
        <v/>
      </c>
      <c r="J514" s="7" t="str">
        <f t="shared" si="118"/>
        <v/>
      </c>
      <c r="K514" s="9" t="str">
        <f t="shared" si="119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8" t="str">
        <f t="shared" si="114"/>
        <v/>
      </c>
      <c r="G515" s="7" t="str">
        <f t="shared" si="115"/>
        <v/>
      </c>
      <c r="H515" s="5" t="str">
        <f t="shared" si="116"/>
        <v/>
      </c>
      <c r="I515" s="116" t="str">
        <f t="shared" si="117"/>
        <v/>
      </c>
      <c r="J515" s="7" t="str">
        <f t="shared" si="118"/>
        <v/>
      </c>
      <c r="K515" s="9" t="str">
        <f t="shared" si="119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8" t="str">
        <f t="shared" si="114"/>
        <v/>
      </c>
      <c r="G516" s="7" t="str">
        <f t="shared" si="115"/>
        <v/>
      </c>
      <c r="H516" s="5" t="str">
        <f t="shared" si="116"/>
        <v/>
      </c>
      <c r="I516" s="116" t="str">
        <f t="shared" si="117"/>
        <v/>
      </c>
      <c r="J516" s="7" t="str">
        <f t="shared" si="118"/>
        <v/>
      </c>
      <c r="K516" s="9" t="str">
        <f t="shared" si="119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8" t="str">
        <f t="shared" si="114"/>
        <v/>
      </c>
      <c r="G517" s="7" t="str">
        <f t="shared" si="115"/>
        <v/>
      </c>
      <c r="H517" s="5" t="str">
        <f t="shared" si="116"/>
        <v/>
      </c>
      <c r="I517" s="116" t="str">
        <f t="shared" si="117"/>
        <v/>
      </c>
      <c r="J517" s="7" t="str">
        <f t="shared" si="118"/>
        <v/>
      </c>
      <c r="K517" s="9" t="str">
        <f t="shared" si="119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8" t="str">
        <f t="shared" si="114"/>
        <v/>
      </c>
      <c r="G518" s="7" t="str">
        <f t="shared" si="115"/>
        <v/>
      </c>
      <c r="H518" s="5" t="str">
        <f t="shared" si="116"/>
        <v/>
      </c>
      <c r="I518" s="116" t="str">
        <f t="shared" si="117"/>
        <v/>
      </c>
      <c r="J518" s="7" t="str">
        <f t="shared" si="118"/>
        <v/>
      </c>
      <c r="K518" s="9" t="str">
        <f t="shared" si="119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8" t="str">
        <f t="shared" si="114"/>
        <v/>
      </c>
      <c r="G519" s="7" t="str">
        <f t="shared" si="115"/>
        <v/>
      </c>
      <c r="H519" s="5" t="str">
        <f t="shared" si="116"/>
        <v/>
      </c>
      <c r="I519" s="116" t="str">
        <f t="shared" si="117"/>
        <v/>
      </c>
      <c r="J519" s="7" t="str">
        <f t="shared" si="118"/>
        <v/>
      </c>
      <c r="K519" s="9" t="str">
        <f t="shared" si="119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8" t="str">
        <f t="shared" si="114"/>
        <v/>
      </c>
      <c r="G520" s="7" t="str">
        <f t="shared" si="115"/>
        <v/>
      </c>
      <c r="H520" s="5" t="str">
        <f t="shared" si="116"/>
        <v/>
      </c>
      <c r="I520" s="116" t="str">
        <f t="shared" si="117"/>
        <v/>
      </c>
      <c r="J520" s="7" t="str">
        <f t="shared" si="118"/>
        <v/>
      </c>
      <c r="K520" s="9" t="str">
        <f t="shared" si="119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8" t="str">
        <f t="shared" si="114"/>
        <v/>
      </c>
      <c r="G521" s="7" t="str">
        <f t="shared" si="115"/>
        <v/>
      </c>
      <c r="H521" s="5" t="str">
        <f t="shared" si="116"/>
        <v/>
      </c>
      <c r="I521" s="116" t="str">
        <f t="shared" si="117"/>
        <v/>
      </c>
      <c r="J521" s="7" t="str">
        <f t="shared" si="118"/>
        <v/>
      </c>
      <c r="K521" s="9" t="str">
        <f t="shared" si="119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8" t="str">
        <f t="shared" ref="F522:F545" si="120">IF(ISBLANK(B522),"",IF(I522="L","Baixa",IF(I522="A","Média",IF(I522="","","Alta"))))</f>
        <v/>
      </c>
      <c r="G522" s="7" t="str">
        <f t="shared" ref="G522:G545" si="121">CONCATENATE(B522,I522)</f>
        <v/>
      </c>
      <c r="H522" s="5" t="str">
        <f t="shared" ref="H522:H545" si="122">IF(ISBLANK(B522),"",IF(B522="ALI",IF(I522="L",7,IF(I522="A",10,15)),IF(B522="AIE",IF(I522="L",5,IF(I522="A",7,10)),IF(B522="SE",IF(I522="L",4,IF(I522="A",5,7)),IF(OR(B522="EE",B522="CE"),IF(I522="L",3,IF(I522="A",4,6)),0)))))</f>
        <v/>
      </c>
      <c r="I522" s="116" t="str">
        <f t="shared" ref="I522:I545" si="123">IF(OR(ISBLANK(D522),ISBLANK(E522)),IF(OR(B522="ALI",B522="AIE"),"L",IF(OR(B522="EE",B522="SE",B522="CE"),"A","")),IF(B522="EE",IF(E522&gt;=3,IF(D522&gt;=5,"H","A"),IF(E522&gt;=2,IF(D522&gt;=16,"H",IF(D522&lt;=4,"L","A")),IF(D522&lt;=15,"L","A"))),IF(OR(B522="SE",B522="CE"),IF(E522&gt;=4,IF(D522&gt;=6,"H","A"),IF(E522&gt;=2,IF(D522&gt;=20,"H",IF(D522&lt;=5,"L","A")),IF(D522&lt;=19,"L","A"))),IF(OR(B522="ALI",B522="AIE"),IF(E522&gt;=6,IF(D522&gt;=20,"H","A"),IF(E522&gt;=2,IF(D522&gt;=51,"H",IF(D522&lt;=19,"L","A")),IF(D522&lt;=50,"L","A"))),""))))</f>
        <v/>
      </c>
      <c r="J522" s="7" t="str">
        <f t="shared" ref="J522:J545" si="124">CONCATENATE(B522,C522)</f>
        <v/>
      </c>
      <c r="K522" s="9" t="str">
        <f t="shared" si="119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8" t="str">
        <f t="shared" si="120"/>
        <v/>
      </c>
      <c r="G523" s="7" t="str">
        <f t="shared" si="121"/>
        <v/>
      </c>
      <c r="H523" s="5" t="str">
        <f t="shared" si="122"/>
        <v/>
      </c>
      <c r="I523" s="116" t="str">
        <f t="shared" si="123"/>
        <v/>
      </c>
      <c r="J523" s="7" t="str">
        <f t="shared" si="124"/>
        <v/>
      </c>
      <c r="K523" s="9" t="str">
        <f t="shared" si="119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8" t="str">
        <f t="shared" si="120"/>
        <v/>
      </c>
      <c r="G524" s="7" t="str">
        <f t="shared" si="121"/>
        <v/>
      </c>
      <c r="H524" s="5" t="str">
        <f t="shared" si="122"/>
        <v/>
      </c>
      <c r="I524" s="116" t="str">
        <f t="shared" si="123"/>
        <v/>
      </c>
      <c r="J524" s="7" t="str">
        <f t="shared" si="124"/>
        <v/>
      </c>
      <c r="K524" s="9" t="str">
        <f t="shared" ref="K524:K545" si="125">IF(OR(H524="",H524=0),L524,H524)</f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8" t="str">
        <f t="shared" si="120"/>
        <v/>
      </c>
      <c r="G525" s="7" t="str">
        <f t="shared" si="121"/>
        <v/>
      </c>
      <c r="H525" s="5" t="str">
        <f t="shared" si="122"/>
        <v/>
      </c>
      <c r="I525" s="116" t="str">
        <f t="shared" si="123"/>
        <v/>
      </c>
      <c r="J525" s="7" t="str">
        <f t="shared" si="124"/>
        <v/>
      </c>
      <c r="K525" s="9" t="str">
        <f t="shared" si="125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8" t="str">
        <f t="shared" si="120"/>
        <v/>
      </c>
      <c r="G526" s="7" t="str">
        <f t="shared" si="121"/>
        <v/>
      </c>
      <c r="H526" s="5" t="str">
        <f t="shared" si="122"/>
        <v/>
      </c>
      <c r="I526" s="116" t="str">
        <f t="shared" si="123"/>
        <v/>
      </c>
      <c r="J526" s="7" t="str">
        <f t="shared" si="124"/>
        <v/>
      </c>
      <c r="K526" s="9" t="str">
        <f t="shared" si="125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8" t="str">
        <f t="shared" si="120"/>
        <v/>
      </c>
      <c r="G527" s="7" t="str">
        <f t="shared" si="121"/>
        <v/>
      </c>
      <c r="H527" s="5" t="str">
        <f t="shared" si="122"/>
        <v/>
      </c>
      <c r="I527" s="116" t="str">
        <f t="shared" si="123"/>
        <v/>
      </c>
      <c r="J527" s="7" t="str">
        <f t="shared" si="124"/>
        <v/>
      </c>
      <c r="K527" s="9" t="str">
        <f t="shared" si="125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8" t="str">
        <f t="shared" si="120"/>
        <v/>
      </c>
      <c r="G528" s="7" t="str">
        <f t="shared" si="121"/>
        <v/>
      </c>
      <c r="H528" s="5" t="str">
        <f t="shared" si="122"/>
        <v/>
      </c>
      <c r="I528" s="116" t="str">
        <f t="shared" si="123"/>
        <v/>
      </c>
      <c r="J528" s="7" t="str">
        <f t="shared" si="124"/>
        <v/>
      </c>
      <c r="K528" s="9" t="str">
        <f t="shared" si="125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8" t="str">
        <f t="shared" si="120"/>
        <v/>
      </c>
      <c r="G529" s="7" t="str">
        <f t="shared" si="121"/>
        <v/>
      </c>
      <c r="H529" s="5" t="str">
        <f t="shared" si="122"/>
        <v/>
      </c>
      <c r="I529" s="116" t="str">
        <f t="shared" si="123"/>
        <v/>
      </c>
      <c r="J529" s="7" t="str">
        <f t="shared" si="124"/>
        <v/>
      </c>
      <c r="K529" s="9" t="str">
        <f t="shared" si="125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8" t="str">
        <f t="shared" si="120"/>
        <v/>
      </c>
      <c r="G530" s="7" t="str">
        <f t="shared" si="121"/>
        <v/>
      </c>
      <c r="H530" s="5" t="str">
        <f t="shared" si="122"/>
        <v/>
      </c>
      <c r="I530" s="116" t="str">
        <f t="shared" si="123"/>
        <v/>
      </c>
      <c r="J530" s="7" t="str">
        <f t="shared" si="124"/>
        <v/>
      </c>
      <c r="K530" s="9" t="str">
        <f t="shared" si="125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8" t="str">
        <f t="shared" si="120"/>
        <v/>
      </c>
      <c r="G531" s="7" t="str">
        <f t="shared" si="121"/>
        <v/>
      </c>
      <c r="H531" s="5" t="str">
        <f t="shared" si="122"/>
        <v/>
      </c>
      <c r="I531" s="116" t="str">
        <f t="shared" si="123"/>
        <v/>
      </c>
      <c r="J531" s="7" t="str">
        <f t="shared" si="124"/>
        <v/>
      </c>
      <c r="K531" s="9" t="str">
        <f t="shared" si="125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8" t="str">
        <f t="shared" si="120"/>
        <v/>
      </c>
      <c r="G532" s="7" t="str">
        <f t="shared" si="121"/>
        <v/>
      </c>
      <c r="H532" s="5" t="str">
        <f t="shared" si="122"/>
        <v/>
      </c>
      <c r="I532" s="116" t="str">
        <f t="shared" si="123"/>
        <v/>
      </c>
      <c r="J532" s="7" t="str">
        <f t="shared" si="124"/>
        <v/>
      </c>
      <c r="K532" s="9" t="str">
        <f t="shared" si="125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8" t="str">
        <f t="shared" si="120"/>
        <v/>
      </c>
      <c r="G533" s="7" t="str">
        <f t="shared" si="121"/>
        <v/>
      </c>
      <c r="H533" s="5" t="str">
        <f t="shared" si="122"/>
        <v/>
      </c>
      <c r="I533" s="116" t="str">
        <f t="shared" si="123"/>
        <v/>
      </c>
      <c r="J533" s="7" t="str">
        <f t="shared" si="124"/>
        <v/>
      </c>
      <c r="K533" s="9" t="str">
        <f t="shared" si="125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8" t="str">
        <f t="shared" si="120"/>
        <v/>
      </c>
      <c r="G534" s="7" t="str">
        <f t="shared" si="121"/>
        <v/>
      </c>
      <c r="H534" s="5" t="str">
        <f t="shared" si="122"/>
        <v/>
      </c>
      <c r="I534" s="116" t="str">
        <f t="shared" si="123"/>
        <v/>
      </c>
      <c r="J534" s="7" t="str">
        <f t="shared" si="124"/>
        <v/>
      </c>
      <c r="K534" s="9" t="str">
        <f t="shared" si="125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8" t="str">
        <f t="shared" si="120"/>
        <v/>
      </c>
      <c r="G535" s="7" t="str">
        <f t="shared" si="121"/>
        <v/>
      </c>
      <c r="H535" s="5" t="str">
        <f t="shared" si="122"/>
        <v/>
      </c>
      <c r="I535" s="116" t="str">
        <f t="shared" si="123"/>
        <v/>
      </c>
      <c r="J535" s="7" t="str">
        <f t="shared" si="124"/>
        <v/>
      </c>
      <c r="K535" s="9" t="str">
        <f t="shared" si="125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8" t="str">
        <f t="shared" si="120"/>
        <v/>
      </c>
      <c r="G536" s="7" t="str">
        <f t="shared" si="121"/>
        <v/>
      </c>
      <c r="H536" s="5" t="str">
        <f t="shared" si="122"/>
        <v/>
      </c>
      <c r="I536" s="116" t="str">
        <f t="shared" si="123"/>
        <v/>
      </c>
      <c r="J536" s="7" t="str">
        <f t="shared" si="124"/>
        <v/>
      </c>
      <c r="K536" s="9" t="str">
        <f t="shared" si="125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8" t="str">
        <f t="shared" si="120"/>
        <v/>
      </c>
      <c r="G537" s="7" t="str">
        <f t="shared" si="121"/>
        <v/>
      </c>
      <c r="H537" s="5" t="str">
        <f t="shared" si="122"/>
        <v/>
      </c>
      <c r="I537" s="116" t="str">
        <f t="shared" si="123"/>
        <v/>
      </c>
      <c r="J537" s="7" t="str">
        <f t="shared" si="124"/>
        <v/>
      </c>
      <c r="K537" s="9" t="str">
        <f t="shared" si="125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8" t="str">
        <f t="shared" si="120"/>
        <v/>
      </c>
      <c r="G538" s="7" t="str">
        <f t="shared" si="121"/>
        <v/>
      </c>
      <c r="H538" s="5" t="str">
        <f t="shared" si="122"/>
        <v/>
      </c>
      <c r="I538" s="116" t="str">
        <f t="shared" si="123"/>
        <v/>
      </c>
      <c r="J538" s="7" t="str">
        <f t="shared" si="124"/>
        <v/>
      </c>
      <c r="K538" s="9" t="str">
        <f t="shared" si="125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8" t="str">
        <f t="shared" si="120"/>
        <v/>
      </c>
      <c r="G539" s="7" t="str">
        <f t="shared" si="121"/>
        <v/>
      </c>
      <c r="H539" s="5" t="str">
        <f t="shared" si="122"/>
        <v/>
      </c>
      <c r="I539" s="116" t="str">
        <f t="shared" si="123"/>
        <v/>
      </c>
      <c r="J539" s="7" t="str">
        <f t="shared" si="124"/>
        <v/>
      </c>
      <c r="K539" s="9" t="str">
        <f t="shared" si="125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8" t="str">
        <f t="shared" si="120"/>
        <v/>
      </c>
      <c r="G540" s="7" t="str">
        <f t="shared" si="121"/>
        <v/>
      </c>
      <c r="H540" s="5" t="str">
        <f t="shared" si="122"/>
        <v/>
      </c>
      <c r="I540" s="116" t="str">
        <f t="shared" si="123"/>
        <v/>
      </c>
      <c r="J540" s="7" t="str">
        <f t="shared" si="124"/>
        <v/>
      </c>
      <c r="K540" s="9" t="str">
        <f t="shared" si="125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8" t="str">
        <f t="shared" si="120"/>
        <v/>
      </c>
      <c r="G541" s="7" t="str">
        <f t="shared" si="121"/>
        <v/>
      </c>
      <c r="H541" s="5" t="str">
        <f t="shared" si="122"/>
        <v/>
      </c>
      <c r="I541" s="116" t="str">
        <f t="shared" si="123"/>
        <v/>
      </c>
      <c r="J541" s="7" t="str">
        <f t="shared" si="124"/>
        <v/>
      </c>
      <c r="K541" s="9" t="str">
        <f t="shared" si="125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8" t="str">
        <f t="shared" si="120"/>
        <v/>
      </c>
      <c r="G542" s="7" t="str">
        <f t="shared" si="121"/>
        <v/>
      </c>
      <c r="H542" s="5" t="str">
        <f t="shared" si="122"/>
        <v/>
      </c>
      <c r="I542" s="116" t="str">
        <f t="shared" si="123"/>
        <v/>
      </c>
      <c r="J542" s="7" t="str">
        <f t="shared" si="124"/>
        <v/>
      </c>
      <c r="K542" s="9" t="str">
        <f t="shared" si="125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8" t="str">
        <f t="shared" si="120"/>
        <v/>
      </c>
      <c r="G543" s="7" t="str">
        <f t="shared" si="121"/>
        <v/>
      </c>
      <c r="H543" s="5" t="str">
        <f t="shared" si="122"/>
        <v/>
      </c>
      <c r="I543" s="116" t="str">
        <f t="shared" si="123"/>
        <v/>
      </c>
      <c r="J543" s="7" t="str">
        <f t="shared" si="124"/>
        <v/>
      </c>
      <c r="K543" s="9" t="str">
        <f t="shared" si="125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8" t="str">
        <f t="shared" si="120"/>
        <v/>
      </c>
      <c r="G544" s="7" t="str">
        <f t="shared" si="121"/>
        <v/>
      </c>
      <c r="H544" s="5" t="str">
        <f t="shared" si="122"/>
        <v/>
      </c>
      <c r="I544" s="116" t="str">
        <f t="shared" si="123"/>
        <v/>
      </c>
      <c r="J544" s="7" t="str">
        <f t="shared" si="124"/>
        <v/>
      </c>
      <c r="K544" s="9" t="str">
        <f t="shared" si="125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ht="13.8" thickBot="1" x14ac:dyDescent="0.3">
      <c r="A545" s="120"/>
      <c r="B545" s="11"/>
      <c r="C545" s="11"/>
      <c r="D545" s="12"/>
      <c r="E545" s="12"/>
      <c r="F545" s="13" t="str">
        <f t="shared" si="120"/>
        <v/>
      </c>
      <c r="G545" s="14" t="str">
        <f t="shared" si="121"/>
        <v/>
      </c>
      <c r="H545" s="15" t="str">
        <f t="shared" si="122"/>
        <v/>
      </c>
      <c r="I545" s="117" t="str">
        <f t="shared" si="123"/>
        <v/>
      </c>
      <c r="J545" s="12" t="str">
        <f t="shared" si="124"/>
        <v/>
      </c>
      <c r="K545" s="16" t="str">
        <f t="shared" si="125"/>
        <v/>
      </c>
      <c r="L545" s="16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7"/>
      <c r="N545" s="17"/>
      <c r="O545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545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545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545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546875" defaultRowHeight="13.2" x14ac:dyDescent="0.25"/>
  <cols>
    <col min="4" max="4" width="10.77734375" customWidth="1"/>
    <col min="5" max="5" width="23.21875" customWidth="1"/>
    <col min="6" max="6" width="53.21875" customWidth="1"/>
    <col min="7" max="7" width="7.77734375" style="19" customWidth="1"/>
    <col min="8" max="8" width="13.21875" style="20" customWidth="1"/>
    <col min="9" max="9" width="9.77734375" style="20" customWidth="1"/>
    <col min="10" max="11" width="10.5546875" customWidth="1"/>
    <col min="12" max="12" width="0" style="19" hidden="1" customWidth="1"/>
  </cols>
  <sheetData>
    <row r="1" spans="1:12" ht="36.6" customHeight="1" x14ac:dyDescent="0.3">
      <c r="A1" s="132" t="s">
        <v>54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21"/>
    </row>
    <row r="2" spans="1:12" ht="14.85" customHeight="1" x14ac:dyDescent="0.25">
      <c r="A2" s="152" t="s">
        <v>55</v>
      </c>
      <c r="B2" s="152"/>
      <c r="C2" s="152"/>
      <c r="D2" s="152"/>
      <c r="E2" s="152"/>
      <c r="F2" s="152"/>
      <c r="G2" s="153" t="s">
        <v>56</v>
      </c>
      <c r="H2" s="153" t="s">
        <v>57</v>
      </c>
      <c r="I2" s="153"/>
      <c r="J2" s="153" t="s">
        <v>3</v>
      </c>
      <c r="K2" s="154" t="s">
        <v>58</v>
      </c>
    </row>
    <row r="3" spans="1:12" ht="14.85" customHeight="1" x14ac:dyDescent="0.25">
      <c r="A3" s="22" t="s">
        <v>59</v>
      </c>
      <c r="B3" s="153" t="s">
        <v>60</v>
      </c>
      <c r="C3" s="153"/>
      <c r="D3" s="153"/>
      <c r="E3" s="153"/>
      <c r="F3" s="23" t="s">
        <v>61</v>
      </c>
      <c r="G3" s="153"/>
      <c r="H3" s="23" t="s">
        <v>62</v>
      </c>
      <c r="I3" s="23" t="s">
        <v>63</v>
      </c>
      <c r="J3" s="153"/>
      <c r="K3" s="154"/>
    </row>
    <row r="4" spans="1:12" x14ac:dyDescent="0.25">
      <c r="A4" s="3" t="s">
        <v>64</v>
      </c>
      <c r="B4" s="130" t="s">
        <v>65</v>
      </c>
      <c r="C4" s="130"/>
      <c r="D4" s="130"/>
      <c r="E4" s="130"/>
      <c r="F4" s="2"/>
      <c r="G4" s="24" t="s">
        <v>37</v>
      </c>
      <c r="H4" s="98">
        <v>1</v>
      </c>
      <c r="I4" s="99"/>
      <c r="J4" s="100">
        <f>SUMIF(Funções!$C$8:$C$545,Deflatores!G4,Funções!$H$8:$H$545)</f>
        <v>110</v>
      </c>
      <c r="K4" s="101">
        <f>IF(H4="",COUNTIF(Funções!C$8:C$545,G4)*I4,H4*J4)</f>
        <v>110</v>
      </c>
    </row>
    <row r="5" spans="1:12" x14ac:dyDescent="0.25">
      <c r="A5" s="3" t="s">
        <v>66</v>
      </c>
      <c r="B5" s="130" t="s">
        <v>67</v>
      </c>
      <c r="C5" s="130"/>
      <c r="D5" s="130"/>
      <c r="E5" s="130"/>
      <c r="F5" s="2" t="s">
        <v>68</v>
      </c>
      <c r="G5" s="24" t="s">
        <v>69</v>
      </c>
      <c r="H5" s="98">
        <v>0.5</v>
      </c>
      <c r="I5" s="99"/>
      <c r="J5" s="100">
        <f>SUMIF(Funções!$C$8:$C$545,Deflatores!G5,Funções!$H$8:$H$545)</f>
        <v>0</v>
      </c>
      <c r="K5" s="101">
        <f>IF(H5="",COUNTIF(Funções!C$8:C$545,G5)*I5,H5*J5)</f>
        <v>0</v>
      </c>
    </row>
    <row r="6" spans="1:12" x14ac:dyDescent="0.25">
      <c r="A6" s="3" t="s">
        <v>70</v>
      </c>
      <c r="B6" s="130" t="s">
        <v>71</v>
      </c>
      <c r="C6" s="130"/>
      <c r="D6" s="130"/>
      <c r="E6" s="130"/>
      <c r="F6" s="2" t="s">
        <v>68</v>
      </c>
      <c r="G6" s="24" t="s">
        <v>72</v>
      </c>
      <c r="H6" s="98">
        <v>0.4</v>
      </c>
      <c r="I6" s="99"/>
      <c r="J6" s="100">
        <f>SUMIF(Funções!$C$8:$C$545,Deflatores!G6,Funções!$H$8:$H$545)</f>
        <v>0</v>
      </c>
      <c r="K6" s="101">
        <f>IF(H6="",COUNTIF(Funções!C$8:C$545,G6)*I6,H6*J6)</f>
        <v>0</v>
      </c>
    </row>
    <row r="7" spans="1:12" x14ac:dyDescent="0.25">
      <c r="A7" s="3"/>
      <c r="B7" s="130" t="s">
        <v>73</v>
      </c>
      <c r="C7" s="130"/>
      <c r="D7" s="130"/>
      <c r="E7" s="130"/>
      <c r="F7" s="2" t="s">
        <v>68</v>
      </c>
      <c r="G7" s="24" t="s">
        <v>74</v>
      </c>
      <c r="H7" s="98">
        <v>0.5</v>
      </c>
      <c r="I7" s="99"/>
      <c r="J7" s="100">
        <f>SUMIF(Funções!$C$8:$C$545,Deflatores!G7,Funções!$H$8:$H$545)</f>
        <v>0</v>
      </c>
      <c r="K7" s="101">
        <f>IF(H7="",COUNTIF(Funções!C$8:C$545,G7)*I7,H7*J7)</f>
        <v>0</v>
      </c>
    </row>
    <row r="8" spans="1:12" x14ac:dyDescent="0.25">
      <c r="A8" s="3"/>
      <c r="B8" s="130" t="s">
        <v>75</v>
      </c>
      <c r="C8" s="130"/>
      <c r="D8" s="130"/>
      <c r="E8" s="130"/>
      <c r="F8" s="2" t="s">
        <v>68</v>
      </c>
      <c r="G8" s="24" t="s">
        <v>76</v>
      </c>
      <c r="H8" s="98">
        <v>0.75</v>
      </c>
      <c r="I8" s="99"/>
      <c r="J8" s="100">
        <f>SUMIF(Funções!$C$8:$C$545,Deflatores!G8,Funções!$H$8:$H$545)</f>
        <v>0</v>
      </c>
      <c r="K8" s="101">
        <f>IF(H8="",COUNTIF(Funções!C$8:C$545,G8)*I8,H8*J8)</f>
        <v>0</v>
      </c>
    </row>
    <row r="9" spans="1:12" x14ac:dyDescent="0.25">
      <c r="A9" s="3"/>
      <c r="B9" s="130" t="s">
        <v>77</v>
      </c>
      <c r="C9" s="130"/>
      <c r="D9" s="130"/>
      <c r="E9" s="130"/>
      <c r="F9" s="2" t="s">
        <v>68</v>
      </c>
      <c r="G9" s="24" t="s">
        <v>78</v>
      </c>
      <c r="H9" s="98">
        <v>0.9</v>
      </c>
      <c r="I9" s="99"/>
      <c r="J9" s="100">
        <f>SUMIF(Funções!$C$8:$C$545,Deflatores!G9,Funções!$H$8:$H$545)</f>
        <v>0</v>
      </c>
      <c r="K9" s="101">
        <f>IF(H9="",COUNTIF(Funções!C$8:C$545,G9)*I9,H9*J9)</f>
        <v>0</v>
      </c>
    </row>
    <row r="10" spans="1:12" x14ac:dyDescent="0.25">
      <c r="A10" s="3"/>
      <c r="B10" s="130" t="s">
        <v>79</v>
      </c>
      <c r="C10" s="130"/>
      <c r="D10" s="130"/>
      <c r="E10" s="130"/>
      <c r="F10" s="2" t="s">
        <v>80</v>
      </c>
      <c r="G10" s="24" t="s">
        <v>81</v>
      </c>
      <c r="H10" s="98">
        <v>1</v>
      </c>
      <c r="I10" s="99"/>
      <c r="J10" s="100">
        <f>SUMIF(Funções!$C$8:$C$545,Deflatores!G10,Funções!$H$8:$H$545)</f>
        <v>0</v>
      </c>
      <c r="K10" s="101">
        <f>IF(H10="",COUNTIF(Funções!C$8:C$545,G10)*I10,H10*J10)</f>
        <v>0</v>
      </c>
    </row>
    <row r="11" spans="1:12" x14ac:dyDescent="0.25">
      <c r="A11" s="3"/>
      <c r="B11" s="130" t="s">
        <v>82</v>
      </c>
      <c r="C11" s="130"/>
      <c r="D11" s="130"/>
      <c r="E11" s="130"/>
      <c r="F11" s="2" t="s">
        <v>83</v>
      </c>
      <c r="G11" s="24" t="s">
        <v>84</v>
      </c>
      <c r="H11" s="98">
        <v>0.5</v>
      </c>
      <c r="I11" s="99"/>
      <c r="J11" s="100">
        <f>SUMIF(Funções!$C$8:$C$545,Deflatores!G11,Funções!$H$8:$H$545)</f>
        <v>0</v>
      </c>
      <c r="K11" s="101">
        <f>IF(H11="",COUNTIF(Funções!C$8:C$545,G11)*I11,H11*J11)</f>
        <v>0</v>
      </c>
    </row>
    <row r="12" spans="1:12" ht="13.5" customHeight="1" x14ac:dyDescent="0.25">
      <c r="A12" s="3"/>
      <c r="B12" s="130" t="s">
        <v>85</v>
      </c>
      <c r="C12" s="130"/>
      <c r="D12" s="130"/>
      <c r="E12" s="130"/>
      <c r="F12" s="2" t="s">
        <v>83</v>
      </c>
      <c r="G12" s="24" t="s">
        <v>86</v>
      </c>
      <c r="H12" s="98">
        <v>0.5</v>
      </c>
      <c r="I12" s="99"/>
      <c r="J12" s="100">
        <f>SUMIF(Funções!$C$8:$C$545,Deflatores!G12,Funções!$H$8:$H$545)</f>
        <v>0</v>
      </c>
      <c r="K12" s="101">
        <f>IF(H12="",COUNTIF(Funções!C$8:C$545,G12)*I12,H12*J12)</f>
        <v>0</v>
      </c>
    </row>
    <row r="13" spans="1:12" ht="13.5" customHeight="1" x14ac:dyDescent="0.25">
      <c r="A13" s="3"/>
      <c r="B13" s="130" t="s">
        <v>87</v>
      </c>
      <c r="C13" s="130"/>
      <c r="D13" s="130"/>
      <c r="E13" s="130"/>
      <c r="F13" s="2" t="s">
        <v>83</v>
      </c>
      <c r="G13" s="24" t="s">
        <v>88</v>
      </c>
      <c r="H13" s="98">
        <v>0.75</v>
      </c>
      <c r="I13" s="99"/>
      <c r="J13" s="100">
        <f>SUMIF(Funções!$C$8:$C$545,Deflatores!G13,Funções!$H$8:$H$545)</f>
        <v>0</v>
      </c>
      <c r="K13" s="101">
        <f>IF(H13="",COUNTIF(Funções!C$8:C$545,G13)*I13,H13*J13)</f>
        <v>0</v>
      </c>
    </row>
    <row r="14" spans="1:12" ht="13.5" customHeight="1" x14ac:dyDescent="0.25">
      <c r="A14" s="3"/>
      <c r="B14" s="130" t="s">
        <v>89</v>
      </c>
      <c r="C14" s="130"/>
      <c r="D14" s="130"/>
      <c r="E14" s="130"/>
      <c r="F14" s="2" t="s">
        <v>83</v>
      </c>
      <c r="G14" s="24" t="s">
        <v>90</v>
      </c>
      <c r="H14" s="98">
        <v>0.9</v>
      </c>
      <c r="I14" s="99"/>
      <c r="J14" s="100">
        <f>SUMIF(Funções!$C$8:$C$545,Deflatores!G14,Funções!$H$8:$H$545)</f>
        <v>0</v>
      </c>
      <c r="K14" s="101">
        <f>IF(H14="",COUNTIF(Funções!C$8:C$545,G14)*I14,H14*J14)</f>
        <v>0</v>
      </c>
    </row>
    <row r="15" spans="1:12" ht="13.5" customHeight="1" x14ac:dyDescent="0.25">
      <c r="A15" s="3"/>
      <c r="B15" s="130" t="s">
        <v>91</v>
      </c>
      <c r="C15" s="130"/>
      <c r="D15" s="130"/>
      <c r="E15" s="130"/>
      <c r="F15" s="2" t="s">
        <v>83</v>
      </c>
      <c r="G15" s="24" t="s">
        <v>92</v>
      </c>
      <c r="H15" s="98">
        <v>0</v>
      </c>
      <c r="I15" s="99"/>
      <c r="J15" s="100">
        <f>SUMIF(Funções!$C$8:$C$545,Deflatores!G15,Funções!$H$8:$H$545)</f>
        <v>0</v>
      </c>
      <c r="K15" s="101">
        <f>IF(H15="",COUNTIF(Funções!C$8:C$545,G15)*I15,H15*J15)</f>
        <v>0</v>
      </c>
    </row>
    <row r="16" spans="1:12" ht="13.5" customHeight="1" x14ac:dyDescent="0.25">
      <c r="A16" s="3"/>
      <c r="B16" s="130" t="s">
        <v>93</v>
      </c>
      <c r="C16" s="130"/>
      <c r="D16" s="130"/>
      <c r="E16" s="130"/>
      <c r="F16" s="2" t="s">
        <v>94</v>
      </c>
      <c r="G16" s="24" t="s">
        <v>95</v>
      </c>
      <c r="H16" s="98">
        <v>1</v>
      </c>
      <c r="I16" s="99"/>
      <c r="J16" s="100">
        <f>SUMIF(Funções!$C$8:$C$545,Deflatores!G16,Funções!$H$8:$H$545)</f>
        <v>0</v>
      </c>
      <c r="K16" s="101">
        <f>IF(H16="",COUNTIF(Funções!C$8:C$545,G16)*I16,H16*J16)</f>
        <v>0</v>
      </c>
    </row>
    <row r="17" spans="1:11" x14ac:dyDescent="0.25">
      <c r="A17" s="3"/>
      <c r="B17" s="130" t="s">
        <v>96</v>
      </c>
      <c r="C17" s="130"/>
      <c r="D17" s="130"/>
      <c r="E17" s="130"/>
      <c r="F17" s="2" t="s">
        <v>97</v>
      </c>
      <c r="G17" s="24" t="s">
        <v>98</v>
      </c>
      <c r="H17" s="98">
        <v>1</v>
      </c>
      <c r="I17" s="99"/>
      <c r="J17" s="100">
        <f>SUMIF(Funções!$C$8:$C$545,Deflatores!G17,Funções!$H$8:$H$545)</f>
        <v>0</v>
      </c>
      <c r="K17" s="101">
        <f>IF(H17="",COUNTIF(Funções!C$8:C$545,G17)*I17,H17*J17)</f>
        <v>0</v>
      </c>
    </row>
    <row r="18" spans="1:11" ht="13.5" customHeight="1" x14ac:dyDescent="0.25">
      <c r="A18" s="3"/>
      <c r="B18" s="130" t="s">
        <v>99</v>
      </c>
      <c r="C18" s="130"/>
      <c r="D18" s="130"/>
      <c r="E18" s="130"/>
      <c r="F18" s="2" t="s">
        <v>97</v>
      </c>
      <c r="G18" s="24" t="s">
        <v>100</v>
      </c>
      <c r="H18" s="98">
        <v>0.3</v>
      </c>
      <c r="I18" s="99"/>
      <c r="J18" s="100">
        <f>SUMIF(Funções!$C$8:$C$545,Deflatores!G18,Funções!$H$8:$H$545)</f>
        <v>0</v>
      </c>
      <c r="K18" s="101">
        <f>IF(H18="",COUNTIF(Funções!C$8:C$545,G18)*I18,H18*J18)</f>
        <v>0</v>
      </c>
    </row>
    <row r="19" spans="1:11" ht="13.5" customHeight="1" x14ac:dyDescent="0.25">
      <c r="A19" s="3"/>
      <c r="B19" s="130" t="s">
        <v>101</v>
      </c>
      <c r="C19" s="130"/>
      <c r="D19" s="130"/>
      <c r="E19" s="130"/>
      <c r="F19" s="2" t="s">
        <v>102</v>
      </c>
      <c r="G19" s="24" t="s">
        <v>103</v>
      </c>
      <c r="H19" s="98">
        <v>0.3</v>
      </c>
      <c r="I19" s="99"/>
      <c r="J19" s="100">
        <f>SUMIF(Funções!$C$8:$C$545,Deflatores!G19,Funções!$H$8:$H$545)</f>
        <v>0</v>
      </c>
      <c r="K19" s="101">
        <f>IF(H19="",COUNTIF(Funções!C$8:C$545,G19)*I19,H19*J19)</f>
        <v>0</v>
      </c>
    </row>
    <row r="20" spans="1:11" ht="13.5" customHeight="1" x14ac:dyDescent="0.25">
      <c r="A20" s="3"/>
      <c r="B20" s="130" t="s">
        <v>104</v>
      </c>
      <c r="C20" s="130"/>
      <c r="D20" s="130"/>
      <c r="E20" s="130"/>
      <c r="F20" s="2" t="s">
        <v>105</v>
      </c>
      <c r="G20" s="24" t="s">
        <v>106</v>
      </c>
      <c r="H20" s="98">
        <v>0.3</v>
      </c>
      <c r="I20" s="99"/>
      <c r="J20" s="100">
        <f>SUMIF(Funções!$C$8:$C$545,Deflatores!G20,Funções!$H$8:$H$545)</f>
        <v>0</v>
      </c>
      <c r="K20" s="101">
        <f>IF(H20="",COUNTIF(Funções!C$8:C$545,G20)*I20,H20*J20)</f>
        <v>0</v>
      </c>
    </row>
    <row r="21" spans="1:11" ht="13.5" customHeight="1" x14ac:dyDescent="0.25">
      <c r="A21" s="3"/>
      <c r="B21" s="130" t="s">
        <v>107</v>
      </c>
      <c r="C21" s="130"/>
      <c r="D21" s="130"/>
      <c r="E21" s="130"/>
      <c r="F21" s="2" t="s">
        <v>108</v>
      </c>
      <c r="G21" s="24" t="s">
        <v>109</v>
      </c>
      <c r="H21" s="98">
        <v>0.3</v>
      </c>
      <c r="I21" s="99"/>
      <c r="J21" s="100">
        <f>SUMIF(Funções!$C$8:$C$545,Deflatores!G21,Funções!$H$8:$H$545)</f>
        <v>0</v>
      </c>
      <c r="K21" s="101">
        <f>IF(H21="",COUNTIF(Funções!C$8:C$545,G21)*I21,H21*J21)</f>
        <v>0</v>
      </c>
    </row>
    <row r="22" spans="1:11" x14ac:dyDescent="0.25">
      <c r="A22" s="3"/>
      <c r="B22" s="130" t="s">
        <v>110</v>
      </c>
      <c r="C22" s="130"/>
      <c r="D22" s="130"/>
      <c r="E22" s="130"/>
      <c r="F22" s="2" t="s">
        <v>111</v>
      </c>
      <c r="G22" s="24" t="s">
        <v>112</v>
      </c>
      <c r="H22" s="98"/>
      <c r="I22" s="99">
        <v>0.6</v>
      </c>
      <c r="J22" s="100">
        <f>SUMIF(Funções!$C$8:$C$545,Deflatores!G22,Funções!$H$8:$H$545)</f>
        <v>0</v>
      </c>
      <c r="K22" s="101">
        <f>IF(H22="",COUNTIF(Funções!C$8:C$545,G22)*I22,H22*J22)</f>
        <v>0</v>
      </c>
    </row>
    <row r="23" spans="1:11" ht="27" customHeight="1" x14ac:dyDescent="0.25">
      <c r="A23" s="3"/>
      <c r="B23" s="155" t="s">
        <v>113</v>
      </c>
      <c r="C23" s="156"/>
      <c r="D23" s="156"/>
      <c r="E23" s="157"/>
      <c r="F23" s="97" t="s">
        <v>114</v>
      </c>
      <c r="G23" s="24" t="s">
        <v>115</v>
      </c>
      <c r="H23" s="98">
        <v>0.5</v>
      </c>
      <c r="I23" s="99"/>
      <c r="J23" s="100">
        <f>SUMIF(Funções!$C$8:$C$545,Deflatores!G23,Funções!$H$8:$H$545)</f>
        <v>0</v>
      </c>
      <c r="K23" s="101">
        <f>IF(H23="",COUNTIF(Funções!C$8:C$545,G23)*I23,H23*J23)</f>
        <v>0</v>
      </c>
    </row>
    <row r="24" spans="1:11" ht="27" customHeight="1" x14ac:dyDescent="0.25">
      <c r="A24" s="3"/>
      <c r="B24" s="155" t="s">
        <v>116</v>
      </c>
      <c r="C24" s="156"/>
      <c r="D24" s="156"/>
      <c r="E24" s="157"/>
      <c r="F24" s="97" t="s">
        <v>114</v>
      </c>
      <c r="G24" s="24" t="s">
        <v>117</v>
      </c>
      <c r="H24" s="98">
        <v>0.5</v>
      </c>
      <c r="I24" s="99"/>
      <c r="J24" s="100">
        <f>SUMIF(Funções!$C$8:$C$545,Deflatores!G24,Funções!$H$8:$H$545)</f>
        <v>0</v>
      </c>
      <c r="K24" s="101">
        <f>IF(H24="",COUNTIF(Funções!C$8:C$545,G24)*I24,H24*J24)</f>
        <v>0</v>
      </c>
    </row>
    <row r="25" spans="1:11" ht="27" customHeight="1" x14ac:dyDescent="0.25">
      <c r="A25" s="3"/>
      <c r="B25" s="158" t="s">
        <v>118</v>
      </c>
      <c r="C25" s="130"/>
      <c r="D25" s="130"/>
      <c r="E25" s="130"/>
      <c r="F25" s="97" t="s">
        <v>114</v>
      </c>
      <c r="G25" s="24" t="s">
        <v>119</v>
      </c>
      <c r="H25" s="98">
        <v>0.75</v>
      </c>
      <c r="I25" s="99"/>
      <c r="J25" s="100">
        <f>SUMIF(Funções!$C$8:$C$545,Deflatores!G25,Funções!$H$8:$H$545)</f>
        <v>0</v>
      </c>
      <c r="K25" s="101">
        <f>IF(H25="",COUNTIF(Funções!C$8:C$545,G25)*I25,H25*J25)</f>
        <v>0</v>
      </c>
    </row>
    <row r="26" spans="1:11" ht="13.5" customHeight="1" x14ac:dyDescent="0.25">
      <c r="A26" s="3"/>
      <c r="B26" s="130" t="s">
        <v>120</v>
      </c>
      <c r="C26" s="130"/>
      <c r="D26" s="130"/>
      <c r="E26" s="130"/>
      <c r="F26" s="2" t="s">
        <v>121</v>
      </c>
      <c r="G26" s="24" t="s">
        <v>122</v>
      </c>
      <c r="H26" s="98">
        <v>1</v>
      </c>
      <c r="I26" s="99"/>
      <c r="J26" s="100">
        <f>SUMIF(Funções!$C$8:$C$545,Deflatores!G26,Funções!$H$8:$H$545)</f>
        <v>0</v>
      </c>
      <c r="K26" s="101">
        <f>IF(H26="",COUNTIF(Funções!C$8:C$545,G26)*I26,H26*J26)</f>
        <v>0</v>
      </c>
    </row>
    <row r="27" spans="1:11" ht="13.5" customHeight="1" x14ac:dyDescent="0.25">
      <c r="A27" s="3"/>
      <c r="B27" s="130" t="s">
        <v>123</v>
      </c>
      <c r="C27" s="130"/>
      <c r="D27" s="130"/>
      <c r="E27" s="130"/>
      <c r="F27" s="2" t="s">
        <v>121</v>
      </c>
      <c r="G27" s="24" t="s">
        <v>124</v>
      </c>
      <c r="H27" s="98">
        <v>1</v>
      </c>
      <c r="I27" s="99"/>
      <c r="J27" s="100">
        <f>SUMIF(Funções!$C$8:$C$545,Deflatores!G27,Funções!$H$8:$H$545)</f>
        <v>0</v>
      </c>
      <c r="K27" s="101">
        <f>IF(H27="",COUNTIF(Funções!C$8:C$545,G27)*I27,H27*J27)</f>
        <v>0</v>
      </c>
    </row>
    <row r="28" spans="1:11" ht="13.5" customHeight="1" x14ac:dyDescent="0.25">
      <c r="A28" s="3"/>
      <c r="B28" s="130" t="s">
        <v>125</v>
      </c>
      <c r="C28" s="130"/>
      <c r="D28" s="130"/>
      <c r="E28" s="130"/>
      <c r="F28" s="2" t="s">
        <v>121</v>
      </c>
      <c r="G28" s="24" t="s">
        <v>126</v>
      </c>
      <c r="H28" s="98">
        <v>0.6</v>
      </c>
      <c r="I28" s="99"/>
      <c r="J28" s="100">
        <f>SUMIF(Funções!$C$8:$C$545,Deflatores!G28,Funções!$H$8:$H$545)</f>
        <v>0</v>
      </c>
      <c r="K28" s="101">
        <f>IF(H28="",COUNTIF(Funções!C$8:C$545,G28)*I28,H28*J28)</f>
        <v>0</v>
      </c>
    </row>
    <row r="29" spans="1:11" ht="13.5" customHeight="1" x14ac:dyDescent="0.25">
      <c r="A29" s="3"/>
      <c r="B29" s="130" t="s">
        <v>127</v>
      </c>
      <c r="C29" s="130"/>
      <c r="D29" s="130"/>
      <c r="E29" s="130"/>
      <c r="F29" s="2" t="s">
        <v>128</v>
      </c>
      <c r="G29" s="24" t="s">
        <v>129</v>
      </c>
      <c r="H29" s="98">
        <v>1</v>
      </c>
      <c r="I29" s="99"/>
      <c r="J29" s="100">
        <f>SUMIF(Funções!$C$8:$C$545,Deflatores!G29,Funções!$H$8:$H$545)</f>
        <v>0</v>
      </c>
      <c r="K29" s="101">
        <f>IF(H29="",COUNTIF(Funções!C$8:C$545,G29)*I29,H29*J29)</f>
        <v>0</v>
      </c>
    </row>
    <row r="30" spans="1:11" ht="13.5" customHeight="1" x14ac:dyDescent="0.25">
      <c r="A30" s="3"/>
      <c r="B30" s="130" t="s">
        <v>130</v>
      </c>
      <c r="C30" s="130"/>
      <c r="D30" s="130"/>
      <c r="E30" s="130"/>
      <c r="F30" s="2" t="s">
        <v>131</v>
      </c>
      <c r="G30" s="24" t="s">
        <v>132</v>
      </c>
      <c r="H30" s="98">
        <v>0.1</v>
      </c>
      <c r="I30" s="99"/>
      <c r="J30" s="100">
        <f>SUMIF(Funções!$C$8:$C$545,Deflatores!G30,Funções!$H$8:$H$545)</f>
        <v>0</v>
      </c>
      <c r="K30" s="101">
        <f>IF(H30="",COUNTIF(Funções!C$8:C$545,G30)*I30,H30*J30)</f>
        <v>0</v>
      </c>
    </row>
    <row r="31" spans="1:11" ht="13.5" customHeight="1" x14ac:dyDescent="0.25">
      <c r="A31" s="3"/>
      <c r="B31" s="130" t="s">
        <v>133</v>
      </c>
      <c r="C31" s="130"/>
      <c r="D31" s="130"/>
      <c r="E31" s="130"/>
      <c r="F31" s="2" t="s">
        <v>134</v>
      </c>
      <c r="G31" s="24" t="s">
        <v>135</v>
      </c>
      <c r="H31" s="98">
        <v>0.1</v>
      </c>
      <c r="I31" s="99"/>
      <c r="J31" s="100">
        <f>SUMIF(Funções!$C$8:$C$545,Deflatores!G31,Funções!$H$8:$H$545)</f>
        <v>0</v>
      </c>
      <c r="K31" s="101">
        <f>IF(H31="",COUNTIF(Funções!C$8:C$545,G31)*I31,H31*J31)</f>
        <v>0</v>
      </c>
    </row>
    <row r="32" spans="1:11" ht="13.5" customHeight="1" x14ac:dyDescent="0.25">
      <c r="A32" s="3"/>
      <c r="B32" s="111" t="s">
        <v>136</v>
      </c>
      <c r="C32" s="112"/>
      <c r="D32" s="112"/>
      <c r="E32" s="113"/>
      <c r="F32" s="2" t="s">
        <v>137</v>
      </c>
      <c r="G32" s="24" t="s">
        <v>138</v>
      </c>
      <c r="H32" s="98">
        <v>0.25</v>
      </c>
      <c r="I32" s="99"/>
      <c r="J32" s="100">
        <f>SUMIF(Funções!$C$8:$C$545,Deflatores!G32,Funções!$H$8:$H$545)</f>
        <v>0</v>
      </c>
      <c r="K32" s="101">
        <f>IF(H32="",COUNTIF(Funções!C$8:C$545,G32)*I32,H32*J32)</f>
        <v>0</v>
      </c>
    </row>
    <row r="33" spans="1:12" ht="13.5" customHeight="1" x14ac:dyDescent="0.25">
      <c r="A33" s="3"/>
      <c r="B33" s="111" t="s">
        <v>139</v>
      </c>
      <c r="C33" s="112"/>
      <c r="D33" s="112"/>
      <c r="E33" s="113"/>
      <c r="F33" s="2" t="s">
        <v>140</v>
      </c>
      <c r="G33" s="24" t="s">
        <v>141</v>
      </c>
      <c r="H33" s="98">
        <v>0.2</v>
      </c>
      <c r="I33" s="99"/>
      <c r="J33" s="100">
        <f>SUMIF(Funções!$C$8:$C$545,Deflatores!G33,Funções!$H$8:$H$545)</f>
        <v>0</v>
      </c>
      <c r="K33" s="101">
        <f>IF(H33="",COUNTIF(Funções!C$8:C$545,G33)*I33,H33*J33)</f>
        <v>0</v>
      </c>
    </row>
    <row r="34" spans="1:12" ht="13.5" customHeight="1" x14ac:dyDescent="0.25">
      <c r="A34" s="3"/>
      <c r="B34" s="111" t="s">
        <v>142</v>
      </c>
      <c r="C34" s="112"/>
      <c r="D34" s="112"/>
      <c r="E34" s="113"/>
      <c r="F34" s="2" t="s">
        <v>140</v>
      </c>
      <c r="G34" s="24" t="s">
        <v>143</v>
      </c>
      <c r="H34" s="98">
        <v>0.15</v>
      </c>
      <c r="I34" s="99"/>
      <c r="J34" s="100">
        <f>SUMIF(Funções!$C$8:$C$545,Deflatores!G34,Funções!$H$8:$H$545)</f>
        <v>0</v>
      </c>
      <c r="K34" s="101">
        <f>IF(H34="",COUNTIF(Funções!C$8:C$545,G34)*I34,H34*J34)</f>
        <v>0</v>
      </c>
    </row>
    <row r="35" spans="1:12" ht="13.5" customHeight="1" x14ac:dyDescent="0.25">
      <c r="A35" s="3"/>
      <c r="B35" s="111" t="s">
        <v>144</v>
      </c>
      <c r="C35" s="112"/>
      <c r="D35" s="112"/>
      <c r="E35" s="113"/>
      <c r="F35" s="2" t="s">
        <v>145</v>
      </c>
      <c r="G35" s="24" t="s">
        <v>146</v>
      </c>
      <c r="H35" s="98">
        <v>0.15</v>
      </c>
      <c r="I35" s="99"/>
      <c r="J35" s="100">
        <f>SUMIF(Funções!$C$8:$C$545,Deflatores!G35,Funções!$H$8:$H$545)</f>
        <v>0</v>
      </c>
      <c r="K35" s="101">
        <f>IF(H35="",COUNTIF(Funções!C$8:C$545,G35)*I35,H35*J35)</f>
        <v>0</v>
      </c>
    </row>
    <row r="36" spans="1:12" ht="13.5" customHeight="1" x14ac:dyDescent="0.25">
      <c r="A36" s="3"/>
      <c r="B36" s="130" t="s">
        <v>147</v>
      </c>
      <c r="C36" s="130"/>
      <c r="D36" s="130"/>
      <c r="E36" s="130"/>
      <c r="F36" s="2" t="s">
        <v>148</v>
      </c>
      <c r="G36" s="24" t="s">
        <v>149</v>
      </c>
      <c r="H36" s="98">
        <v>1</v>
      </c>
      <c r="I36" s="99"/>
      <c r="J36" s="100">
        <f>SUMIF(Funções!$C$8:$C$545,Deflatores!G36,Funções!$H$8:$H$545)</f>
        <v>0</v>
      </c>
      <c r="K36" s="101">
        <f>IF(H36="",COUNTIF(Funções!C$8:C$545,G36)*I36,H36*J36)</f>
        <v>0</v>
      </c>
    </row>
    <row r="37" spans="1:12" ht="13.5" customHeight="1" x14ac:dyDescent="0.25">
      <c r="A37" s="3"/>
      <c r="B37" s="130"/>
      <c r="C37" s="130"/>
      <c r="D37" s="130"/>
      <c r="E37" s="130"/>
      <c r="F37" s="2"/>
      <c r="G37" s="24" t="s">
        <v>150</v>
      </c>
      <c r="H37" s="98"/>
      <c r="I37" s="99"/>
      <c r="J37" s="100">
        <f>SUMIF(Funções!$C$8:$C$545,Deflatores!G37,Funções!$H$8:$H$545)</f>
        <v>0</v>
      </c>
      <c r="K37" s="101">
        <f>IF(H37="",COUNTIF(Funções!C$8:C$545,G37)*I37,H37*J37)</f>
        <v>0</v>
      </c>
      <c r="L37" s="19" t="s">
        <v>49</v>
      </c>
    </row>
    <row r="38" spans="1:12" ht="13.5" customHeight="1" x14ac:dyDescent="0.25">
      <c r="A38" s="3"/>
      <c r="B38" s="130"/>
      <c r="C38" s="130"/>
      <c r="D38" s="130"/>
      <c r="E38" s="130"/>
      <c r="F38" s="2"/>
      <c r="G38" s="24" t="s">
        <v>150</v>
      </c>
      <c r="H38" s="98"/>
      <c r="I38" s="99"/>
      <c r="J38" s="100">
        <f>SUMIF(Funções!$C$8:$C$545,Deflatores!G38,Funções!$H$8:$H$545)</f>
        <v>0</v>
      </c>
      <c r="K38" s="101">
        <f>IF(H38="",COUNTIF(Funções!C$8:C$545,G38)*I38,H38*J38)</f>
        <v>0</v>
      </c>
      <c r="L38" s="19" t="s">
        <v>51</v>
      </c>
    </row>
    <row r="39" spans="1:12" ht="13.8" x14ac:dyDescent="0.3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40</v>
      </c>
    </row>
    <row r="40" spans="1:12" ht="14.85" customHeight="1" x14ac:dyDescent="0.25">
      <c r="A40" s="152" t="s">
        <v>54</v>
      </c>
      <c r="B40" s="152"/>
      <c r="C40" s="152"/>
      <c r="D40" s="152"/>
      <c r="E40" s="152"/>
      <c r="F40" s="152"/>
      <c r="G40" s="153" t="s">
        <v>56</v>
      </c>
      <c r="H40" s="153" t="s">
        <v>57</v>
      </c>
      <c r="I40" s="153"/>
      <c r="J40" s="153" t="s">
        <v>151</v>
      </c>
      <c r="K40" s="154" t="s">
        <v>58</v>
      </c>
      <c r="L40" s="19" t="s">
        <v>36</v>
      </c>
    </row>
    <row r="41" spans="1:12" ht="14.85" customHeight="1" x14ac:dyDescent="0.25">
      <c r="A41" s="22" t="s">
        <v>59</v>
      </c>
      <c r="B41" s="153" t="s">
        <v>60</v>
      </c>
      <c r="C41" s="153"/>
      <c r="D41" s="153"/>
      <c r="E41" s="153"/>
      <c r="F41" s="23" t="s">
        <v>61</v>
      </c>
      <c r="G41" s="153"/>
      <c r="H41" s="153"/>
      <c r="I41" s="153"/>
      <c r="J41" s="153"/>
      <c r="K41" s="154"/>
      <c r="L41" s="19" t="s">
        <v>152</v>
      </c>
    </row>
    <row r="42" spans="1:12" ht="13.5" customHeight="1" x14ac:dyDescent="0.3">
      <c r="A42" s="26"/>
      <c r="B42" s="130" t="s">
        <v>153</v>
      </c>
      <c r="C42" s="130"/>
      <c r="D42" s="130"/>
      <c r="E42" s="130"/>
      <c r="F42" s="2" t="s">
        <v>154</v>
      </c>
      <c r="G42" s="24" t="s">
        <v>155</v>
      </c>
      <c r="H42" s="159">
        <v>0.6</v>
      </c>
      <c r="I42" s="159"/>
      <c r="J42" s="27">
        <f>COUNTIF(Funções!B$8:B$545,G42)</f>
        <v>0</v>
      </c>
      <c r="K42" s="25">
        <f>SUMIF(Funções!B$8:B$545,$G42,Funções!K$8:K$545)</f>
        <v>0</v>
      </c>
      <c r="L42" s="19" t="str">
        <f t="shared" ref="L42:L64" si="0">""&amp;G42</f>
        <v>PAG</v>
      </c>
    </row>
    <row r="43" spans="1:12" ht="13.5" customHeight="1" x14ac:dyDescent="0.3">
      <c r="A43" s="26"/>
      <c r="B43" s="130" t="s">
        <v>156</v>
      </c>
      <c r="C43" s="130"/>
      <c r="D43" s="130"/>
      <c r="E43" s="130"/>
      <c r="F43" s="2" t="s">
        <v>111</v>
      </c>
      <c r="G43" s="24" t="s">
        <v>157</v>
      </c>
      <c r="H43" s="159">
        <v>0.6</v>
      </c>
      <c r="I43" s="159"/>
      <c r="J43" s="27">
        <f>COUNTIF(Funções!B$8:B$545,G43)</f>
        <v>0</v>
      </c>
      <c r="K43" s="25">
        <f>SUMIF(Funções!B$8:B$545,$G43,Funções!K$8:K$545)</f>
        <v>0</v>
      </c>
      <c r="L43" s="19" t="str">
        <f t="shared" si="0"/>
        <v>COSNF</v>
      </c>
    </row>
    <row r="44" spans="1:12" ht="13.5" customHeight="1" x14ac:dyDescent="0.3">
      <c r="A44" s="26"/>
      <c r="B44" s="130" t="s">
        <v>158</v>
      </c>
      <c r="C44" s="130"/>
      <c r="D44" s="130"/>
      <c r="E44" s="130"/>
      <c r="F44" s="2"/>
      <c r="G44" s="24" t="s">
        <v>159</v>
      </c>
      <c r="H44" s="159">
        <v>0</v>
      </c>
      <c r="I44" s="159"/>
      <c r="J44" s="27">
        <f>COUNTIF(Funções!B$8:B$545,G44)</f>
        <v>0</v>
      </c>
      <c r="K44" s="25">
        <f>SUMIF(Funções!B$8:B$545,$G44,Funções!K$8:K$545)</f>
        <v>0</v>
      </c>
      <c r="L44" s="19" t="str">
        <f t="shared" si="0"/>
        <v>DC</v>
      </c>
    </row>
    <row r="45" spans="1:12" ht="13.5" customHeight="1" x14ac:dyDescent="0.3">
      <c r="A45" s="26"/>
      <c r="B45" s="130"/>
      <c r="C45" s="130"/>
      <c r="D45" s="130"/>
      <c r="E45" s="130"/>
      <c r="F45" s="2"/>
      <c r="G45" s="24" t="s">
        <v>150</v>
      </c>
      <c r="H45" s="159"/>
      <c r="I45" s="159"/>
      <c r="J45" s="27">
        <f>COUNTIF(Funções!B$8:B$545,G45)</f>
        <v>0</v>
      </c>
      <c r="K45" s="25">
        <f>SUMIF(Funções!B$8:B$545,$G45,Funções!K$8:K$545)</f>
        <v>0</v>
      </c>
      <c r="L45" s="19" t="str">
        <f t="shared" si="0"/>
        <v xml:space="preserve">           .</v>
      </c>
    </row>
    <row r="46" spans="1:12" ht="13.5" customHeight="1" x14ac:dyDescent="0.3">
      <c r="A46" s="26"/>
      <c r="B46" s="130"/>
      <c r="C46" s="130"/>
      <c r="D46" s="130"/>
      <c r="E46" s="130"/>
      <c r="F46" s="2"/>
      <c r="G46" s="24" t="s">
        <v>150</v>
      </c>
      <c r="H46" s="159"/>
      <c r="I46" s="159"/>
      <c r="J46" s="27">
        <f>COUNTIF(Funções!B$8:B$545,G46)</f>
        <v>0</v>
      </c>
      <c r="K46" s="25">
        <f>SUMIF(Funções!B$8:B$545,$G46,Funções!K$8:K$545)</f>
        <v>0</v>
      </c>
      <c r="L46" s="19" t="str">
        <f t="shared" si="0"/>
        <v xml:space="preserve">           .</v>
      </c>
    </row>
    <row r="47" spans="1:12" ht="13.8" x14ac:dyDescent="0.3">
      <c r="A47" s="26"/>
      <c r="B47" s="130"/>
      <c r="C47" s="130"/>
      <c r="D47" s="130"/>
      <c r="E47" s="130"/>
      <c r="F47" s="2"/>
      <c r="G47" s="24" t="s">
        <v>150</v>
      </c>
      <c r="H47" s="159"/>
      <c r="I47" s="159"/>
      <c r="J47" s="27">
        <f>COUNTIF(Funções!B$8:B$545,G47)</f>
        <v>0</v>
      </c>
      <c r="K47" s="25">
        <f>SUMIF(Funções!B$8:B$545,$G47,Funções!K$8:K$545)</f>
        <v>0</v>
      </c>
      <c r="L47" s="19" t="str">
        <f t="shared" si="0"/>
        <v xml:space="preserve">           .</v>
      </c>
    </row>
    <row r="48" spans="1:12" ht="13.8" x14ac:dyDescent="0.3">
      <c r="A48" s="26"/>
      <c r="B48" s="130"/>
      <c r="C48" s="130"/>
      <c r="D48" s="130"/>
      <c r="E48" s="130"/>
      <c r="F48" s="2"/>
      <c r="G48" s="24" t="s">
        <v>150</v>
      </c>
      <c r="H48" s="159"/>
      <c r="I48" s="159"/>
      <c r="J48" s="27">
        <f>COUNTIF(Funções!B$8:B$545,G48)</f>
        <v>0</v>
      </c>
      <c r="K48" s="25">
        <f>SUMIF(Funções!B$8:B$545,$G48,Funções!K$8:K$545)</f>
        <v>0</v>
      </c>
      <c r="L48" s="19" t="str">
        <f t="shared" si="0"/>
        <v xml:space="preserve">           .</v>
      </c>
    </row>
    <row r="49" spans="1:12" ht="13.8" x14ac:dyDescent="0.3">
      <c r="A49" s="26"/>
      <c r="B49" s="130"/>
      <c r="C49" s="130"/>
      <c r="D49" s="130"/>
      <c r="E49" s="130"/>
      <c r="F49" s="2"/>
      <c r="G49" s="24" t="s">
        <v>150</v>
      </c>
      <c r="H49" s="159"/>
      <c r="I49" s="159"/>
      <c r="J49" s="27">
        <f>COUNTIF(Funções!B$8:B$545,G49)</f>
        <v>0</v>
      </c>
      <c r="K49" s="25">
        <f>SUMIF(Funções!B$8:B$545,$G49,Funções!K$8:K$545)</f>
        <v>0</v>
      </c>
      <c r="L49" s="19" t="str">
        <f t="shared" si="0"/>
        <v xml:space="preserve">           .</v>
      </c>
    </row>
    <row r="50" spans="1:12" ht="13.8" x14ac:dyDescent="0.3">
      <c r="A50" s="26"/>
      <c r="B50" s="130"/>
      <c r="C50" s="130"/>
      <c r="D50" s="130"/>
      <c r="E50" s="130"/>
      <c r="F50" s="2"/>
      <c r="G50" s="24" t="s">
        <v>150</v>
      </c>
      <c r="H50" s="159"/>
      <c r="I50" s="159"/>
      <c r="J50" s="27">
        <f>COUNTIF(Funções!B$8:B$545,G50)</f>
        <v>0</v>
      </c>
      <c r="K50" s="25">
        <f>SUMIF(Funções!B$8:B$545,$G50,Funções!K$8:K$545)</f>
        <v>0</v>
      </c>
      <c r="L50" s="19" t="str">
        <f t="shared" si="0"/>
        <v xml:space="preserve">           .</v>
      </c>
    </row>
    <row r="51" spans="1:12" ht="13.8" x14ac:dyDescent="0.3">
      <c r="A51" s="26"/>
      <c r="B51" s="130"/>
      <c r="C51" s="130"/>
      <c r="D51" s="130"/>
      <c r="E51" s="130"/>
      <c r="F51" s="2"/>
      <c r="G51" s="24" t="s">
        <v>150</v>
      </c>
      <c r="H51" s="159"/>
      <c r="I51" s="159"/>
      <c r="J51" s="27">
        <f>COUNTIF(Funções!B$8:B$545,G51)</f>
        <v>0</v>
      </c>
      <c r="K51" s="25">
        <f>SUMIF(Funções!B$8:B$545,$G51,Funções!K$8:K$545)</f>
        <v>0</v>
      </c>
      <c r="L51" s="19" t="str">
        <f t="shared" si="0"/>
        <v xml:space="preserve">           .</v>
      </c>
    </row>
    <row r="52" spans="1:12" ht="13.8" x14ac:dyDescent="0.3">
      <c r="A52" s="26"/>
      <c r="B52" s="130"/>
      <c r="C52" s="130"/>
      <c r="D52" s="130"/>
      <c r="E52" s="130"/>
      <c r="F52" s="2"/>
      <c r="G52" s="24" t="s">
        <v>150</v>
      </c>
      <c r="H52" s="159"/>
      <c r="I52" s="159"/>
      <c r="J52" s="27">
        <f>COUNTIF(Funções!B$8:B$545,G52)</f>
        <v>0</v>
      </c>
      <c r="K52" s="25">
        <f>SUMIF(Funções!B$8:B$545,$G52,Funções!K$8:K$545)</f>
        <v>0</v>
      </c>
      <c r="L52" s="19" t="str">
        <f t="shared" si="0"/>
        <v xml:space="preserve">           .</v>
      </c>
    </row>
    <row r="53" spans="1:12" ht="13.8" x14ac:dyDescent="0.3">
      <c r="A53" s="26"/>
      <c r="B53" s="130"/>
      <c r="C53" s="130"/>
      <c r="D53" s="130"/>
      <c r="E53" s="130"/>
      <c r="F53" s="2"/>
      <c r="G53" s="24" t="s">
        <v>150</v>
      </c>
      <c r="H53" s="159"/>
      <c r="I53" s="159"/>
      <c r="J53" s="27">
        <f>COUNTIF(Funções!B$8:B$545,G53)</f>
        <v>0</v>
      </c>
      <c r="K53" s="25">
        <f>SUMIF(Funções!B$8:B$545,$G53,Funções!K$8:K$545)</f>
        <v>0</v>
      </c>
      <c r="L53" s="19" t="str">
        <f t="shared" si="0"/>
        <v xml:space="preserve">           .</v>
      </c>
    </row>
    <row r="54" spans="1:12" ht="13.8" x14ac:dyDescent="0.3">
      <c r="A54" s="26"/>
      <c r="B54" s="130"/>
      <c r="C54" s="130"/>
      <c r="D54" s="130"/>
      <c r="E54" s="130"/>
      <c r="F54" s="2"/>
      <c r="G54" s="24" t="s">
        <v>150</v>
      </c>
      <c r="H54" s="159"/>
      <c r="I54" s="159"/>
      <c r="J54" s="27">
        <f>COUNTIF(Funções!B$8:B$545,G54)</f>
        <v>0</v>
      </c>
      <c r="K54" s="25">
        <f>SUMIF(Funções!B$8:B$545,$G54,Funções!K$8:K$545)</f>
        <v>0</v>
      </c>
      <c r="L54" s="19" t="str">
        <f t="shared" si="0"/>
        <v xml:space="preserve">           .</v>
      </c>
    </row>
    <row r="55" spans="1:12" ht="13.8" x14ac:dyDescent="0.3">
      <c r="A55" s="26"/>
      <c r="B55" s="130"/>
      <c r="C55" s="130"/>
      <c r="D55" s="130"/>
      <c r="E55" s="130"/>
      <c r="F55" s="2"/>
      <c r="G55" s="24" t="s">
        <v>150</v>
      </c>
      <c r="H55" s="159"/>
      <c r="I55" s="159"/>
      <c r="J55" s="27">
        <f>COUNTIF(Funções!B$8:B$545,G55)</f>
        <v>0</v>
      </c>
      <c r="K55" s="25">
        <f>SUMIF(Funções!B$8:B$545,$G55,Funções!K$8:K$545)</f>
        <v>0</v>
      </c>
      <c r="L55" s="19" t="str">
        <f t="shared" si="0"/>
        <v xml:space="preserve">           .</v>
      </c>
    </row>
    <row r="56" spans="1:12" ht="13.8" x14ac:dyDescent="0.3">
      <c r="A56" s="26"/>
      <c r="B56" s="130"/>
      <c r="C56" s="130"/>
      <c r="D56" s="130"/>
      <c r="E56" s="130"/>
      <c r="F56" s="2"/>
      <c r="G56" s="24" t="s">
        <v>150</v>
      </c>
      <c r="H56" s="159"/>
      <c r="I56" s="159"/>
      <c r="J56" s="27">
        <f>COUNTIF(Funções!B$8:B$545,G56)</f>
        <v>0</v>
      </c>
      <c r="K56" s="25">
        <f>SUMIF(Funções!B$8:B$545,$G56,Funções!K$8:K$545)</f>
        <v>0</v>
      </c>
      <c r="L56" s="19" t="str">
        <f t="shared" si="0"/>
        <v xml:space="preserve">           .</v>
      </c>
    </row>
    <row r="57" spans="1:12" ht="13.8" x14ac:dyDescent="0.3">
      <c r="A57" s="26"/>
      <c r="B57" s="130"/>
      <c r="C57" s="130"/>
      <c r="D57" s="130"/>
      <c r="E57" s="130"/>
      <c r="F57" s="2"/>
      <c r="G57" s="24" t="s">
        <v>150</v>
      </c>
      <c r="H57" s="159"/>
      <c r="I57" s="159"/>
      <c r="J57" s="27">
        <f>COUNTIF(Funções!B$8:B$545,G57)</f>
        <v>0</v>
      </c>
      <c r="K57" s="25">
        <f>SUMIF(Funções!B$8:B$545,$G57,Funções!K$8:K$545)</f>
        <v>0</v>
      </c>
      <c r="L57" s="19" t="str">
        <f t="shared" si="0"/>
        <v xml:space="preserve">           .</v>
      </c>
    </row>
    <row r="58" spans="1:12" ht="13.8" x14ac:dyDescent="0.3">
      <c r="A58" s="26"/>
      <c r="B58" s="130"/>
      <c r="C58" s="130"/>
      <c r="D58" s="130"/>
      <c r="E58" s="130"/>
      <c r="F58" s="2"/>
      <c r="G58" s="24" t="s">
        <v>150</v>
      </c>
      <c r="H58" s="159"/>
      <c r="I58" s="159"/>
      <c r="J58" s="27">
        <f>COUNTIF(Funções!B$8:B$545,G58)</f>
        <v>0</v>
      </c>
      <c r="K58" s="25">
        <f>SUMIF(Funções!B$8:B$545,$G58,Funções!K$8:K$545)</f>
        <v>0</v>
      </c>
      <c r="L58" s="19" t="str">
        <f t="shared" si="0"/>
        <v xml:space="preserve">           .</v>
      </c>
    </row>
    <row r="59" spans="1:12" ht="13.8" x14ac:dyDescent="0.3">
      <c r="A59" s="26"/>
      <c r="B59" s="130"/>
      <c r="C59" s="130"/>
      <c r="D59" s="130"/>
      <c r="E59" s="130"/>
      <c r="F59" s="2"/>
      <c r="G59" s="24" t="s">
        <v>150</v>
      </c>
      <c r="H59" s="159"/>
      <c r="I59" s="159"/>
      <c r="J59" s="27">
        <f>COUNTIF(Funções!B$8:B$545,G59)</f>
        <v>0</v>
      </c>
      <c r="K59" s="25">
        <f>SUMIF(Funções!B$8:B$545,$G59,Funções!K$8:K$545)</f>
        <v>0</v>
      </c>
      <c r="L59" s="19" t="str">
        <f t="shared" si="0"/>
        <v xml:space="preserve">           .</v>
      </c>
    </row>
    <row r="60" spans="1:12" ht="13.8" x14ac:dyDescent="0.3">
      <c r="A60" s="26"/>
      <c r="B60" s="130"/>
      <c r="C60" s="130"/>
      <c r="D60" s="130"/>
      <c r="E60" s="130"/>
      <c r="F60" s="2"/>
      <c r="G60" s="24" t="s">
        <v>150</v>
      </c>
      <c r="H60" s="159"/>
      <c r="I60" s="159"/>
      <c r="J60" s="27">
        <f>COUNTIF(Funções!B$8:B$545,G60)</f>
        <v>0</v>
      </c>
      <c r="K60" s="25">
        <f>SUMIF(Funções!B$8:B$545,$G60,Funções!K$8:K$545)</f>
        <v>0</v>
      </c>
      <c r="L60" s="19" t="str">
        <f t="shared" si="0"/>
        <v xml:space="preserve">           .</v>
      </c>
    </row>
    <row r="61" spans="1:12" ht="13.8" x14ac:dyDescent="0.3">
      <c r="A61" s="26"/>
      <c r="B61" s="130"/>
      <c r="C61" s="130"/>
      <c r="D61" s="130"/>
      <c r="E61" s="130"/>
      <c r="F61" s="2"/>
      <c r="G61" s="24" t="s">
        <v>150</v>
      </c>
      <c r="H61" s="159"/>
      <c r="I61" s="159"/>
      <c r="J61" s="27">
        <f>COUNTIF(Funções!B$8:B$545,G61)</f>
        <v>0</v>
      </c>
      <c r="K61" s="25">
        <f>SUMIF(Funções!B$8:B$545,$G61,Funções!K$8:K$545)</f>
        <v>0</v>
      </c>
      <c r="L61" s="19" t="str">
        <f t="shared" si="0"/>
        <v xml:space="preserve">           .</v>
      </c>
    </row>
    <row r="62" spans="1:12" ht="13.8" x14ac:dyDescent="0.3">
      <c r="A62" s="26"/>
      <c r="B62" s="130"/>
      <c r="C62" s="130"/>
      <c r="D62" s="130"/>
      <c r="E62" s="130"/>
      <c r="F62" s="2"/>
      <c r="G62" s="24" t="s">
        <v>150</v>
      </c>
      <c r="H62" s="159"/>
      <c r="I62" s="159"/>
      <c r="J62" s="27">
        <f>COUNTIF(Funções!B$8:B$545,G62)</f>
        <v>0</v>
      </c>
      <c r="K62" s="25">
        <f>SUMIF(Funções!B$8:B$545,$G62,Funções!K$8:K$545)</f>
        <v>0</v>
      </c>
      <c r="L62" s="19" t="str">
        <f t="shared" si="0"/>
        <v xml:space="preserve">           .</v>
      </c>
    </row>
    <row r="63" spans="1:12" ht="13.8" x14ac:dyDescent="0.3">
      <c r="A63" s="26"/>
      <c r="B63" s="130"/>
      <c r="C63" s="130"/>
      <c r="D63" s="130"/>
      <c r="E63" s="130"/>
      <c r="F63" s="2"/>
      <c r="G63" s="24" t="s">
        <v>150</v>
      </c>
      <c r="H63" s="159"/>
      <c r="I63" s="159"/>
      <c r="J63" s="27">
        <f>COUNTIF(Funções!B$8:B$545,G63)</f>
        <v>0</v>
      </c>
      <c r="K63" s="25">
        <f>SUMIF(Funções!B$8:B$545,$G63,Funções!K$8:K$545)</f>
        <v>0</v>
      </c>
      <c r="L63" s="19" t="str">
        <f t="shared" si="0"/>
        <v xml:space="preserve">           .</v>
      </c>
    </row>
    <row r="64" spans="1:12" ht="13.8" x14ac:dyDescent="0.3">
      <c r="A64" s="28"/>
      <c r="B64" s="160"/>
      <c r="C64" s="160"/>
      <c r="D64" s="160"/>
      <c r="E64" s="160"/>
      <c r="F64" s="29"/>
      <c r="G64" s="30" t="s">
        <v>150</v>
      </c>
      <c r="H64" s="161"/>
      <c r="I64" s="161"/>
      <c r="J64" s="31">
        <f>COUNTIF(Funções!B$8:B$545,G64)</f>
        <v>0</v>
      </c>
      <c r="K64" s="32">
        <f>SUMIF(Funções!B$8:B$545,$G64,Funções!K$8:K$545)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2" activePane="bottomLeft" state="frozen"/>
      <selection activeCell="B11" sqref="B11"/>
      <selection pane="bottomLeft" activeCell="A9" sqref="A9"/>
    </sheetView>
  </sheetViews>
  <sheetFormatPr defaultRowHeight="13.2" x14ac:dyDescent="0.25"/>
  <cols>
    <col min="1" max="1" width="2.77734375" customWidth="1"/>
    <col min="2" max="2" width="8.21875" customWidth="1"/>
    <col min="3" max="3" width="11.5546875" customWidth="1"/>
    <col min="4" max="4" width="1.21875" customWidth="1"/>
    <col min="5" max="5" width="7.77734375" customWidth="1"/>
    <col min="6" max="6" width="5.77734375" customWidth="1"/>
    <col min="7" max="7" width="13.44140625" customWidth="1"/>
    <col min="8" max="8" width="8.44140625" customWidth="1"/>
    <col min="9" max="9" width="5.77734375" customWidth="1"/>
    <col min="10" max="10" width="11.5546875" customWidth="1"/>
    <col min="11" max="11" width="8.44140625" customWidth="1"/>
    <col min="12" max="12" width="6.5546875" customWidth="1"/>
  </cols>
  <sheetData>
    <row r="1" spans="1:12" x14ac:dyDescent="0.25">
      <c r="A1" s="132" t="s">
        <v>160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2" x14ac:dyDescent="0.25">
      <c r="A4" s="164" t="str">
        <f>Contagem!A5&amp;" : "&amp;Contagem!F5</f>
        <v xml:space="preserve">Aplicação : </v>
      </c>
      <c r="B4" s="164"/>
      <c r="C4" s="164"/>
      <c r="D4" s="164"/>
      <c r="E4" s="164"/>
      <c r="F4" s="146" t="str">
        <f>Contagem!A8&amp;" : "&amp;Contagem!F8</f>
        <v>Projeto : SIGS</v>
      </c>
      <c r="G4" s="146"/>
      <c r="H4" s="146"/>
      <c r="I4" s="146"/>
      <c r="J4" s="146"/>
      <c r="K4" s="146"/>
      <c r="L4" s="146"/>
    </row>
    <row r="5" spans="1:12" x14ac:dyDescent="0.25">
      <c r="A5" s="164" t="str">
        <f>Contagem!A9&amp;" : "&amp;Contagem!F9</f>
        <v>Responsável : Ana Karyna da Silva Teixeira</v>
      </c>
      <c r="B5" s="164"/>
      <c r="C5" s="164"/>
      <c r="D5" s="164"/>
      <c r="E5" s="164"/>
      <c r="F5" s="146" t="str">
        <f>Contagem!A10&amp;" : "&amp;Contagem!F10</f>
        <v>Revisor : Luana Alves de Araujo Passos Aguiar</v>
      </c>
      <c r="G5" s="146"/>
      <c r="H5" s="146"/>
      <c r="I5" s="146"/>
      <c r="J5" s="146"/>
      <c r="K5" s="146"/>
      <c r="L5" s="146"/>
    </row>
    <row r="6" spans="1:12" x14ac:dyDescent="0.25">
      <c r="A6" s="164" t="str">
        <f>Contagem!A4&amp;" : "&amp;Contagem!F4</f>
        <v>Empresa : Secretaria de Estado de Planejamento e Gestão de Mato Grosso</v>
      </c>
      <c r="B6" s="164"/>
      <c r="C6" s="164"/>
      <c r="D6" s="164"/>
      <c r="E6" s="164"/>
      <c r="F6" s="146" t="str">
        <f>"Tipo de Contagem : "&amp;Contagem!F6</f>
        <v>Tipo de Contagem : Projeto de Desenvolvimento</v>
      </c>
      <c r="G6" s="146"/>
      <c r="H6" s="146"/>
      <c r="I6" s="146"/>
      <c r="J6" s="146"/>
      <c r="K6" s="146"/>
      <c r="L6" s="146"/>
    </row>
    <row r="7" spans="1:12" ht="12.75" customHeight="1" x14ac:dyDescent="0.25">
      <c r="A7" s="166" t="s">
        <v>161</v>
      </c>
      <c r="B7" s="166"/>
      <c r="C7" s="167" t="s">
        <v>162</v>
      </c>
      <c r="D7" s="167"/>
      <c r="E7" s="167"/>
      <c r="F7" s="167"/>
      <c r="G7" s="162" t="s">
        <v>163</v>
      </c>
      <c r="H7" s="162" t="s">
        <v>164</v>
      </c>
      <c r="I7" s="65"/>
      <c r="J7" s="162" t="s">
        <v>165</v>
      </c>
      <c r="K7" s="162"/>
      <c r="L7" s="163" t="s">
        <v>164</v>
      </c>
    </row>
    <row r="8" spans="1:12" x14ac:dyDescent="0.25">
      <c r="A8" s="166"/>
      <c r="B8" s="166"/>
      <c r="C8" s="167"/>
      <c r="D8" s="167"/>
      <c r="E8" s="167"/>
      <c r="F8" s="167"/>
      <c r="G8" s="162"/>
      <c r="H8" s="162"/>
      <c r="I8" s="66"/>
      <c r="J8" s="162"/>
      <c r="K8" s="162"/>
      <c r="L8" s="163"/>
    </row>
    <row r="9" spans="1:12" ht="6" customHeight="1" x14ac:dyDescent="0.3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8" x14ac:dyDescent="0.3">
      <c r="A10" s="48"/>
      <c r="B10" s="49" t="s">
        <v>40</v>
      </c>
      <c r="C10" s="50">
        <f>COUNTIF(Funções!G8:G545,"EEL")</f>
        <v>5</v>
      </c>
      <c r="D10" s="49"/>
      <c r="E10" s="51" t="s">
        <v>166</v>
      </c>
      <c r="F10" s="51" t="s">
        <v>167</v>
      </c>
      <c r="G10" s="50">
        <f>C10*3</f>
        <v>15</v>
      </c>
      <c r="H10" s="49"/>
      <c r="I10" s="33"/>
      <c r="J10" s="52" t="str">
        <f>Deflatores!$G$4&amp;"="</f>
        <v>I=</v>
      </c>
      <c r="K10" s="53">
        <f>SUMIF(Funções!$J$8:$J$545,"EE"&amp;Deflatores!G4,Funções!$L$8:$L$545)</f>
        <v>27</v>
      </c>
      <c r="L10" s="54"/>
    </row>
    <row r="11" spans="1:12" ht="13.8" x14ac:dyDescent="0.3">
      <c r="A11" s="55"/>
      <c r="B11" s="49"/>
      <c r="C11" s="50">
        <f>COUNTIF(Funções!G8:G545,"EEA")</f>
        <v>0</v>
      </c>
      <c r="D11" s="49"/>
      <c r="E11" s="51" t="s">
        <v>168</v>
      </c>
      <c r="F11" s="51" t="s">
        <v>169</v>
      </c>
      <c r="G11" s="50">
        <f>C11*4</f>
        <v>0</v>
      </c>
      <c r="H11" s="49"/>
      <c r="I11" s="33"/>
      <c r="J11" s="52" t="str">
        <f>Deflatores!$G$5&amp;"="</f>
        <v>A=</v>
      </c>
      <c r="K11" s="53">
        <f>SUMIF(Funções!$J$8:$J$545,"EE"&amp;Deflatores!G5,Funções!$L$8:$L$545)</f>
        <v>0</v>
      </c>
      <c r="L11" s="54"/>
    </row>
    <row r="12" spans="1:12" ht="13.8" x14ac:dyDescent="0.3">
      <c r="A12" s="55"/>
      <c r="B12" s="49"/>
      <c r="C12" s="50">
        <f>COUNTIF(Funções!G8:G545,"EEH")</f>
        <v>2</v>
      </c>
      <c r="D12" s="49"/>
      <c r="E12" s="51" t="s">
        <v>170</v>
      </c>
      <c r="F12" s="51" t="s">
        <v>171</v>
      </c>
      <c r="G12" s="50">
        <f>C12*6</f>
        <v>12</v>
      </c>
      <c r="H12" s="49"/>
      <c r="I12" s="33"/>
      <c r="J12" s="52" t="str">
        <f>Deflatores!$G$6&amp;"="</f>
        <v>E=</v>
      </c>
      <c r="K12" s="53">
        <f>SUMIF(Funções!$J$8:$J$545,"EE"&amp;Deflatores!G6,Funções!$L$8:$L$545)</f>
        <v>0</v>
      </c>
      <c r="L12" s="56"/>
    </row>
    <row r="13" spans="1:12" ht="13.8" x14ac:dyDescent="0.3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8" x14ac:dyDescent="0.3">
      <c r="A14" s="55"/>
      <c r="B14" s="58" t="s">
        <v>172</v>
      </c>
      <c r="C14" s="50">
        <f>SUM(C10:C12)</f>
        <v>7</v>
      </c>
      <c r="D14" s="49"/>
      <c r="E14" s="49"/>
      <c r="F14" s="58" t="s">
        <v>173</v>
      </c>
      <c r="G14" s="50">
        <f>SUM(G10:G12)</f>
        <v>27</v>
      </c>
      <c r="H14" s="33">
        <f>IF($G$45&lt;&gt;0,G14/$G$45,"")</f>
        <v>0.24545454545454545</v>
      </c>
      <c r="J14" s="52"/>
      <c r="K14" s="53">
        <f>SUM(K10:K13)</f>
        <v>27</v>
      </c>
      <c r="L14" s="34">
        <f>IF('Sumário 2'!L11&lt;&gt;0,K14/'Sumário 2'!L11,"")</f>
        <v>0.24545454545454545</v>
      </c>
    </row>
    <row r="15" spans="1:12" ht="6" customHeight="1" x14ac:dyDescent="0.3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8" x14ac:dyDescent="0.3">
      <c r="A17" s="55"/>
      <c r="B17" s="49" t="s">
        <v>152</v>
      </c>
      <c r="C17" s="52">
        <f>COUNTIF(Funções!G8:G545,"SEL")</f>
        <v>0</v>
      </c>
      <c r="D17" s="49"/>
      <c r="E17" s="51" t="s">
        <v>166</v>
      </c>
      <c r="F17" s="51" t="s">
        <v>169</v>
      </c>
      <c r="G17" s="52">
        <f>C17*4</f>
        <v>0</v>
      </c>
      <c r="H17" s="49"/>
      <c r="I17" s="49"/>
      <c r="J17" s="52" t="str">
        <f>Deflatores!$G$4&amp;"="</f>
        <v>I=</v>
      </c>
      <c r="K17" s="61">
        <f>SUMIF(Funções!$J$8:$J$545,"SE"&amp;Deflatores!$G$4,Funções!$L$8:$L$545)</f>
        <v>0</v>
      </c>
      <c r="L17" s="54"/>
    </row>
    <row r="18" spans="1:12" ht="13.8" x14ac:dyDescent="0.3">
      <c r="A18" s="55"/>
      <c r="B18" s="49"/>
      <c r="C18" s="52">
        <f>COUNTIF(Funções!G8:G545,"SEA")</f>
        <v>0</v>
      </c>
      <c r="D18" s="49"/>
      <c r="E18" s="51" t="s">
        <v>168</v>
      </c>
      <c r="F18" s="51" t="s">
        <v>174</v>
      </c>
      <c r="G18" s="52">
        <f>C18*5</f>
        <v>0</v>
      </c>
      <c r="H18" s="49"/>
      <c r="I18" s="49"/>
      <c r="J18" s="52" t="str">
        <f>Deflatores!$G$5&amp;"="</f>
        <v>A=</v>
      </c>
      <c r="K18" s="61">
        <f>SUMIF(Funções!$J$8:$J$545,"SE"&amp;Deflatores!$G$5,Funções!$L$8:$L$545)</f>
        <v>0</v>
      </c>
      <c r="L18" s="54"/>
    </row>
    <row r="19" spans="1:12" ht="13.8" x14ac:dyDescent="0.3">
      <c r="A19" s="55"/>
      <c r="B19" s="49"/>
      <c r="C19" s="52">
        <f>COUNTIF(Funções!G8:G545,"SEH")</f>
        <v>0</v>
      </c>
      <c r="D19" s="49"/>
      <c r="E19" s="51" t="s">
        <v>170</v>
      </c>
      <c r="F19" s="51" t="s">
        <v>175</v>
      </c>
      <c r="G19" s="52">
        <f>C19*7</f>
        <v>0</v>
      </c>
      <c r="H19" s="49"/>
      <c r="I19" s="49"/>
      <c r="J19" s="52" t="str">
        <f>Deflatores!$G$6&amp;"="</f>
        <v>E=</v>
      </c>
      <c r="K19" s="61">
        <f>SUMIF(Funções!$J$8:$J$545,"SE"&amp;Deflatores!$G$6,Funções!$L$8:$L$545)</f>
        <v>0</v>
      </c>
      <c r="L19" s="56"/>
    </row>
    <row r="20" spans="1:12" ht="13.8" x14ac:dyDescent="0.3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8" x14ac:dyDescent="0.3">
      <c r="A21" s="55"/>
      <c r="B21" s="58" t="s">
        <v>172</v>
      </c>
      <c r="C21" s="50">
        <f>SUM(C17:C19)</f>
        <v>0</v>
      </c>
      <c r="D21" s="49"/>
      <c r="E21" s="49"/>
      <c r="F21" s="58" t="s">
        <v>173</v>
      </c>
      <c r="G21" s="50">
        <f>SUM(G17:G19)</f>
        <v>0</v>
      </c>
      <c r="H21" s="33">
        <f>IF($G$45&lt;&gt;0,G21/$G$45,"")</f>
        <v>0</v>
      </c>
      <c r="J21" s="52"/>
      <c r="K21" s="53">
        <f>SUM(K17:K20)</f>
        <v>0</v>
      </c>
      <c r="L21" s="34">
        <f>IF('Sumário 2'!L11&lt;&gt;0,K21/'Sumário 2'!L11,"")</f>
        <v>0</v>
      </c>
    </row>
    <row r="22" spans="1:12" ht="6" customHeight="1" x14ac:dyDescent="0.3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8" x14ac:dyDescent="0.3">
      <c r="A24" s="55"/>
      <c r="B24" s="49" t="s">
        <v>36</v>
      </c>
      <c r="C24" s="50">
        <f>COUNTIF(Funções!G8:G545,"CEL")</f>
        <v>10</v>
      </c>
      <c r="D24" s="49"/>
      <c r="E24" s="51" t="s">
        <v>166</v>
      </c>
      <c r="F24" s="51" t="s">
        <v>167</v>
      </c>
      <c r="G24" s="50">
        <f>C24*3</f>
        <v>30</v>
      </c>
      <c r="H24" s="49"/>
      <c r="I24" s="49"/>
      <c r="J24" s="52" t="str">
        <f>Deflatores!$G$4&amp;"="</f>
        <v>I=</v>
      </c>
      <c r="K24" s="53">
        <f>SUMIF(Funções!$J$8:$J$545,"CE"&amp;Deflatores!$G$4,Funções!$L$8:$L$545)</f>
        <v>44</v>
      </c>
      <c r="L24" s="54"/>
    </row>
    <row r="25" spans="1:12" ht="13.8" x14ac:dyDescent="0.3">
      <c r="A25" s="55"/>
      <c r="B25" s="49"/>
      <c r="C25" s="50">
        <f>COUNTIF(Funções!G8:G545,"CEA")</f>
        <v>2</v>
      </c>
      <c r="D25" s="49"/>
      <c r="E25" s="51" t="s">
        <v>168</v>
      </c>
      <c r="F25" s="51" t="s">
        <v>169</v>
      </c>
      <c r="G25" s="50">
        <f>C25*4</f>
        <v>8</v>
      </c>
      <c r="H25" s="49"/>
      <c r="I25" s="49"/>
      <c r="J25" s="52" t="str">
        <f>Deflatores!$G$5&amp;"="</f>
        <v>A=</v>
      </c>
      <c r="K25" s="53">
        <f>SUMIF(Funções!$J$8:$J$545,"CE"&amp;Deflatores!$G$5,Funções!$L$8:$L$545)</f>
        <v>0</v>
      </c>
      <c r="L25" s="54"/>
    </row>
    <row r="26" spans="1:12" ht="13.8" x14ac:dyDescent="0.3">
      <c r="A26" s="55"/>
      <c r="B26" s="49"/>
      <c r="C26" s="50">
        <f>COUNTIF(Funções!G8:G545,"CEH")</f>
        <v>1</v>
      </c>
      <c r="D26" s="49"/>
      <c r="E26" s="51" t="s">
        <v>170</v>
      </c>
      <c r="F26" s="51" t="s">
        <v>171</v>
      </c>
      <c r="G26" s="50">
        <f>C26*6</f>
        <v>6</v>
      </c>
      <c r="H26" s="49"/>
      <c r="I26" s="49"/>
      <c r="J26" s="52" t="str">
        <f>Deflatores!$G$6&amp;"="</f>
        <v>E=</v>
      </c>
      <c r="K26" s="53">
        <f>SUMIF(Funções!$J$8:$J$545,"CE"&amp;Deflatores!$G$6,Funções!$L$8:$L$545)</f>
        <v>0</v>
      </c>
      <c r="L26" s="56"/>
    </row>
    <row r="27" spans="1:12" ht="13.8" x14ac:dyDescent="0.3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8" x14ac:dyDescent="0.3">
      <c r="A28" s="55"/>
      <c r="B28" s="58" t="s">
        <v>172</v>
      </c>
      <c r="C28" s="50">
        <f>SUM(C24:C26)</f>
        <v>13</v>
      </c>
      <c r="D28" s="49"/>
      <c r="E28" s="49"/>
      <c r="F28" s="58" t="s">
        <v>173</v>
      </c>
      <c r="G28" s="50">
        <f>SUM(G24:G26)</f>
        <v>44</v>
      </c>
      <c r="H28" s="33">
        <f>IF($G$45&lt;&gt;0,G28/$G$45,"")</f>
        <v>0.4</v>
      </c>
      <c r="J28" s="52"/>
      <c r="K28" s="53">
        <f>SUM(K24:K27)</f>
        <v>44</v>
      </c>
      <c r="L28" s="34">
        <f>IF('Sumário 2'!L11&lt;&gt;0,K28/'Sumário 2'!L11,"")</f>
        <v>0.4</v>
      </c>
    </row>
    <row r="29" spans="1:12" ht="6" customHeight="1" x14ac:dyDescent="0.3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8" x14ac:dyDescent="0.3">
      <c r="A31" s="55"/>
      <c r="B31" s="49" t="s">
        <v>49</v>
      </c>
      <c r="C31" s="50">
        <f>COUNTIF(Funções!G8:G545,"ALIL")</f>
        <v>2</v>
      </c>
      <c r="D31" s="49"/>
      <c r="E31" s="49" t="s">
        <v>166</v>
      </c>
      <c r="F31" s="49" t="s">
        <v>175</v>
      </c>
      <c r="G31" s="50">
        <f>C31*7</f>
        <v>14</v>
      </c>
      <c r="H31" s="49"/>
      <c r="I31" s="49"/>
      <c r="J31" s="52" t="str">
        <f>Deflatores!$G$4&amp;"="</f>
        <v>I=</v>
      </c>
      <c r="K31" s="53">
        <f>SUMIF(Funções!$J$8:$J$545,"ALI"&amp;Deflatores!$G$4,Funções!$L$8:$L$545)</f>
        <v>14</v>
      </c>
      <c r="L31" s="54"/>
    </row>
    <row r="32" spans="1:12" ht="13.8" x14ac:dyDescent="0.3">
      <c r="A32" s="55"/>
      <c r="B32" s="49"/>
      <c r="C32" s="50">
        <f>COUNTIF(Funções!G8:G545,"ALIA")</f>
        <v>0</v>
      </c>
      <c r="D32" s="49"/>
      <c r="E32" s="49" t="s">
        <v>168</v>
      </c>
      <c r="F32" s="49" t="s">
        <v>176</v>
      </c>
      <c r="G32" s="50">
        <f>C32*10</f>
        <v>0</v>
      </c>
      <c r="H32" s="49"/>
      <c r="I32" s="49"/>
      <c r="J32" s="52" t="str">
        <f>Deflatores!$G$5&amp;"="</f>
        <v>A=</v>
      </c>
      <c r="K32" s="53">
        <f>SUMIF(Funções!$J$8:$J$545,"ALI"&amp;Deflatores!$G$5,Funções!$L$8:$L$545)</f>
        <v>0</v>
      </c>
      <c r="L32" s="54"/>
    </row>
    <row r="33" spans="1:12" ht="13.8" x14ac:dyDescent="0.3">
      <c r="A33" s="55"/>
      <c r="B33" s="49"/>
      <c r="C33" s="50">
        <f>COUNTIF(Funções!G8:G545,"ALIH")</f>
        <v>0</v>
      </c>
      <c r="D33" s="49"/>
      <c r="E33" s="49" t="s">
        <v>170</v>
      </c>
      <c r="F33" s="49" t="s">
        <v>177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SUMIF(Funções!$J$8:$J$545,"ALI"&amp;Deflatores!$G$6,Funções!$L$8:$L$545)</f>
        <v>0</v>
      </c>
      <c r="L33" s="56"/>
    </row>
    <row r="34" spans="1:12" ht="13.8" x14ac:dyDescent="0.3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8" x14ac:dyDescent="0.3">
      <c r="A35" s="55"/>
      <c r="B35" s="58" t="s">
        <v>172</v>
      </c>
      <c r="C35" s="50">
        <f>SUM(C31:C33)</f>
        <v>2</v>
      </c>
      <c r="D35" s="49"/>
      <c r="E35" s="49"/>
      <c r="F35" s="58" t="s">
        <v>173</v>
      </c>
      <c r="G35" s="50">
        <f>SUM(G31:G33)</f>
        <v>14</v>
      </c>
      <c r="H35" s="33">
        <f>IF($G$45&lt;&gt;0,G35/$G$45,"")</f>
        <v>0.12727272727272726</v>
      </c>
      <c r="J35" s="52"/>
      <c r="K35" s="53">
        <f>SUM(K31:K34)</f>
        <v>14</v>
      </c>
      <c r="L35" s="34">
        <f>IF('Sumário 2'!L11&lt;&gt;0,K35/'Sumário 2'!L11,"")</f>
        <v>0.12727272727272726</v>
      </c>
    </row>
    <row r="36" spans="1:12" ht="6" customHeight="1" x14ac:dyDescent="0.3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8" x14ac:dyDescent="0.3">
      <c r="A38" s="55"/>
      <c r="B38" s="49" t="s">
        <v>51</v>
      </c>
      <c r="C38" s="50">
        <f>COUNTIF(Funções!G8:G545,"AIEL")</f>
        <v>5</v>
      </c>
      <c r="D38" s="49"/>
      <c r="E38" s="49" t="s">
        <v>166</v>
      </c>
      <c r="F38" s="49" t="s">
        <v>174</v>
      </c>
      <c r="G38" s="50">
        <f>C38*5</f>
        <v>25</v>
      </c>
      <c r="H38" s="49"/>
      <c r="I38" s="49"/>
      <c r="J38" s="52" t="str">
        <f>Deflatores!$G$4&amp;"="</f>
        <v>I=</v>
      </c>
      <c r="K38" s="53">
        <f>SUMIF(Funções!$J$8:$J$545,"AIE"&amp;Deflatores!$G$4,Funções!$L$8:$L$545)</f>
        <v>25</v>
      </c>
      <c r="L38" s="54"/>
    </row>
    <row r="39" spans="1:12" ht="13.8" x14ac:dyDescent="0.3">
      <c r="A39" s="55"/>
      <c r="B39" s="49"/>
      <c r="C39" s="50">
        <f>COUNTIF(Funções!G8:G545,"AIEA")</f>
        <v>0</v>
      </c>
      <c r="D39" s="49"/>
      <c r="E39" s="49" t="s">
        <v>168</v>
      </c>
      <c r="F39" s="49" t="s">
        <v>175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SUMIF(Funções!$J$8:$J$545,"AIE"&amp;Deflatores!$G$5,Funções!$L$8:$L$545)</f>
        <v>0</v>
      </c>
      <c r="L39" s="54"/>
    </row>
    <row r="40" spans="1:12" ht="13.8" x14ac:dyDescent="0.3">
      <c r="A40" s="55"/>
      <c r="B40" s="49"/>
      <c r="C40" s="50">
        <f>COUNTIF(Funções!G8:G545,"AIEH")</f>
        <v>0</v>
      </c>
      <c r="D40" s="49"/>
      <c r="E40" s="49" t="s">
        <v>170</v>
      </c>
      <c r="F40" s="49" t="s">
        <v>176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SUMIF(Funções!$J$8:$J$545,"AIE"&amp;Deflatores!$G$6,Funções!$L$8:$L$545)</f>
        <v>0</v>
      </c>
      <c r="L40" s="56"/>
    </row>
    <row r="41" spans="1:12" ht="13.8" x14ac:dyDescent="0.3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8" x14ac:dyDescent="0.3">
      <c r="A42" s="55"/>
      <c r="B42" s="58" t="s">
        <v>172</v>
      </c>
      <c r="C42" s="50">
        <f>SUM(C38:C40)</f>
        <v>5</v>
      </c>
      <c r="D42" s="49"/>
      <c r="E42" s="49"/>
      <c r="F42" s="58" t="s">
        <v>173</v>
      </c>
      <c r="G42" s="50">
        <f>SUM(G38:G40)</f>
        <v>25</v>
      </c>
      <c r="H42" s="33">
        <f>IF($G$45&lt;&gt;0,G42/$G$45,"")</f>
        <v>0.22727272727272727</v>
      </c>
      <c r="J42" s="52"/>
      <c r="K42" s="53">
        <f>SUM(K38:K41)</f>
        <v>25</v>
      </c>
      <c r="L42" s="34">
        <f>IF('Sumário 2'!L11&lt;&gt;0,K42/'Sumário 2'!L11,"")</f>
        <v>0.22727272727272727</v>
      </c>
    </row>
    <row r="43" spans="1:12" ht="6" customHeight="1" x14ac:dyDescent="0.3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8" x14ac:dyDescent="0.3">
      <c r="A45" s="55"/>
      <c r="B45" s="165" t="s">
        <v>178</v>
      </c>
      <c r="C45" s="165"/>
      <c r="D45" s="165"/>
      <c r="E45" s="165"/>
      <c r="F45" s="165"/>
      <c r="G45" s="50">
        <f>SUM(G14+G21+G28+G35+G42)</f>
        <v>110</v>
      </c>
      <c r="H45" s="49"/>
      <c r="I45" s="49"/>
      <c r="J45" s="49"/>
      <c r="K45" s="49"/>
      <c r="L45" s="54"/>
    </row>
    <row r="46" spans="1:12" ht="13.8" x14ac:dyDescent="0.3">
      <c r="A46" s="55"/>
      <c r="B46" s="165" t="s">
        <v>179</v>
      </c>
      <c r="C46" s="165"/>
      <c r="D46" s="165"/>
      <c r="E46" s="165"/>
      <c r="F46" s="165"/>
      <c r="G46" s="50">
        <f>(C10+C11+C12)*4+(C17+C18+C19)*5+(C24+C25+C26)*4+(C31+C32+C33)*7+(C38+C39+C40)*5</f>
        <v>119</v>
      </c>
      <c r="H46" s="49"/>
      <c r="I46" s="49"/>
      <c r="J46" s="49"/>
      <c r="K46" s="49"/>
      <c r="L46" s="54"/>
    </row>
    <row r="47" spans="1:12" ht="13.8" x14ac:dyDescent="0.3">
      <c r="A47" s="55"/>
      <c r="B47" s="165" t="s">
        <v>180</v>
      </c>
      <c r="C47" s="165"/>
      <c r="D47" s="165"/>
      <c r="E47" s="165"/>
      <c r="F47" s="165"/>
      <c r="G47" s="50">
        <f>(C31+C32+C33)*35+(C38+C39+C40)*15</f>
        <v>145</v>
      </c>
      <c r="H47" s="49"/>
      <c r="I47" s="49"/>
      <c r="J47" s="49"/>
      <c r="K47" s="49"/>
      <c r="L47" s="54"/>
    </row>
    <row r="48" spans="1:12" ht="13.8" x14ac:dyDescent="0.3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8" x14ac:dyDescent="0.3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8" x14ac:dyDescent="0.3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8" x14ac:dyDescent="0.3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8" x14ac:dyDescent="0.3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546875" defaultRowHeight="13.2" x14ac:dyDescent="0.25"/>
  <cols>
    <col min="1" max="1" width="3.21875" customWidth="1"/>
    <col min="2" max="2" width="32.5546875" customWidth="1"/>
    <col min="3" max="3" width="36.44140625" customWidth="1"/>
    <col min="4" max="4" width="7" customWidth="1"/>
    <col min="5" max="5" width="9.77734375" customWidth="1"/>
    <col min="6" max="6" width="9.21875" customWidth="1"/>
    <col min="7" max="8" width="12.21875" customWidth="1"/>
    <col min="9" max="9" width="12.5546875" customWidth="1"/>
    <col min="10" max="10" width="7.5546875" customWidth="1"/>
    <col min="11" max="11" width="2.21875" customWidth="1"/>
    <col min="12" max="12" width="13.5546875" customWidth="1"/>
    <col min="13" max="13" width="1.77734375" customWidth="1"/>
  </cols>
  <sheetData>
    <row r="1" spans="1:13" x14ac:dyDescent="0.25">
      <c r="A1" s="132" t="s">
        <v>181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</row>
    <row r="3" spans="1:13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x14ac:dyDescent="0.25">
      <c r="A4" s="164" t="str">
        <f>Contagem!A5&amp;" : "&amp;Contagem!F5</f>
        <v xml:space="preserve">Aplicação : </v>
      </c>
      <c r="B4" s="164"/>
      <c r="C4" s="164"/>
      <c r="D4" s="164"/>
      <c r="E4" s="164"/>
      <c r="F4" s="146" t="str">
        <f>Contagem!A8&amp;" : "&amp;Contagem!F8</f>
        <v>Projeto : SIGS</v>
      </c>
      <c r="G4" s="146"/>
      <c r="H4" s="146"/>
      <c r="I4" s="146"/>
      <c r="J4" s="146"/>
      <c r="K4" s="146"/>
      <c r="L4" s="146"/>
      <c r="M4" s="146"/>
    </row>
    <row r="5" spans="1:13" x14ac:dyDescent="0.25">
      <c r="A5" s="168" t="str">
        <f>Contagem!A9&amp;" : "&amp;Contagem!F9</f>
        <v>Responsável : Ana Karyna da Silva Teixeira</v>
      </c>
      <c r="B5" s="168"/>
      <c r="C5" s="168"/>
      <c r="D5" s="168"/>
      <c r="E5" s="168"/>
      <c r="F5" s="146" t="str">
        <f>Contagem!A10&amp;" : "&amp;Contagem!F10</f>
        <v>Revisor : Luana Alves de Araujo Passos Aguiar</v>
      </c>
      <c r="G5" s="146"/>
      <c r="H5" s="146"/>
      <c r="I5" s="146"/>
      <c r="J5" s="146"/>
      <c r="K5" s="146"/>
      <c r="L5" s="146"/>
      <c r="M5" s="146"/>
    </row>
    <row r="6" spans="1:13" x14ac:dyDescent="0.25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6" t="str">
        <f>"Tipo de Contagem : "&amp;Contagem!F6</f>
        <v>Tipo de Contagem : Projeto de Desenvolvimento</v>
      </c>
      <c r="G6" s="146"/>
      <c r="H6" s="146"/>
      <c r="I6" s="146"/>
      <c r="J6" s="146"/>
      <c r="K6" s="146"/>
      <c r="L6" s="146"/>
      <c r="M6" s="146"/>
    </row>
    <row r="7" spans="1:13" x14ac:dyDescent="0.25">
      <c r="A7" s="80"/>
      <c r="M7" s="81"/>
    </row>
    <row r="8" spans="1:13" ht="13.8" x14ac:dyDescent="0.3">
      <c r="A8" s="80"/>
      <c r="B8" s="169"/>
      <c r="C8" s="169"/>
      <c r="D8" s="169"/>
      <c r="E8" s="169"/>
      <c r="F8" s="169"/>
      <c r="G8" s="169"/>
      <c r="H8" s="169"/>
      <c r="I8" s="169"/>
      <c r="M8" s="81"/>
    </row>
    <row r="9" spans="1:13" ht="13.8" x14ac:dyDescent="0.3">
      <c r="A9" s="80"/>
      <c r="B9" s="170" t="s">
        <v>182</v>
      </c>
      <c r="C9" s="170"/>
      <c r="D9" s="170"/>
      <c r="E9" s="35" t="s">
        <v>151</v>
      </c>
      <c r="F9" s="35" t="s">
        <v>3</v>
      </c>
      <c r="G9" s="35" t="s">
        <v>183</v>
      </c>
      <c r="H9" s="35" t="s">
        <v>184</v>
      </c>
      <c r="I9" s="35" t="s">
        <v>8</v>
      </c>
      <c r="J9" s="35" t="s">
        <v>185</v>
      </c>
      <c r="M9" s="81"/>
    </row>
    <row r="10" spans="1:13" ht="13.5" customHeight="1" x14ac:dyDescent="0.3">
      <c r="A10" s="80"/>
      <c r="B10" s="130" t="str">
        <f>""&amp;Deflatores!B4</f>
        <v>Inclusão</v>
      </c>
      <c r="C10" s="130"/>
      <c r="D10" s="24" t="str">
        <f>""&amp;Deflatores!G4</f>
        <v>I</v>
      </c>
      <c r="E10" s="102">
        <f>IF(D10="","",COUNTIF(Funções!C$8:C$545,D10))</f>
        <v>27</v>
      </c>
      <c r="F10" s="103">
        <f>SUMIF(Funções!$C$8:$C$545,Deflatores!G4,Funções!$H$8:$H$545)</f>
        <v>110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110</v>
      </c>
      <c r="J10" s="106">
        <f t="shared" ref="J10:J44" si="0">IF($L$11&lt;&gt;0,I10/$L$11,"")</f>
        <v>1</v>
      </c>
      <c r="L10" s="40" t="s">
        <v>8</v>
      </c>
      <c r="M10" s="54"/>
    </row>
    <row r="11" spans="1:13" ht="13.5" customHeight="1" x14ac:dyDescent="0.3">
      <c r="A11" s="80"/>
      <c r="B11" s="130" t="str">
        <f>""&amp;Deflatores!B5</f>
        <v>Alteração (sem conhecimento do Fator de Impacto)</v>
      </c>
      <c r="C11" s="130"/>
      <c r="D11" s="24" t="str">
        <f>""&amp;Deflatores!G5</f>
        <v>A</v>
      </c>
      <c r="E11" s="102">
        <f>IF(D11="","",COUNTIF(Funções!C$8:C$545,D11))</f>
        <v>0</v>
      </c>
      <c r="F11" s="103">
        <f>SUMIF(Funções!$C$8:$C$545,Deflatores!G5,Funções!$H$8:$H$545)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110</v>
      </c>
      <c r="M11" s="54"/>
    </row>
    <row r="12" spans="1:13" ht="13.5" customHeight="1" x14ac:dyDescent="0.3">
      <c r="A12" s="80"/>
      <c r="B12" s="130" t="str">
        <f>""&amp;Deflatores!B6</f>
        <v>Exclusão</v>
      </c>
      <c r="C12" s="130"/>
      <c r="D12" s="24" t="str">
        <f>""&amp;Deflatores!G6</f>
        <v>E</v>
      </c>
      <c r="E12" s="102">
        <f>IF(D12="","",COUNTIF(Funções!C$8:C$545,D12))</f>
        <v>0</v>
      </c>
      <c r="F12" s="103">
        <f>SUMIF(Funções!$C$8:$C$545,Deflatores!G6,Funções!$H$8:$H$545)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>
        <f t="shared" si="0"/>
        <v>0</v>
      </c>
      <c r="K12" s="92"/>
      <c r="L12" s="93"/>
      <c r="M12" s="54"/>
    </row>
    <row r="13" spans="1:13" ht="13.5" customHeight="1" x14ac:dyDescent="0.3">
      <c r="A13" s="80"/>
      <c r="B13" s="130" t="str">
        <f>""&amp;Deflatores!B7</f>
        <v>Alteração (50%) de função desenvolvida ou já alterada pela empresa atual</v>
      </c>
      <c r="C13" s="130"/>
      <c r="D13" s="24" t="str">
        <f>""&amp;Deflatores!G7</f>
        <v>A50</v>
      </c>
      <c r="E13" s="102">
        <f>IF(D13="","",COUNTIF(Funções!C$8:C$545,D13))</f>
        <v>0</v>
      </c>
      <c r="F13" s="103">
        <f>SUMIF(Funções!$C$8:$C$545,Deflatores!G7,Funções!$H$8:$H$545)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186</v>
      </c>
      <c r="M13" s="54"/>
    </row>
    <row r="14" spans="1:13" ht="13.5" customHeight="1" x14ac:dyDescent="0.3">
      <c r="A14" s="80"/>
      <c r="B14" s="130" t="str">
        <f>""&amp;Deflatores!B8</f>
        <v>Alteração (75%) de função não desenv. e ainda não alterada pela empresa atual</v>
      </c>
      <c r="C14" s="130"/>
      <c r="D14" s="24" t="str">
        <f>""&amp;Deflatores!G8</f>
        <v>A75</v>
      </c>
      <c r="E14" s="102">
        <f>IF(D14="","",COUNTIF(Funções!C$8:C$545,D14))</f>
        <v>0</v>
      </c>
      <c r="F14" s="103">
        <f>SUMIF(Funções!$C$8:$C$545,Deflatores!G8,Funções!$H$8:$H$545)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110</v>
      </c>
      <c r="M14" s="54"/>
    </row>
    <row r="15" spans="1:13" ht="13.5" customHeight="1" x14ac:dyDescent="0.25">
      <c r="A15" s="80"/>
      <c r="B15" s="130" t="str">
        <f>""&amp;Deflatores!B9</f>
        <v>Alteração (75%+15%): o mesmo acima + redocumentar a função</v>
      </c>
      <c r="C15" s="130"/>
      <c r="D15" s="24" t="str">
        <f>""&amp;Deflatores!G9</f>
        <v>A90</v>
      </c>
      <c r="E15" s="102">
        <f>IF(D15="","",COUNTIF(Funções!C$8:C$545,D15))</f>
        <v>0</v>
      </c>
      <c r="F15" s="103">
        <f>SUMIF(Funções!$C$8:$C$545,Deflatores!G9,Funções!$H$8:$H$545)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30" t="str">
        <f>""&amp;Deflatores!B10</f>
        <v>Migração de Dados</v>
      </c>
      <c r="C16" s="130"/>
      <c r="D16" s="24" t="str">
        <f>""&amp;Deflatores!G10</f>
        <v>PMD</v>
      </c>
      <c r="E16" s="102">
        <f>IF(D16="","",COUNTIF(Funções!C$8:C$545,D16))</f>
        <v>0</v>
      </c>
      <c r="F16" s="103">
        <f>SUMIF(Funções!$C$8:$C$545,Deflatores!G10,Funções!$H$8:$H$545)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30" t="str">
        <f>""&amp;Deflatores!B11</f>
        <v>Corretiva (sem conhecimento do Fator de Impacto)</v>
      </c>
      <c r="C17" s="130"/>
      <c r="D17" s="24" t="str">
        <f>""&amp;Deflatores!G11</f>
        <v>COR</v>
      </c>
      <c r="E17" s="102">
        <f>IF(D17="","",COUNTIF(Funções!C$8:C$545,D17))</f>
        <v>0</v>
      </c>
      <c r="F17" s="103">
        <f>SUMIF(Funções!$C$8:$C$545,Deflatores!G11,Funções!$H$8:$H$545)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30" t="str">
        <f>""&amp;Deflatores!B12</f>
        <v>Corretiva (50%) - Fora da garantia (mesma empresa)</v>
      </c>
      <c r="C18" s="130"/>
      <c r="D18" s="24" t="str">
        <f>""&amp;Deflatores!G12</f>
        <v>COR50</v>
      </c>
      <c r="E18" s="102">
        <f>IF(D18="","",COUNTIF(Funções!C$8:C$545,D18))</f>
        <v>0</v>
      </c>
      <c r="F18" s="103">
        <f>SUMIF(Funções!$C$8:$C$545,Deflatores!G12,Funções!$H$8:$H$545)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30" t="str">
        <f>""&amp;Deflatores!B13</f>
        <v>Corretiva (75%) - Fora da garantia (outra empresa)</v>
      </c>
      <c r="C19" s="130"/>
      <c r="D19" s="24" t="str">
        <f>""&amp;Deflatores!G13</f>
        <v>COR75</v>
      </c>
      <c r="E19" s="102">
        <f>IF(D19="","",COUNTIF(Funções!C$8:C$545,D19))</f>
        <v>0</v>
      </c>
      <c r="F19" s="103">
        <f>SUMIF(Funções!$C$8:$C$545,Deflatores!G13,Funções!$H$8:$H$545)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30" t="str">
        <f>""&amp;Deflatores!B14</f>
        <v>Corretiva (75%+15%) - Fora da garantia (outra empresa) + Redocumentação</v>
      </c>
      <c r="C20" s="130"/>
      <c r="D20" s="24" t="str">
        <f>""&amp;Deflatores!G14</f>
        <v>COR90</v>
      </c>
      <c r="E20" s="102">
        <f>IF(D20="","",COUNTIF(Funções!C$8:C$545,D20))</f>
        <v>0</v>
      </c>
      <c r="F20" s="103">
        <f>SUMIF(Funções!$C$8:$C$545,Deflatores!G14,Funções!$H$8:$H$545)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30" t="str">
        <f>""&amp;Deflatores!B15</f>
        <v>Corretiva em Garantia</v>
      </c>
      <c r="C21" s="130"/>
      <c r="D21" s="24" t="str">
        <f>""&amp;Deflatores!G15</f>
        <v>GAR</v>
      </c>
      <c r="E21" s="102">
        <f>IF(D21="","",COUNTIF(Funções!C$8:C$545,D21))</f>
        <v>0</v>
      </c>
      <c r="F21" s="103">
        <f>SUMIF(Funções!$C$8:$C$545,Deflatores!G15,Funções!$H$8:$H$545)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30" t="str">
        <f>""&amp;Deflatores!B16</f>
        <v>Mudança de Plataforma - Linguagem de Programação</v>
      </c>
      <c r="C22" s="130"/>
      <c r="D22" s="24" t="str">
        <f>""&amp;Deflatores!G16</f>
        <v>MLP</v>
      </c>
      <c r="E22" s="102">
        <f>IF(D22="","",COUNTIF(Funções!C$8:C$545,D22))</f>
        <v>0</v>
      </c>
      <c r="F22" s="103">
        <f>SUMIF(Funções!$C$8:$C$545,Deflatores!G16,Funções!$H$8:$H$545)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30" t="str">
        <f>""&amp;Deflatores!B17</f>
        <v>Mudança de Plataforma - Banco de Dados (outro paradigma)</v>
      </c>
      <c r="C23" s="130"/>
      <c r="D23" s="24" t="str">
        <f>""&amp;Deflatores!G17</f>
        <v>MBO</v>
      </c>
      <c r="E23" s="102">
        <f>IF(D23="","",COUNTIF(Funções!C$8:C$545,D23))</f>
        <v>0</v>
      </c>
      <c r="F23" s="103">
        <f>SUMIF(Funções!$C$8:$C$545,Deflatores!G17,Funções!$H$8:$H$545)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30" t="str">
        <f>""&amp;Deflatores!B18</f>
        <v>Mudança de Plataforma - Banco de Dados (mesmo paradigma com alterações)</v>
      </c>
      <c r="C24" s="130"/>
      <c r="D24" s="24" t="str">
        <f>""&amp;Deflatores!G18</f>
        <v>MBM</v>
      </c>
      <c r="E24" s="102">
        <f>IF(D24="","",COUNTIF(Funções!C$8:C$545,D24))</f>
        <v>0</v>
      </c>
      <c r="F24" s="103">
        <f>SUMIF(Funções!$C$8:$C$545,Deflatores!G18,Funções!$H$8:$H$545)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30" t="str">
        <f>""&amp;Deflatores!B19</f>
        <v>Atualização de Versão – Linguagem de Programação</v>
      </c>
      <c r="C25" s="130"/>
      <c r="D25" s="24" t="str">
        <f>""&amp;Deflatores!G19</f>
        <v>ALP</v>
      </c>
      <c r="E25" s="102">
        <f>IF(D25="","",COUNTIF(Funções!C$8:C$545,D25))</f>
        <v>0</v>
      </c>
      <c r="F25" s="103">
        <f>SUMIF(Funções!$C$8:$C$545,Deflatores!G19,Funções!$H$8:$H$545)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30" t="str">
        <f>""&amp;Deflatores!B20</f>
        <v>Atualização de Versão – Browser</v>
      </c>
      <c r="C26" s="130"/>
      <c r="D26" s="24" t="str">
        <f>""&amp;Deflatores!G20</f>
        <v>AVB</v>
      </c>
      <c r="E26" s="102">
        <f>IF(D26="","",COUNTIF(Funções!C$8:C$545,D26))</f>
        <v>0</v>
      </c>
      <c r="F26" s="103">
        <f>SUMIF(Funções!$C$8:$C$545,Deflatores!G20,Funções!$H$8:$H$545)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30" t="str">
        <f>""&amp;Deflatores!B21</f>
        <v>Atualização de Versão – Banco de Dados</v>
      </c>
      <c r="C27" s="130"/>
      <c r="D27" s="24" t="str">
        <f>""&amp;Deflatores!G21</f>
        <v>ABD</v>
      </c>
      <c r="E27" s="102">
        <f>IF(D27="","",COUNTIF(Funções!C$8:C$545,D27))</f>
        <v>0</v>
      </c>
      <c r="F27" s="103">
        <f>SUMIF(Funções!$C$8:$C$545,Deflatores!G21,Funções!$H$8:$H$545)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30" t="str">
        <f>""&amp;Deflatores!B22</f>
        <v>Manutenção Cosmética</v>
      </c>
      <c r="C28" s="130"/>
      <c r="D28" s="24" t="str">
        <f>""&amp;Deflatores!G22</f>
        <v>COS</v>
      </c>
      <c r="E28" s="102">
        <f>IF(D28="","",COUNTIF(Funções!C$8:C$545,D28))</f>
        <v>0</v>
      </c>
      <c r="F28" s="103">
        <f>SUMIF(Funções!$C$8:$C$545,Deflatores!G22,Funções!$H$8:$H$545)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>
        <f t="shared" si="0"/>
        <v>0</v>
      </c>
      <c r="M28" s="81"/>
    </row>
    <row r="29" spans="1:13" ht="27" customHeight="1" x14ac:dyDescent="0.25">
      <c r="A29" s="80"/>
      <c r="B29" s="155" t="str">
        <f>""&amp;Deflatores!B23</f>
        <v>Adaptação em Funcionalidades sem Alteração de Requisitos Funcionais
(sem conhecimento do Fator de Impacto)</v>
      </c>
      <c r="C29" s="157"/>
      <c r="D29" s="24" t="str">
        <f>""&amp;Deflatores!G23</f>
        <v>ARN</v>
      </c>
      <c r="E29" s="102">
        <f>IF(D29="","",COUNTIF(Funções!C$8:C$545,D29))</f>
        <v>0</v>
      </c>
      <c r="F29" s="103">
        <f>SUMIF(Funções!$C$8:$C$545,Deflatores!G23,Funções!$H$8:$H$545)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55" t="str">
        <f>""&amp;Deflatores!B24</f>
        <v>Adaptação em Funcionalidades sem Alteração de Requisitos Funcionais (50%)
(em função desenvolvida ou já alterada pela empresa atual)</v>
      </c>
      <c r="C30" s="157"/>
      <c r="D30" s="24" t="str">
        <f>""&amp;Deflatores!G24</f>
        <v>ARN50</v>
      </c>
      <c r="E30" s="102">
        <f>IF(D30="","",COUNTIF(Funções!C$8:C$545,D30))</f>
        <v>0</v>
      </c>
      <c r="F30" s="103">
        <f>SUMIF(Funções!$C$8:$C$545,Deflatores!G24,Funções!$H$8:$H$545)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55" t="str">
        <f>""&amp;Deflatores!B25</f>
        <v>Adaptação em Funcionalidades sem Alteração de Requisitos Funcionais (75%)
(em função não desenvolvida e ainda não alterada pela empresa atual)</v>
      </c>
      <c r="C31" s="157"/>
      <c r="D31" s="24" t="str">
        <f>""&amp;Deflatores!G25</f>
        <v>ARN75</v>
      </c>
      <c r="E31" s="102">
        <f>IF(D31="","",COUNTIF(Funções!C$8:C$545,D31))</f>
        <v>0</v>
      </c>
      <c r="F31" s="103">
        <f>SUMIF(Funções!$C$8:$C$545,Deflatores!G25,Funções!$H$8:$H$545)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30" t="str">
        <f>""&amp;Deflatores!B26</f>
        <v>Atualização de Dados sem Consulta Prévia</v>
      </c>
      <c r="C32" s="130"/>
      <c r="D32" s="24" t="str">
        <f>""&amp;Deflatores!G26</f>
        <v>ADS</v>
      </c>
      <c r="E32" s="102">
        <f>IF(D32="","",COUNTIF(Funções!C$8:C$545,D32))</f>
        <v>0</v>
      </c>
      <c r="F32" s="103">
        <f>SUMIF(Funções!$C$8:$C$545,Deflatores!G26,Funções!$H$8:$H$545)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30" t="str">
        <f>""&amp;Deflatores!B27</f>
        <v>Consulta Prévia sem Atualização</v>
      </c>
      <c r="C33" s="130"/>
      <c r="D33" s="24" t="str">
        <f>""&amp;Deflatores!G27</f>
        <v>CPA</v>
      </c>
      <c r="E33" s="102">
        <f>IF(D33="","",COUNTIF(Funções!C$8:C$545,D33))</f>
        <v>0</v>
      </c>
      <c r="F33" s="103">
        <f>SUMIF(Funções!$C$8:$C$545,Deflatores!G27,Funções!$H$8:$H$545)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30" t="str">
        <f>""&amp;Deflatores!B28</f>
        <v>Atualização de Dados com Consulta Prévia</v>
      </c>
      <c r="C34" s="130"/>
      <c r="D34" s="24" t="str">
        <f>""&amp;Deflatores!G28</f>
        <v>ADC</v>
      </c>
      <c r="E34" s="102">
        <f>IF(D34="","",COUNTIF(Funções!C$8:C$545,D34))</f>
        <v>0</v>
      </c>
      <c r="F34" s="103">
        <f>SUMIF(Funções!$C$8:$C$545,Deflatores!G28,Funções!$H$8:$H$545)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30" t="str">
        <f>""&amp;Deflatores!B29</f>
        <v>Apuração Especial – Geração de Relatórios</v>
      </c>
      <c r="C35" s="130"/>
      <c r="D35" s="24" t="str">
        <f>""&amp;Deflatores!G29</f>
        <v>AGR</v>
      </c>
      <c r="E35" s="102">
        <f>IF(D35="","",COUNTIF(Funções!C$8:C$545,D35))</f>
        <v>0</v>
      </c>
      <c r="F35" s="103">
        <f>SUMIF(Funções!$C$8:$C$545,Deflatores!G29,Funções!$H$8:$H$545)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30" t="str">
        <f>""&amp;Deflatores!B30</f>
        <v>Apuração Especial – Reexecução</v>
      </c>
      <c r="C36" s="130"/>
      <c r="D36" s="24" t="str">
        <f>""&amp;Deflatores!G30</f>
        <v>AER</v>
      </c>
      <c r="E36" s="102">
        <f>IF(D36="","",COUNTIF(Funções!C$8:C$545,D36))</f>
        <v>0</v>
      </c>
      <c r="F36" s="103">
        <f>SUMIF(Funções!$C$8:$C$545,Deflatores!G30,Funções!$H$8:$H$545)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 x14ac:dyDescent="0.25">
      <c r="A37" s="80"/>
      <c r="B37" s="130" t="str">
        <f>""&amp;Deflatores!B31</f>
        <v>Atualização de Dados</v>
      </c>
      <c r="C37" s="130"/>
      <c r="D37" s="24" t="str">
        <f>""&amp;Deflatores!G31</f>
        <v>ATD</v>
      </c>
      <c r="E37" s="102">
        <f>IF(D37="","",COUNTIF(Funções!C$8:C$545,D37))</f>
        <v>0</v>
      </c>
      <c r="F37" s="103">
        <f>SUMIF(Funções!$C$8:$C$545,Deflatores!G31,Funções!$H$8:$H$545)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30" t="str">
        <f>""&amp;Deflatores!B32</f>
        <v>Manutenção de Documentação de Sistemas Legados</v>
      </c>
      <c r="C38" s="130"/>
      <c r="D38" s="24" t="str">
        <f>""&amp;Deflatores!G32</f>
        <v>MSL</v>
      </c>
      <c r="E38" s="102">
        <f>IF(D38="","",COUNTIF(Funções!C$8:C$545,D38))</f>
        <v>0</v>
      </c>
      <c r="F38" s="103">
        <f>SUMIF(Funções!$C$8:$C$545,Deflatores!G32,Funções!$H$8:$H$545)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30" t="str">
        <f>""&amp;Deflatores!B33</f>
        <v>Verificação de Erros (Sem Documentação de Teste existente)</v>
      </c>
      <c r="C39" s="130"/>
      <c r="D39" s="24" t="str">
        <f>""&amp;Deflatores!G33</f>
        <v>VES</v>
      </c>
      <c r="E39" s="102">
        <f>IF(D39="","",COUNTIF(Funções!C$8:C$545,D39))</f>
        <v>0</v>
      </c>
      <c r="F39" s="103">
        <f>SUMIF(Funções!$C$8:$C$545,Deflatores!G33,Funções!$H$8:$H$545)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30" t="str">
        <f>""&amp;Deflatores!B34</f>
        <v>Verificação de Erros (Com Documentação de Teste existente)</v>
      </c>
      <c r="C40" s="130"/>
      <c r="D40" s="24" t="str">
        <f>""&amp;Deflatores!G34</f>
        <v>VEC</v>
      </c>
      <c r="E40" s="102">
        <f>IF(D40="","",COUNTIF(Funções!C$8:C$545,D40))</f>
        <v>0</v>
      </c>
      <c r="F40" s="103">
        <f>SUMIF(Funções!$C$8:$C$545,Deflatores!G34,Funções!$H$8:$H$545)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30" t="str">
        <f>""&amp;Deflatores!B35</f>
        <v>Pontos de Função de Teste</v>
      </c>
      <c r="C41" s="130"/>
      <c r="D41" s="24" t="str">
        <f>""&amp;Deflatores!G35</f>
        <v>PFT</v>
      </c>
      <c r="E41" s="102">
        <f>IF(D41="","",COUNTIF(Funções!C$8:C$545,D41))</f>
        <v>0</v>
      </c>
      <c r="F41" s="103">
        <f>SUMIF(Funções!$C$8:$C$545,Deflatores!G35,Funções!$H$8:$H$545)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30" t="str">
        <f>""&amp;Deflatores!B36</f>
        <v>Componente Interno Reusável</v>
      </c>
      <c r="C42" s="130"/>
      <c r="D42" s="24" t="str">
        <f>""&amp;Deflatores!G36</f>
        <v>CIR</v>
      </c>
      <c r="E42" s="102">
        <f>IF(D42="","",COUNTIF(Funções!C$8:C$545,D42))</f>
        <v>0</v>
      </c>
      <c r="F42" s="103">
        <f>SUMIF(Funções!$C$8:$C$545,Deflatores!G36,Funções!$H$8:$H$545)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30" t="str">
        <f>""&amp;Deflatores!B37</f>
        <v/>
      </c>
      <c r="C43" s="130"/>
      <c r="D43" s="24" t="str">
        <f>""&amp;Deflatores!G37</f>
        <v xml:space="preserve">           .</v>
      </c>
      <c r="E43" s="102">
        <f>IF(D43="","",COUNTIF(Funções!C$8:C$545,D43))</f>
        <v>0</v>
      </c>
      <c r="F43" s="103">
        <f>SUMIF(Funções!$C$8:$C$545,Deflatores!G37,Funções!$H$8:$H$545)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30" t="str">
        <f>""&amp;Deflatores!B38</f>
        <v/>
      </c>
      <c r="C44" s="130"/>
      <c r="D44" s="24" t="str">
        <f>""&amp;Deflatores!G38</f>
        <v xml:space="preserve">           .</v>
      </c>
      <c r="E44" s="102">
        <f>IF(D44="","",COUNTIF(Funções!C$8:C$545,D44))</f>
        <v>0</v>
      </c>
      <c r="F44" s="103">
        <f>SUMIF(Funções!$C$8:$C$545,Deflatores!G38,Funções!$H$8:$H$545)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8" x14ac:dyDescent="0.3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">
      <c r="A46" s="80"/>
      <c r="B46" s="171" t="s">
        <v>187</v>
      </c>
      <c r="C46" s="171"/>
      <c r="D46" s="171"/>
      <c r="E46" s="43" t="s">
        <v>151</v>
      </c>
      <c r="F46" s="44"/>
      <c r="G46" s="42"/>
      <c r="H46" s="43" t="s">
        <v>184</v>
      </c>
      <c r="I46" s="43" t="s">
        <v>8</v>
      </c>
      <c r="J46" s="43" t="s">
        <v>185</v>
      </c>
      <c r="M46" s="81"/>
    </row>
    <row r="47" spans="1:13" ht="13.5" customHeight="1" x14ac:dyDescent="0.3">
      <c r="A47" s="80"/>
      <c r="B47" s="130" t="str">
        <f>""&amp;Deflatores!B42</f>
        <v>Páginas Estáticas</v>
      </c>
      <c r="C47" s="130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">
      <c r="A48" s="80"/>
      <c r="B48" s="130" t="str">
        <f>""&amp;Deflatores!B43</f>
        <v>Manutenção Cosmética (atrelada a algo não funcional)</v>
      </c>
      <c r="C48" s="130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8" x14ac:dyDescent="0.3">
      <c r="A49" s="80"/>
      <c r="B49" s="130" t="str">
        <f>""&amp;Deflatores!B44</f>
        <v>Dados de Código</v>
      </c>
      <c r="C49" s="130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8" x14ac:dyDescent="0.3">
      <c r="A50" s="80"/>
      <c r="B50" s="130" t="str">
        <f>""&amp;Deflatores!B45</f>
        <v/>
      </c>
      <c r="C50" s="130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8" x14ac:dyDescent="0.3">
      <c r="A51" s="80"/>
      <c r="B51" s="130" t="str">
        <f>""&amp;Deflatores!B46</f>
        <v/>
      </c>
      <c r="C51" s="130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8" x14ac:dyDescent="0.3">
      <c r="A52" s="80"/>
      <c r="B52" s="130" t="str">
        <f>""&amp;Deflatores!B47</f>
        <v/>
      </c>
      <c r="C52" s="130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8" x14ac:dyDescent="0.3">
      <c r="A53" s="80"/>
      <c r="B53" s="130" t="str">
        <f>""&amp;Deflatores!B48</f>
        <v/>
      </c>
      <c r="C53" s="130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8" x14ac:dyDescent="0.3">
      <c r="A54" s="80"/>
      <c r="B54" s="130" t="str">
        <f>""&amp;Deflatores!B49</f>
        <v/>
      </c>
      <c r="C54" s="130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8" x14ac:dyDescent="0.3">
      <c r="A55" s="80"/>
      <c r="B55" s="130" t="str">
        <f>""&amp;Deflatores!B50</f>
        <v/>
      </c>
      <c r="C55" s="130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8" x14ac:dyDescent="0.3">
      <c r="A56" s="80"/>
      <c r="B56" s="130" t="str">
        <f>""&amp;Deflatores!B51</f>
        <v/>
      </c>
      <c r="C56" s="130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8" x14ac:dyDescent="0.3">
      <c r="A57" s="80"/>
      <c r="B57" s="130" t="str">
        <f>""&amp;Deflatores!B52</f>
        <v/>
      </c>
      <c r="C57" s="130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8" x14ac:dyDescent="0.3">
      <c r="A58" s="80"/>
      <c r="B58" s="130" t="str">
        <f>""&amp;Deflatores!B53</f>
        <v/>
      </c>
      <c r="C58" s="130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8" x14ac:dyDescent="0.3">
      <c r="A59" s="80"/>
      <c r="B59" s="130" t="str">
        <f>""&amp;Deflatores!B54</f>
        <v/>
      </c>
      <c r="C59" s="130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8" x14ac:dyDescent="0.3">
      <c r="A60" s="80"/>
      <c r="B60" s="130" t="str">
        <f>""&amp;Deflatores!B55</f>
        <v/>
      </c>
      <c r="C60" s="130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8" x14ac:dyDescent="0.3">
      <c r="A61" s="80"/>
      <c r="B61" s="130" t="str">
        <f>""&amp;Deflatores!B56</f>
        <v/>
      </c>
      <c r="C61" s="130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8" x14ac:dyDescent="0.3">
      <c r="A62" s="80"/>
      <c r="B62" s="130" t="str">
        <f>""&amp;Deflatores!B57</f>
        <v/>
      </c>
      <c r="C62" s="130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8" x14ac:dyDescent="0.3">
      <c r="A63" s="80"/>
      <c r="B63" s="130" t="str">
        <f>""&amp;Deflatores!B58</f>
        <v/>
      </c>
      <c r="C63" s="130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8" x14ac:dyDescent="0.3">
      <c r="A64" s="80"/>
      <c r="B64" s="130" t="str">
        <f>""&amp;Deflatores!B59</f>
        <v/>
      </c>
      <c r="C64" s="130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8" x14ac:dyDescent="0.3">
      <c r="A65" s="80"/>
      <c r="B65" s="130" t="str">
        <f>""&amp;Deflatores!B60</f>
        <v/>
      </c>
      <c r="C65" s="130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8" x14ac:dyDescent="0.3">
      <c r="A66" s="80"/>
      <c r="B66" s="130" t="str">
        <f>""&amp;Deflatores!B61</f>
        <v/>
      </c>
      <c r="C66" s="130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8" x14ac:dyDescent="0.3">
      <c r="A67" s="80"/>
      <c r="B67" s="130" t="str">
        <f>""&amp;Deflatores!B62</f>
        <v/>
      </c>
      <c r="C67" s="130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8" x14ac:dyDescent="0.3">
      <c r="A68" s="80"/>
      <c r="B68" s="130" t="str">
        <f>""&amp;Deflatores!B63</f>
        <v/>
      </c>
      <c r="C68" s="130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8" x14ac:dyDescent="0.3">
      <c r="A69" s="80"/>
      <c r="B69" s="130" t="str">
        <f>""&amp;Deflatores!B64</f>
        <v/>
      </c>
      <c r="C69" s="130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8" x14ac:dyDescent="0.3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0D4111719644891596213049875BE" ma:contentTypeVersion="5" ma:contentTypeDescription="Criar um novo documento." ma:contentTypeScope="" ma:versionID="49478be65ce4462d95bf00cad88d990c">
  <xsd:schema xmlns:xsd="http://www.w3.org/2001/XMLSchema" xmlns:xs="http://www.w3.org/2001/XMLSchema" xmlns:p="http://schemas.microsoft.com/office/2006/metadata/properties" xmlns:ns2="bf2ea990-2ca1-4135-a1c9-283655b9ad19" targetNamespace="http://schemas.microsoft.com/office/2006/metadata/properties" ma:root="true" ma:fieldsID="63587bcd5ae3267b146b2b19e5e0ca8b" ns2:_="">
    <xsd:import namespace="bf2ea990-2ca1-4135-a1c9-283655b9a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ea990-2ca1-4135-a1c9-283655b9a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36E8EE-F796-40F7-9C57-0E922E94FF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4B024B-876C-4883-9092-E47F01415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351A14-6A49-4C19-A2C6-D86F83D992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ea990-2ca1-4135-a1c9-283655b9a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Luana Alves de Araújo Passos Aguiar</cp:lastModifiedBy>
  <cp:revision/>
  <dcterms:created xsi:type="dcterms:W3CDTF">2015-06-26T19:24:40Z</dcterms:created>
  <dcterms:modified xsi:type="dcterms:W3CDTF">2023-12-07T17:13:43Z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0x01010027C0D4111719644891596213049875BE</vt:lpwstr>
  </property>
</Properties>
</file>