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160\Desktop\Jonathas\Alura\excel_vba\7\"/>
    </mc:Choice>
  </mc:AlternateContent>
  <xr:revisionPtr revIDLastSave="0" documentId="13_ncr:1_{C53B26F2-00E5-4C08-B34B-52CE38A91E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2" r:id="rId1"/>
    <sheet name="simulacoes" sheetId="3" r:id="rId2"/>
    <sheet name="simulacoes 2" sheetId="4" r:id="rId3"/>
    <sheet name="simulacoes 3" sheetId="5" r:id="rId4"/>
    <sheet name="simulacoes 4" sheetId="6" r:id="rId5"/>
  </sheets>
  <definedNames>
    <definedName name="_xlchart.v1.0" hidden="1">vendas!$A$1</definedName>
    <definedName name="_xlchart.v1.1" hidden="1">vendas!$A$2:$A$1737</definedName>
    <definedName name="_xlchart.v1.2" hidden="1">vendas!$A$1</definedName>
    <definedName name="_xlchart.v1.3" hidden="1">vendas!$A$2:$A$1737</definedName>
    <definedName name="DadosExternos_1" localSheetId="0" hidden="1">vendas!$A$1:$C$1732</definedName>
    <definedName name="DataDeLancamentoDaUltimaVersao" comment="Data de lançamento da nova versão">vendas!$F$13</definedName>
    <definedName name="taxadecrescimentodequantidadedevenda" localSheetId="2">'simulacoes 2'!$C$4</definedName>
    <definedName name="taxadecrescimentodequantidadedevenda" localSheetId="3">'simulacoes 3'!$C$6</definedName>
    <definedName name="taxadecrescimentodequantidadedevenda" localSheetId="4">'simulacoes 4'!$C$6</definedName>
    <definedName name="taxadecrescimentodequantidadedevenda">simulacoes!$C$4</definedName>
    <definedName name="ticketmedio" localSheetId="2">'simulacoes 2'!$C$3</definedName>
    <definedName name="ticketmedio" localSheetId="3">'simulacoes 3'!$C$5</definedName>
    <definedName name="ticketmedio" localSheetId="4">'simulacoes 4'!$C$5</definedName>
    <definedName name="ticketmedio">simulacoes!$C$3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6" l="1"/>
  <c r="E11" i="6" s="1"/>
  <c r="D10" i="6"/>
  <c r="C10" i="6"/>
  <c r="D13" i="6"/>
  <c r="O12" i="6"/>
  <c r="C6" i="5"/>
  <c r="D13" i="5" s="1"/>
  <c r="C5" i="5"/>
  <c r="R12" i="5" s="1"/>
  <c r="D11" i="5"/>
  <c r="E11" i="5" s="1"/>
  <c r="C10" i="5"/>
  <c r="D9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C10" i="4" s="1"/>
  <c r="D7" i="4"/>
  <c r="E7" i="4" s="1"/>
  <c r="C6" i="4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C8" i="3"/>
  <c r="C10" i="3" s="1"/>
  <c r="D9" i="3"/>
  <c r="C6" i="3"/>
  <c r="D7" i="3"/>
  <c r="E7" i="3" s="1"/>
  <c r="F7" i="3" s="1"/>
  <c r="F6" i="3" s="1"/>
  <c r="F9" i="2"/>
  <c r="F6" i="2"/>
  <c r="F14" i="2"/>
  <c r="F15" i="2"/>
  <c r="F5" i="2"/>
  <c r="F4" i="2"/>
  <c r="L12" i="6" l="1"/>
  <c r="P12" i="6"/>
  <c r="C12" i="6"/>
  <c r="C14" i="6" s="1"/>
  <c r="Q12" i="6"/>
  <c r="D12" i="6"/>
  <c r="R12" i="6"/>
  <c r="K12" i="6"/>
  <c r="H12" i="6"/>
  <c r="S12" i="6"/>
  <c r="I12" i="6"/>
  <c r="T12" i="6"/>
  <c r="J12" i="6"/>
  <c r="D14" i="6"/>
  <c r="E13" i="6"/>
  <c r="E10" i="6"/>
  <c r="F11" i="6"/>
  <c r="F12" i="6"/>
  <c r="N12" i="6"/>
  <c r="E12" i="6"/>
  <c r="M12" i="6"/>
  <c r="G12" i="6"/>
  <c r="G12" i="5"/>
  <c r="O12" i="5"/>
  <c r="S12" i="5"/>
  <c r="T12" i="5"/>
  <c r="M12" i="5"/>
  <c r="F12" i="5"/>
  <c r="N12" i="5"/>
  <c r="H12" i="5"/>
  <c r="P12" i="5"/>
  <c r="C12" i="5"/>
  <c r="C14" i="5" s="1"/>
  <c r="K12" i="5"/>
  <c r="D12" i="5"/>
  <c r="D14" i="5" s="1"/>
  <c r="L12" i="5"/>
  <c r="E12" i="5"/>
  <c r="I12" i="5"/>
  <c r="Q12" i="5"/>
  <c r="J12" i="5"/>
  <c r="D10" i="5"/>
  <c r="E10" i="5"/>
  <c r="F11" i="5"/>
  <c r="E13" i="5"/>
  <c r="D10" i="4"/>
  <c r="E6" i="4"/>
  <c r="F7" i="4"/>
  <c r="E9" i="4"/>
  <c r="D6" i="4"/>
  <c r="D10" i="3"/>
  <c r="G7" i="3"/>
  <c r="E6" i="3"/>
  <c r="D6" i="3"/>
  <c r="E9" i="3"/>
  <c r="F9" i="3" s="1"/>
  <c r="G9" i="3" s="1"/>
  <c r="G11" i="6" l="1"/>
  <c r="F10" i="6"/>
  <c r="F13" i="6"/>
  <c r="E14" i="6"/>
  <c r="E14" i="5"/>
  <c r="F13" i="5"/>
  <c r="G11" i="5"/>
  <c r="F10" i="5"/>
  <c r="F6" i="4"/>
  <c r="G7" i="4"/>
  <c r="E10" i="4"/>
  <c r="F9" i="4"/>
  <c r="H9" i="3"/>
  <c r="I9" i="3" s="1"/>
  <c r="I10" i="3" s="1"/>
  <c r="H7" i="3"/>
  <c r="G6" i="3"/>
  <c r="F10" i="3"/>
  <c r="G10" i="3"/>
  <c r="E10" i="3"/>
  <c r="G10" i="6" l="1"/>
  <c r="H11" i="6"/>
  <c r="G13" i="6"/>
  <c r="F14" i="6"/>
  <c r="F14" i="5"/>
  <c r="G13" i="5"/>
  <c r="G10" i="5"/>
  <c r="H11" i="5"/>
  <c r="F10" i="4"/>
  <c r="G9" i="4"/>
  <c r="H7" i="4"/>
  <c r="G6" i="4"/>
  <c r="J9" i="3"/>
  <c r="H10" i="3"/>
  <c r="I7" i="3"/>
  <c r="H6" i="3"/>
  <c r="H13" i="6" l="1"/>
  <c r="G14" i="6"/>
  <c r="I11" i="6"/>
  <c r="H10" i="6"/>
  <c r="H10" i="5"/>
  <c r="I11" i="5"/>
  <c r="H13" i="5"/>
  <c r="G14" i="5"/>
  <c r="H6" i="4"/>
  <c r="I7" i="4"/>
  <c r="G10" i="4"/>
  <c r="H9" i="4"/>
  <c r="K9" i="3"/>
  <c r="L9" i="3" s="1"/>
  <c r="J10" i="3"/>
  <c r="J7" i="3"/>
  <c r="I6" i="3"/>
  <c r="J11" i="6" l="1"/>
  <c r="I10" i="6"/>
  <c r="H14" i="6"/>
  <c r="I13" i="6"/>
  <c r="J11" i="5"/>
  <c r="I10" i="5"/>
  <c r="H14" i="5"/>
  <c r="I13" i="5"/>
  <c r="J7" i="4"/>
  <c r="I6" i="4"/>
  <c r="I9" i="4"/>
  <c r="H10" i="4"/>
  <c r="K10" i="3"/>
  <c r="K7" i="3"/>
  <c r="J6" i="3"/>
  <c r="L10" i="3"/>
  <c r="M9" i="3"/>
  <c r="K11" i="6" l="1"/>
  <c r="J10" i="6"/>
  <c r="J13" i="6"/>
  <c r="I14" i="6"/>
  <c r="K11" i="5"/>
  <c r="J10" i="5"/>
  <c r="J13" i="5"/>
  <c r="I14" i="5"/>
  <c r="I10" i="4"/>
  <c r="J9" i="4"/>
  <c r="K7" i="4"/>
  <c r="J6" i="4"/>
  <c r="L7" i="3"/>
  <c r="K6" i="3"/>
  <c r="M10" i="3"/>
  <c r="N9" i="3"/>
  <c r="J14" i="6" l="1"/>
  <c r="K13" i="6"/>
  <c r="K10" i="6"/>
  <c r="L11" i="6"/>
  <c r="K13" i="5"/>
  <c r="J14" i="5"/>
  <c r="L11" i="5"/>
  <c r="K10" i="5"/>
  <c r="L7" i="4"/>
  <c r="K6" i="4"/>
  <c r="K9" i="4"/>
  <c r="J10" i="4"/>
  <c r="M7" i="3"/>
  <c r="L6" i="3"/>
  <c r="N10" i="3"/>
  <c r="O9" i="3"/>
  <c r="L10" i="6" l="1"/>
  <c r="M11" i="6"/>
  <c r="K14" i="6"/>
  <c r="L13" i="6"/>
  <c r="M11" i="5"/>
  <c r="L10" i="5"/>
  <c r="K14" i="5"/>
  <c r="L13" i="5"/>
  <c r="M7" i="4"/>
  <c r="L6" i="4"/>
  <c r="L9" i="4"/>
  <c r="K10" i="4"/>
  <c r="N7" i="3"/>
  <c r="M6" i="3"/>
  <c r="P9" i="3"/>
  <c r="O10" i="3"/>
  <c r="L14" i="6" l="1"/>
  <c r="M13" i="6"/>
  <c r="M10" i="6"/>
  <c r="N11" i="6"/>
  <c r="L14" i="5"/>
  <c r="M13" i="5"/>
  <c r="M10" i="5"/>
  <c r="N11" i="5"/>
  <c r="L10" i="4"/>
  <c r="M9" i="4"/>
  <c r="M6" i="4"/>
  <c r="N7" i="4"/>
  <c r="O7" i="3"/>
  <c r="N6" i="3"/>
  <c r="Q9" i="3"/>
  <c r="P10" i="3"/>
  <c r="O11" i="6" l="1"/>
  <c r="N10" i="6"/>
  <c r="N13" i="6"/>
  <c r="M14" i="6"/>
  <c r="O11" i="5"/>
  <c r="N10" i="5"/>
  <c r="M14" i="5"/>
  <c r="N13" i="5"/>
  <c r="N6" i="4"/>
  <c r="O7" i="4"/>
  <c r="N9" i="4"/>
  <c r="M10" i="4"/>
  <c r="P7" i="3"/>
  <c r="O6" i="3"/>
  <c r="Q10" i="3"/>
  <c r="R9" i="3"/>
  <c r="V8" i="3" s="1"/>
  <c r="O13" i="6" l="1"/>
  <c r="N14" i="6"/>
  <c r="O10" i="6"/>
  <c r="P11" i="6"/>
  <c r="N14" i="5"/>
  <c r="O13" i="5"/>
  <c r="O10" i="5"/>
  <c r="P11" i="5"/>
  <c r="N10" i="4"/>
  <c r="O9" i="4"/>
  <c r="P7" i="4"/>
  <c r="O6" i="4"/>
  <c r="V9" i="3"/>
  <c r="Q7" i="3"/>
  <c r="P6" i="3"/>
  <c r="R10" i="3"/>
  <c r="V11" i="3" s="1"/>
  <c r="S9" i="3"/>
  <c r="Q11" i="6" l="1"/>
  <c r="P10" i="6"/>
  <c r="P13" i="6"/>
  <c r="O14" i="6"/>
  <c r="P10" i="5"/>
  <c r="Q11" i="5"/>
  <c r="O14" i="5"/>
  <c r="P13" i="5"/>
  <c r="P6" i="4"/>
  <c r="Q7" i="4"/>
  <c r="O10" i="4"/>
  <c r="P9" i="4"/>
  <c r="V10" i="3"/>
  <c r="R7" i="3"/>
  <c r="Q6" i="3"/>
  <c r="S10" i="3"/>
  <c r="T9" i="3"/>
  <c r="Q13" i="6" l="1"/>
  <c r="P14" i="6"/>
  <c r="R11" i="6"/>
  <c r="Q10" i="6"/>
  <c r="P14" i="5"/>
  <c r="Q13" i="5"/>
  <c r="R11" i="5"/>
  <c r="Q10" i="5"/>
  <c r="R7" i="4"/>
  <c r="Q6" i="4"/>
  <c r="Q9" i="4"/>
  <c r="P10" i="4"/>
  <c r="V12" i="3"/>
  <c r="U12" i="3" s="1"/>
  <c r="B15" i="3"/>
  <c r="S7" i="3"/>
  <c r="R6" i="3"/>
  <c r="T10" i="3"/>
  <c r="S11" i="6" l="1"/>
  <c r="R10" i="6"/>
  <c r="R13" i="6"/>
  <c r="Q14" i="6"/>
  <c r="S11" i="5"/>
  <c r="R10" i="5"/>
  <c r="R13" i="5"/>
  <c r="Q14" i="5"/>
  <c r="Q10" i="4"/>
  <c r="R9" i="4"/>
  <c r="S7" i="4"/>
  <c r="R6" i="4"/>
  <c r="B5" i="3"/>
  <c r="T7" i="3"/>
  <c r="S6" i="3"/>
  <c r="R14" i="6" l="1"/>
  <c r="V15" i="6" s="1"/>
  <c r="S13" i="6"/>
  <c r="V12" i="6"/>
  <c r="V13" i="6"/>
  <c r="S10" i="6"/>
  <c r="T11" i="6"/>
  <c r="T10" i="6" s="1"/>
  <c r="S13" i="5"/>
  <c r="R14" i="5"/>
  <c r="V15" i="5" s="1"/>
  <c r="V12" i="5"/>
  <c r="V13" i="5"/>
  <c r="T11" i="5"/>
  <c r="T10" i="5" s="1"/>
  <c r="S10" i="5"/>
  <c r="S9" i="4"/>
  <c r="R10" i="4"/>
  <c r="V11" i="4" s="1"/>
  <c r="V8" i="4"/>
  <c r="V9" i="4"/>
  <c r="S6" i="4"/>
  <c r="T7" i="4"/>
  <c r="T6" i="4" s="1"/>
  <c r="T6" i="3"/>
  <c r="V14" i="6" l="1"/>
  <c r="V16" i="6" s="1"/>
  <c r="S14" i="6"/>
  <c r="T13" i="6"/>
  <c r="T14" i="6" s="1"/>
  <c r="V14" i="5"/>
  <c r="V16" i="5" s="1"/>
  <c r="S14" i="5"/>
  <c r="T13" i="5"/>
  <c r="T14" i="5" s="1"/>
  <c r="V10" i="4"/>
  <c r="S10" i="4"/>
  <c r="T9" i="4"/>
  <c r="T10" i="4" s="1"/>
  <c r="B7" i="6" l="1"/>
  <c r="U16" i="6"/>
  <c r="U16" i="5"/>
  <c r="B7" i="5"/>
  <c r="V12" i="4"/>
  <c r="U12" i="4" s="1"/>
  <c r="B5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8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<sst xmlns="http://schemas.openxmlformats.org/spreadsheetml/2006/main" count="1773" uniqueCount="20">
  <si>
    <t>Preço</t>
  </si>
  <si>
    <t>Categoria</t>
  </si>
  <si>
    <t>Data</t>
  </si>
  <si>
    <t>PF</t>
  </si>
  <si>
    <t>PJ</t>
  </si>
  <si>
    <t>Média de Preço</t>
  </si>
  <si>
    <t>Após a data</t>
  </si>
  <si>
    <t>Antes da data</t>
  </si>
  <si>
    <t>Geral</t>
  </si>
  <si>
    <t>Mediana</t>
  </si>
  <si>
    <t>Quantidade</t>
  </si>
  <si>
    <t>Receita</t>
  </si>
  <si>
    <t>Aumento de Volume Mensal</t>
  </si>
  <si>
    <t>Ticket Médio</t>
  </si>
  <si>
    <t>Premissas</t>
  </si>
  <si>
    <t>Receita 2019 - Cenários</t>
  </si>
  <si>
    <t>Cenário</t>
  </si>
  <si>
    <t>Conservador</t>
  </si>
  <si>
    <t>Base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</si>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</sst>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16" fillId="0" borderId="9" xfId="18"/>
    <xf numFmtId="14" fontId="16" fillId="0" borderId="9" xfId="18" applyNumberFormat="1"/>
    <xf numFmtId="44" fontId="16" fillId="0" borderId="9" xfId="18" applyNumberFormat="1"/>
    <xf numFmtId="44" fontId="16" fillId="0" borderId="9" xfId="1" applyFont="1" applyBorder="1"/>
    <xf numFmtId="9" fontId="0" fillId="0" borderId="0" xfId="0" applyNumberFormat="1"/>
    <xf numFmtId="0" fontId="1" fillId="11" borderId="0" xfId="21"/>
    <xf numFmtId="14" fontId="1" fillId="11" borderId="0" xfId="21" applyNumberFormat="1"/>
    <xf numFmtId="44" fontId="1" fillId="11" borderId="0" xfId="21" applyNumberFormat="1"/>
    <xf numFmtId="0" fontId="16" fillId="11" borderId="9" xfId="18" applyFill="1"/>
    <xf numFmtId="44" fontId="16" fillId="11" borderId="9" xfId="18" applyNumberFormat="1" applyFill="1"/>
    <xf numFmtId="44" fontId="18" fillId="0" borderId="0" xfId="1" applyFont="1"/>
    <xf numFmtId="9" fontId="18" fillId="0" borderId="0" xfId="0" applyNumberFormat="1" applyFont="1"/>
    <xf numFmtId="44" fontId="16" fillId="0" borderId="0" xfId="1" applyFont="1"/>
    <xf numFmtId="44" fontId="16" fillId="20" borderId="0" xfId="30" applyNumberFormat="1" applyFont="1"/>
    <xf numFmtId="9" fontId="16" fillId="0" borderId="0" xfId="43" applyFont="1"/>
    <xf numFmtId="9" fontId="16" fillId="20" borderId="0" xfId="30" applyNumberFormat="1" applyFont="1"/>
    <xf numFmtId="44" fontId="17" fillId="0" borderId="0" xfId="0" applyNumberFormat="1" applyFont="1"/>
    <xf numFmtId="44" fontId="0" fillId="0" borderId="10" xfId="1" applyFont="1" applyBorder="1"/>
    <xf numFmtId="44" fontId="0" fillId="0" borderId="11" xfId="1" applyFont="1" applyBorder="1"/>
    <xf numFmtId="44" fontId="1" fillId="20" borderId="11" xfId="1" applyFill="1" applyBorder="1"/>
    <xf numFmtId="44" fontId="0" fillId="0" borderId="12" xfId="1" applyFont="1" applyBorder="1"/>
    <xf numFmtId="44" fontId="0" fillId="0" borderId="13" xfId="1" applyFont="1" applyBorder="1"/>
    <xf numFmtId="44" fontId="0" fillId="0" borderId="0" xfId="1" applyFont="1" applyBorder="1"/>
    <xf numFmtId="44" fontId="1" fillId="20" borderId="0" xfId="1" applyFill="1" applyBorder="1"/>
    <xf numFmtId="44" fontId="0" fillId="0" borderId="14" xfId="1" applyFont="1" applyBorder="1"/>
    <xf numFmtId="44" fontId="1" fillId="20" borderId="13" xfId="1" applyFill="1" applyBorder="1"/>
    <xf numFmtId="44" fontId="16" fillId="20" borderId="0" xfId="1" applyFont="1" applyFill="1" applyBorder="1"/>
    <xf numFmtId="44" fontId="1" fillId="20" borderId="14" xfId="1" applyFill="1" applyBorder="1"/>
    <xf numFmtId="44" fontId="0" fillId="0" borderId="15" xfId="1" applyFont="1" applyBorder="1"/>
    <xf numFmtId="44" fontId="0" fillId="0" borderId="16" xfId="1" applyFont="1" applyBorder="1"/>
    <xf numFmtId="44" fontId="1" fillId="20" borderId="16" xfId="1" applyFill="1" applyBorder="1"/>
    <xf numFmtId="44" fontId="0" fillId="0" borderId="17" xfId="1" applyFont="1" applyBorder="1"/>
    <xf numFmtId="0" fontId="16" fillId="11" borderId="0" xfId="21" applyFont="1"/>
    <xf numFmtId="0" fontId="18" fillId="0" borderId="0" xfId="0" applyFont="1"/>
    <xf numFmtId="9" fontId="1" fillId="11" borderId="0" xfId="21" applyNumberFormat="1"/>
    <xf numFmtId="0" fontId="5" fillId="11" borderId="3" xfId="5" applyFill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Porcentagem" xfId="43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do valor dos contratos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dos contratos</a:t>
          </a:r>
        </a:p>
      </cx:txPr>
    </cx:title>
    <cx:plotArea>
      <cx:plotAreaRegion>
        <cx:series layoutId="clusteredColumn" uniqueId="{E3C4C2FF-3869-45C7-81DB-294AEAE2C4F0}">
          <cx:tx>
            <cx:txData>
              <cx:f>_xlchart.v1.0</cx:f>
              <cx:v>Preço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0</xdr:row>
      <xdr:rowOff>176211</xdr:rowOff>
    </xdr:from>
    <xdr:to>
      <xdr:col>14</xdr:col>
      <xdr:colOff>266700</xdr:colOff>
      <xdr:row>16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77353EB-483F-76EC-5534-21D7AE2D0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6325" y="176211"/>
              <a:ext cx="4867275" cy="3148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" displayName="dados" ref="A1:C1732" tableType="queryTable" totalsRowShown="0">
  <autoFilter ref="A1:C1732" xr:uid="{00000000-0009-0000-0100-000001000000}"/>
  <tableColumns count="3">
    <tableColumn id="1" xr3:uid="{00000000-0010-0000-0000-000001000000}" uniqueName="1" name="Preço" queryTableFieldId="1" dataDxfId="2" dataCellStyle="Moeda"/>
    <tableColumn id="2" xr3:uid="{00000000-0010-0000-0000-000002000000}" uniqueName="2" name="Categoria" queryTableFieldId="2" dataDxfId="1"/>
    <tableColumn id="3" xr3:uid="{00000000-0010-0000-0000-000003000000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2"/>
  <sheetViews>
    <sheetView tabSelected="1" workbookViewId="0">
      <selection activeCell="F21" sqref="F21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0.7109375" bestFit="1" customWidth="1"/>
    <col min="4" max="4" width="3.85546875" customWidth="1"/>
    <col min="5" max="5" width="13.140625" bestFit="1" customWidth="1"/>
    <col min="6" max="6" width="16.42578125" bestFit="1" customWidth="1"/>
    <col min="7" max="7" width="9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3">
        <v>1902</v>
      </c>
      <c r="B2" s="1" t="s">
        <v>3</v>
      </c>
      <c r="C2" s="2">
        <v>43269</v>
      </c>
    </row>
    <row r="3" spans="1:6" ht="15.75" thickBot="1" x14ac:dyDescent="0.3">
      <c r="A3" s="3">
        <v>39407</v>
      </c>
      <c r="B3" s="1" t="s">
        <v>3</v>
      </c>
      <c r="C3" s="2">
        <v>43270</v>
      </c>
      <c r="E3" s="4"/>
      <c r="F3" s="4" t="s">
        <v>5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3</v>
      </c>
      <c r="F4" s="7">
        <f>AVERAGEIF(dados[Categoria],E4,dados[Preço])</f>
        <v>49552.588032220941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4</v>
      </c>
      <c r="F5" s="7">
        <f>AVERAGEIF(dados[Categoria],E5,dados[Preço])</f>
        <v>64851.916473317862</v>
      </c>
    </row>
    <row r="6" spans="1:6" ht="16.5" thickTop="1" thickBot="1" x14ac:dyDescent="0.3">
      <c r="A6" s="3">
        <v>3867</v>
      </c>
      <c r="B6" s="1" t="s">
        <v>3</v>
      </c>
      <c r="C6" s="2">
        <v>43283</v>
      </c>
      <c r="E6" s="4" t="s">
        <v>8</v>
      </c>
      <c r="F6" s="6">
        <f>AVERAGE(dados[Preço])</f>
        <v>57171.317735413053</v>
      </c>
    </row>
    <row r="7" spans="1:6" ht="15.75" thickTop="1" x14ac:dyDescent="0.25">
      <c r="A7" s="3">
        <v>44939</v>
      </c>
      <c r="B7" s="1" t="s">
        <v>3</v>
      </c>
      <c r="C7" s="2">
        <v>43266</v>
      </c>
      <c r="F7" s="3"/>
    </row>
    <row r="8" spans="1:6" x14ac:dyDescent="0.25">
      <c r="A8" s="3">
        <v>40209</v>
      </c>
      <c r="B8" s="1" t="s">
        <v>3</v>
      </c>
      <c r="C8" s="2">
        <v>43283</v>
      </c>
    </row>
    <row r="9" spans="1:6" ht="15.75" thickBot="1" x14ac:dyDescent="0.3">
      <c r="A9" s="3">
        <v>36521</v>
      </c>
      <c r="B9" s="1" t="s">
        <v>3</v>
      </c>
      <c r="C9" s="2">
        <v>43266</v>
      </c>
      <c r="E9" s="4" t="s">
        <v>9</v>
      </c>
      <c r="F9" s="6">
        <f>MEDIAN(dados[Preço])</f>
        <v>58832</v>
      </c>
    </row>
    <row r="10" spans="1:6" ht="15.75" thickTop="1" x14ac:dyDescent="0.25">
      <c r="A10" s="3">
        <v>13562</v>
      </c>
      <c r="B10" s="1" t="s">
        <v>3</v>
      </c>
      <c r="C10" s="2">
        <v>43282</v>
      </c>
    </row>
    <row r="11" spans="1:6" x14ac:dyDescent="0.25">
      <c r="A11" s="3">
        <v>44502</v>
      </c>
      <c r="B11" s="1" t="s">
        <v>4</v>
      </c>
      <c r="C11" s="2">
        <v>43281</v>
      </c>
    </row>
    <row r="12" spans="1:6" x14ac:dyDescent="0.25">
      <c r="A12" s="3">
        <v>54817</v>
      </c>
      <c r="B12" s="1" t="s">
        <v>4</v>
      </c>
      <c r="C12" s="2">
        <v>43280</v>
      </c>
    </row>
    <row r="13" spans="1:6" ht="15.75" thickBot="1" x14ac:dyDescent="0.3">
      <c r="A13" s="3">
        <v>96053</v>
      </c>
      <c r="B13" s="1" t="s">
        <v>4</v>
      </c>
      <c r="C13" s="2">
        <v>43279</v>
      </c>
      <c r="E13" s="4"/>
      <c r="F13" s="5">
        <v>43282</v>
      </c>
    </row>
    <row r="14" spans="1:6" ht="16.5" thickTop="1" thickBot="1" x14ac:dyDescent="0.3">
      <c r="A14" s="3">
        <v>73931</v>
      </c>
      <c r="B14" s="1" t="s">
        <v>4</v>
      </c>
      <c r="C14" s="2">
        <v>43283</v>
      </c>
      <c r="E14" s="4" t="s">
        <v>6</v>
      </c>
      <c r="F14" s="7">
        <f>AVERAGEIFS(dados[Preço],dados[Data],"&gt;="&amp;DataDeLancamentoDaUltimaVersao)</f>
        <v>45507.133333333331</v>
      </c>
    </row>
    <row r="15" spans="1:6" ht="16.5" thickTop="1" thickBot="1" x14ac:dyDescent="0.3">
      <c r="A15" s="3">
        <v>21151</v>
      </c>
      <c r="B15" s="1" t="s">
        <v>4</v>
      </c>
      <c r="C15" s="2">
        <v>43277</v>
      </c>
      <c r="E15" s="4" t="s">
        <v>7</v>
      </c>
      <c r="F15" s="7">
        <f>AVERAGEIFS(dados[Preço],dados[Data],"&lt;"&amp;DataDeLancamentoDaUltimaVersao)</f>
        <v>57273.277389277391</v>
      </c>
    </row>
    <row r="16" spans="1:6" ht="15.75" thickTop="1" x14ac:dyDescent="0.25">
      <c r="A16" s="3">
        <v>18202</v>
      </c>
      <c r="B16" s="1" t="s">
        <v>4</v>
      </c>
      <c r="C16" s="2">
        <v>43276</v>
      </c>
      <c r="F16" s="3"/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3" x14ac:dyDescent="0.25">
      <c r="A33" s="3">
        <v>31410</v>
      </c>
      <c r="B33" s="1" t="s">
        <v>4</v>
      </c>
      <c r="C33" s="2">
        <v>43259</v>
      </c>
    </row>
    <row r="34" spans="1:3" x14ac:dyDescent="0.25">
      <c r="A34" s="3">
        <v>6689</v>
      </c>
      <c r="B34" s="1" t="s">
        <v>3</v>
      </c>
      <c r="C34" s="2">
        <v>43258</v>
      </c>
    </row>
    <row r="35" spans="1:3" x14ac:dyDescent="0.25">
      <c r="A35" s="3">
        <v>74459</v>
      </c>
      <c r="B35" s="1" t="s">
        <v>4</v>
      </c>
      <c r="C35" s="2">
        <v>43257</v>
      </c>
    </row>
    <row r="36" spans="1:3" x14ac:dyDescent="0.25">
      <c r="A36" s="3">
        <v>33015</v>
      </c>
      <c r="B36" s="1" t="s">
        <v>4</v>
      </c>
      <c r="C36" s="2">
        <v>43256</v>
      </c>
    </row>
    <row r="37" spans="1:3" x14ac:dyDescent="0.25">
      <c r="A37" s="3">
        <v>11686</v>
      </c>
      <c r="B37" s="1" t="s">
        <v>4</v>
      </c>
      <c r="C37" s="2">
        <v>43255</v>
      </c>
    </row>
    <row r="38" spans="1:3" x14ac:dyDescent="0.25">
      <c r="A38" s="3">
        <v>35298</v>
      </c>
      <c r="B38" s="1" t="s">
        <v>4</v>
      </c>
      <c r="C38" s="2">
        <v>43254</v>
      </c>
    </row>
    <row r="39" spans="1:3" x14ac:dyDescent="0.25">
      <c r="A39" s="3">
        <v>87182</v>
      </c>
      <c r="B39" s="1" t="s">
        <v>4</v>
      </c>
      <c r="C39" s="2">
        <v>43253</v>
      </c>
    </row>
    <row r="40" spans="1:3" x14ac:dyDescent="0.25">
      <c r="A40" s="3">
        <v>70343</v>
      </c>
      <c r="B40" s="1" t="s">
        <v>4</v>
      </c>
      <c r="C40" s="2">
        <v>43252</v>
      </c>
    </row>
    <row r="41" spans="1:3" x14ac:dyDescent="0.25">
      <c r="A41" s="3">
        <v>69780</v>
      </c>
      <c r="B41" s="1" t="s">
        <v>4</v>
      </c>
      <c r="C41" s="2">
        <v>43260</v>
      </c>
    </row>
    <row r="42" spans="1:3" x14ac:dyDescent="0.25">
      <c r="A42" s="3">
        <v>54150</v>
      </c>
      <c r="B42" s="1" t="s">
        <v>4</v>
      </c>
      <c r="C42" s="2">
        <v>43268</v>
      </c>
    </row>
    <row r="43" spans="1:3" x14ac:dyDescent="0.25">
      <c r="A43" s="3">
        <v>52013</v>
      </c>
      <c r="B43" s="1" t="s">
        <v>4</v>
      </c>
      <c r="C43" s="2">
        <v>43255</v>
      </c>
    </row>
    <row r="44" spans="1:3" x14ac:dyDescent="0.25">
      <c r="A44" s="3">
        <v>95052</v>
      </c>
      <c r="B44" s="1" t="s">
        <v>4</v>
      </c>
      <c r="C44" s="2">
        <v>43268</v>
      </c>
    </row>
    <row r="45" spans="1:3" x14ac:dyDescent="0.25">
      <c r="A45" s="3">
        <v>26287</v>
      </c>
      <c r="B45" s="1" t="s">
        <v>4</v>
      </c>
      <c r="C45" s="2">
        <v>43268</v>
      </c>
    </row>
    <row r="46" spans="1:3" x14ac:dyDescent="0.25">
      <c r="A46" s="3">
        <v>40324</v>
      </c>
      <c r="B46" s="1" t="s">
        <v>4</v>
      </c>
      <c r="C46" s="2">
        <v>43255</v>
      </c>
    </row>
    <row r="47" spans="1:3" x14ac:dyDescent="0.25">
      <c r="A47" s="3">
        <v>31409</v>
      </c>
      <c r="B47" s="1" t="s">
        <v>4</v>
      </c>
      <c r="C47" s="2">
        <v>43260</v>
      </c>
    </row>
    <row r="48" spans="1:3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5B5B-C161-4EA3-843A-D1F668F05DB4}">
  <dimension ref="B2:V20"/>
  <sheetViews>
    <sheetView workbookViewId="0">
      <selection activeCell="H15" sqref="H15"/>
    </sheetView>
  </sheetViews>
  <sheetFormatPr defaultRowHeight="15" x14ac:dyDescent="0.25"/>
  <cols>
    <col min="2" max="2" width="26.85546875" bestFit="1" customWidth="1"/>
    <col min="3" max="3" width="16" bestFit="1" customWidth="1"/>
    <col min="4" max="7" width="16.85546875" bestFit="1" customWidth="1"/>
    <col min="8" max="20" width="15.85546875" bestFit="1" customWidth="1"/>
    <col min="22" max="22" width="16.85546875" bestFit="1" customWidth="1"/>
  </cols>
  <sheetData>
    <row r="2" spans="2:22" x14ac:dyDescent="0.25">
      <c r="C2" t="s">
        <v>14</v>
      </c>
    </row>
    <row r="3" spans="2:22" x14ac:dyDescent="0.25">
      <c r="B3" t="s">
        <v>13</v>
      </c>
      <c r="C3" s="14">
        <v>100</v>
      </c>
    </row>
    <row r="4" spans="2:22" x14ac:dyDescent="0.25">
      <c r="B4" t="s">
        <v>12</v>
      </c>
      <c r="C4" s="15">
        <v>0.1</v>
      </c>
    </row>
    <row r="5" spans="2:22" x14ac:dyDescent="0.25">
      <c r="B5" t="str">
        <f>IF(V12&gt;0,"ERRO NO CÁLCULO!!!","")</f>
        <v/>
      </c>
      <c r="C5" s="8"/>
    </row>
    <row r="6" spans="2:22" x14ac:dyDescent="0.25">
      <c r="B6" s="9"/>
      <c r="C6" s="9">
        <f>YEAR(C7)</f>
        <v>2018</v>
      </c>
      <c r="D6" s="9">
        <f t="shared" ref="D6:F6" si="0">YEAR(D7)</f>
        <v>2018</v>
      </c>
      <c r="E6" s="9">
        <f t="shared" si="0"/>
        <v>2018</v>
      </c>
      <c r="F6" s="9">
        <f t="shared" si="0"/>
        <v>2018</v>
      </c>
      <c r="G6" s="9">
        <f t="shared" ref="G6" si="1">YEAR(G7)</f>
        <v>2019</v>
      </c>
      <c r="H6" s="9">
        <f t="shared" ref="H6" si="2">YEAR(H7)</f>
        <v>2019</v>
      </c>
      <c r="I6" s="9">
        <f t="shared" ref="I6" si="3">YEAR(I7)</f>
        <v>2019</v>
      </c>
      <c r="J6" s="9">
        <f t="shared" ref="J6" si="4">YEAR(J7)</f>
        <v>2019</v>
      </c>
      <c r="K6" s="9">
        <f t="shared" ref="K6" si="5">YEAR(K7)</f>
        <v>2019</v>
      </c>
      <c r="L6" s="9">
        <f t="shared" ref="L6" si="6">YEAR(L7)</f>
        <v>2019</v>
      </c>
      <c r="M6" s="9">
        <f t="shared" ref="M6" si="7">YEAR(M7)</f>
        <v>2019</v>
      </c>
      <c r="N6" s="9">
        <f t="shared" ref="N6" si="8">YEAR(N7)</f>
        <v>2019</v>
      </c>
      <c r="O6" s="9">
        <f t="shared" ref="O6" si="9">YEAR(O7)</f>
        <v>2019</v>
      </c>
      <c r="P6" s="9">
        <f t="shared" ref="P6" si="10">YEAR(P7)</f>
        <v>2019</v>
      </c>
      <c r="Q6" s="9">
        <f t="shared" ref="Q6" si="11">YEAR(Q7)</f>
        <v>2019</v>
      </c>
      <c r="R6" s="9">
        <f t="shared" ref="R6" si="12">YEAR(R7)</f>
        <v>2019</v>
      </c>
      <c r="S6" s="9">
        <f t="shared" ref="S6" si="13">YEAR(S7)</f>
        <v>2020</v>
      </c>
      <c r="T6" s="9">
        <f t="shared" ref="T6" si="14">YEAR(T7)</f>
        <v>2020</v>
      </c>
      <c r="U6" s="9"/>
      <c r="V6" s="9">
        <v>2019</v>
      </c>
    </row>
    <row r="7" spans="2:22" x14ac:dyDescent="0.25">
      <c r="B7" s="9"/>
      <c r="C7" s="10">
        <v>43373</v>
      </c>
      <c r="D7" s="10">
        <f>EOMONTH(C7,1)</f>
        <v>43404</v>
      </c>
      <c r="E7" s="10">
        <f t="shared" ref="E7:F7" si="15">EOMONTH(D7,1)</f>
        <v>43434</v>
      </c>
      <c r="F7" s="10">
        <f t="shared" si="15"/>
        <v>43465</v>
      </c>
      <c r="G7" s="10">
        <f t="shared" ref="G7:T7" si="16">EOMONTH(F7,1)</f>
        <v>43496</v>
      </c>
      <c r="H7" s="10">
        <f t="shared" si="16"/>
        <v>43524</v>
      </c>
      <c r="I7" s="10">
        <f t="shared" si="16"/>
        <v>43555</v>
      </c>
      <c r="J7" s="10">
        <f t="shared" si="16"/>
        <v>43585</v>
      </c>
      <c r="K7" s="10">
        <f t="shared" si="16"/>
        <v>43616</v>
      </c>
      <c r="L7" s="10">
        <f t="shared" si="16"/>
        <v>43646</v>
      </c>
      <c r="M7" s="10">
        <f t="shared" si="16"/>
        <v>43677</v>
      </c>
      <c r="N7" s="10">
        <f t="shared" si="16"/>
        <v>43708</v>
      </c>
      <c r="O7" s="10">
        <f t="shared" si="16"/>
        <v>43738</v>
      </c>
      <c r="P7" s="10">
        <f t="shared" si="16"/>
        <v>43769</v>
      </c>
      <c r="Q7" s="10">
        <f t="shared" si="16"/>
        <v>43799</v>
      </c>
      <c r="R7" s="10">
        <f t="shared" si="16"/>
        <v>43830</v>
      </c>
      <c r="S7" s="10">
        <f t="shared" si="16"/>
        <v>43861</v>
      </c>
      <c r="T7" s="10">
        <f t="shared" si="16"/>
        <v>43890</v>
      </c>
      <c r="U7" s="9"/>
      <c r="V7" s="9"/>
    </row>
    <row r="8" spans="2:22" x14ac:dyDescent="0.25">
      <c r="B8" s="9" t="s">
        <v>0</v>
      </c>
      <c r="C8" s="11">
        <f>ticketmedio</f>
        <v>100</v>
      </c>
      <c r="D8" s="11">
        <f>ticketmedio</f>
        <v>100</v>
      </c>
      <c r="E8" s="11">
        <f>ticketmedio</f>
        <v>100</v>
      </c>
      <c r="F8" s="11">
        <f>ticketmedio</f>
        <v>100</v>
      </c>
      <c r="G8" s="11">
        <f>ticketmedio</f>
        <v>100</v>
      </c>
      <c r="H8" s="11">
        <f>ticketmedio</f>
        <v>100</v>
      </c>
      <c r="I8" s="11">
        <f>ticketmedio</f>
        <v>100</v>
      </c>
      <c r="J8" s="11">
        <f>ticketmedio</f>
        <v>100</v>
      </c>
      <c r="K8" s="11">
        <f>ticketmedio</f>
        <v>100</v>
      </c>
      <c r="L8" s="11">
        <f>ticketmedio</f>
        <v>100</v>
      </c>
      <c r="M8" s="11">
        <f>ticketmedio</f>
        <v>100</v>
      </c>
      <c r="N8" s="11">
        <f>ticketmedio</f>
        <v>100</v>
      </c>
      <c r="O8" s="11">
        <f>ticketmedio</f>
        <v>100</v>
      </c>
      <c r="P8" s="11">
        <f>ticketmedio</f>
        <v>100</v>
      </c>
      <c r="Q8" s="11">
        <f>ticketmedio</f>
        <v>100</v>
      </c>
      <c r="R8" s="11">
        <f>ticketmedio</f>
        <v>100</v>
      </c>
      <c r="S8" s="11">
        <f>ticketmedio</f>
        <v>100</v>
      </c>
      <c r="T8" s="11">
        <f>ticketmedio</f>
        <v>100</v>
      </c>
      <c r="U8" s="9"/>
      <c r="V8" s="11">
        <f>SUMPRODUCT(G8:R8,G9:R9)/SUM(G9:R9)</f>
        <v>99.999999999999986</v>
      </c>
    </row>
    <row r="9" spans="2:22" x14ac:dyDescent="0.25">
      <c r="B9" s="9" t="s">
        <v>10</v>
      </c>
      <c r="C9" s="9">
        <v>10000</v>
      </c>
      <c r="D9" s="9">
        <f>C9*(1+taxadecrescimentodequantidadedevenda)</f>
        <v>11000</v>
      </c>
      <c r="E9" s="9">
        <f>D9*(1+taxadecrescimentodequantidadedevenda)</f>
        <v>12100.000000000002</v>
      </c>
      <c r="F9" s="9">
        <f>E9*(1+taxadecrescimentodequantidadedevenda)</f>
        <v>13310.000000000004</v>
      </c>
      <c r="G9" s="9">
        <f>F9*(1+taxadecrescimentodequantidadedevenda)</f>
        <v>14641.000000000005</v>
      </c>
      <c r="H9" s="9">
        <f>G9*(1+taxadecrescimentodequantidadedevenda)</f>
        <v>16105.100000000008</v>
      </c>
      <c r="I9" s="9">
        <f>H9*(1+taxadecrescimentodequantidadedevenda)</f>
        <v>17715.610000000011</v>
      </c>
      <c r="J9" s="9">
        <f>I9*(1+taxadecrescimentodequantidadedevenda)</f>
        <v>19487.171000000013</v>
      </c>
      <c r="K9" s="9">
        <f>J9*(1+taxadecrescimentodequantidadedevenda)</f>
        <v>21435.888100000015</v>
      </c>
      <c r="L9" s="9">
        <f>K9*(1+taxadecrescimentodequantidadedevenda)</f>
        <v>23579.476910000019</v>
      </c>
      <c r="M9" s="9">
        <f>L9*(1+taxadecrescimentodequantidadedevenda)</f>
        <v>25937.424601000024</v>
      </c>
      <c r="N9" s="9">
        <f>M9*(1+taxadecrescimentodequantidadedevenda)</f>
        <v>28531.16706110003</v>
      </c>
      <c r="O9" s="9">
        <f>N9*(1+taxadecrescimentodequantidadedevenda)</f>
        <v>31384.283767210036</v>
      </c>
      <c r="P9" s="9">
        <f>O9*(1+taxadecrescimentodequantidadedevenda)</f>
        <v>34522.712143931043</v>
      </c>
      <c r="Q9" s="9">
        <f>P9*(1+taxadecrescimentodequantidadedevenda)</f>
        <v>37974.983358324149</v>
      </c>
      <c r="R9" s="9">
        <f>Q9*(1+taxadecrescimentodequantidadedevenda)</f>
        <v>41772.481694156566</v>
      </c>
      <c r="S9" s="9">
        <f>R9*(1+taxadecrescimentodequantidadedevenda)</f>
        <v>45949.729863572225</v>
      </c>
      <c r="T9" s="9">
        <f>S9*(1+taxadecrescimentodequantidadedevenda)</f>
        <v>50544.702849929454</v>
      </c>
      <c r="U9" s="9"/>
      <c r="V9" s="9">
        <f>SUM(G9:R9)</f>
        <v>313087.29863572191</v>
      </c>
    </row>
    <row r="10" spans="2:22" ht="15.75" thickBot="1" x14ac:dyDescent="0.3">
      <c r="B10" s="12" t="s">
        <v>11</v>
      </c>
      <c r="C10" s="13">
        <f>C9*C8</f>
        <v>1000000</v>
      </c>
      <c r="D10" s="13">
        <f>D9*D8</f>
        <v>1100000</v>
      </c>
      <c r="E10" s="13">
        <f>E9*E8</f>
        <v>1210000.0000000002</v>
      </c>
      <c r="F10" s="13">
        <f>F9*F8</f>
        <v>1331000.0000000005</v>
      </c>
      <c r="G10" s="13">
        <f t="shared" ref="G10:T10" si="17">G9*G8</f>
        <v>1464100.0000000005</v>
      </c>
      <c r="H10" s="13">
        <f t="shared" si="17"/>
        <v>1610510.0000000007</v>
      </c>
      <c r="I10" s="13">
        <f t="shared" si="17"/>
        <v>1771561.0000000012</v>
      </c>
      <c r="J10" s="13">
        <f t="shared" si="17"/>
        <v>1948717.1000000013</v>
      </c>
      <c r="K10" s="13">
        <f t="shared" si="17"/>
        <v>2143588.8100000015</v>
      </c>
      <c r="L10" s="13">
        <f t="shared" si="17"/>
        <v>2357947.691000002</v>
      </c>
      <c r="M10" s="13">
        <f t="shared" si="17"/>
        <v>2593742.4601000026</v>
      </c>
      <c r="N10" s="13">
        <f t="shared" si="17"/>
        <v>2853116.7061100029</v>
      </c>
      <c r="O10" s="13">
        <f t="shared" si="17"/>
        <v>3138428.3767210036</v>
      </c>
      <c r="P10" s="13">
        <f t="shared" si="17"/>
        <v>3452271.2143931044</v>
      </c>
      <c r="Q10" s="13">
        <f t="shared" si="17"/>
        <v>3797498.3358324147</v>
      </c>
      <c r="R10" s="13">
        <f t="shared" si="17"/>
        <v>4177248.1694156565</v>
      </c>
      <c r="S10" s="13">
        <f t="shared" si="17"/>
        <v>4594972.9863572223</v>
      </c>
      <c r="T10" s="13">
        <f t="shared" si="17"/>
        <v>5054470.2849929454</v>
      </c>
      <c r="U10" s="12"/>
      <c r="V10" s="13">
        <f>ROUND(V9*V8,2)</f>
        <v>31308729.859999999</v>
      </c>
    </row>
    <row r="11" spans="2:22" ht="15.75" thickTop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>
        <f>ROUND(SUM(G10:R10),2)</f>
        <v>31308729.859999999</v>
      </c>
    </row>
    <row r="12" spans="2:22" x14ac:dyDescent="0.25">
      <c r="U12" t="str">
        <f>IF(V12&gt;0,"ERRO!!!","")</f>
        <v/>
      </c>
      <c r="V12" s="1">
        <f>V11-V10</f>
        <v>0</v>
      </c>
    </row>
    <row r="14" spans="2:22" x14ac:dyDescent="0.25">
      <c r="B14" s="36" t="s">
        <v>15</v>
      </c>
    </row>
    <row r="15" spans="2:22" x14ac:dyDescent="0.25">
      <c r="B15" s="20">
        <f>V10</f>
        <v>31308729.859999999</v>
      </c>
      <c r="C15" s="18">
        <v>-0.05</v>
      </c>
      <c r="D15" s="18">
        <v>0</v>
      </c>
      <c r="E15" s="18">
        <v>0.05</v>
      </c>
      <c r="F15" s="19">
        <v>0.1</v>
      </c>
      <c r="G15" s="18">
        <v>0.15</v>
      </c>
    </row>
    <row r="16" spans="2:22" x14ac:dyDescent="0.25">
      <c r="B16" s="16">
        <v>80</v>
      </c>
      <c r="C16" s="21">
        <f t="dataTable" ref="C16:G20" dt2D="1" dtr="1" r1="C4" r2="C3"/>
        <v>5990073.2999999998</v>
      </c>
      <c r="D16" s="22">
        <v>9600000</v>
      </c>
      <c r="E16" s="22">
        <v>15477893.41</v>
      </c>
      <c r="F16" s="23">
        <v>25046983.890000001</v>
      </c>
      <c r="G16" s="24">
        <v>40579277.990000002</v>
      </c>
    </row>
    <row r="17" spans="2:7" x14ac:dyDescent="0.25">
      <c r="B17" s="16">
        <v>90</v>
      </c>
      <c r="C17" s="25">
        <v>6738832.46</v>
      </c>
      <c r="D17" s="26">
        <v>10800000</v>
      </c>
      <c r="E17" s="26">
        <v>17412630.09</v>
      </c>
      <c r="F17" s="27">
        <v>28177856.879999999</v>
      </c>
      <c r="G17" s="28">
        <v>45651687.740000002</v>
      </c>
    </row>
    <row r="18" spans="2:7" x14ac:dyDescent="0.25">
      <c r="B18" s="17">
        <v>100</v>
      </c>
      <c r="C18" s="29">
        <v>7487591.6299999999</v>
      </c>
      <c r="D18" s="27">
        <v>12000000</v>
      </c>
      <c r="E18" s="27">
        <v>19347366.77</v>
      </c>
      <c r="F18" s="30">
        <v>31308729.859999999</v>
      </c>
      <c r="G18" s="31">
        <v>50724097.490000002</v>
      </c>
    </row>
    <row r="19" spans="2:7" x14ac:dyDescent="0.25">
      <c r="B19" s="16">
        <v>110</v>
      </c>
      <c r="C19" s="25">
        <v>8236350.79</v>
      </c>
      <c r="D19" s="26">
        <v>13200000</v>
      </c>
      <c r="E19" s="26">
        <v>21282103.440000001</v>
      </c>
      <c r="F19" s="27">
        <v>34439602.850000001</v>
      </c>
      <c r="G19" s="28">
        <v>55796507.240000002</v>
      </c>
    </row>
    <row r="20" spans="2:7" x14ac:dyDescent="0.25">
      <c r="B20" s="16">
        <v>120</v>
      </c>
      <c r="C20" s="32">
        <v>8985109.9499999993</v>
      </c>
      <c r="D20" s="33">
        <v>14400000</v>
      </c>
      <c r="E20" s="33">
        <v>23216840.120000001</v>
      </c>
      <c r="F20" s="34">
        <v>37570475.840000004</v>
      </c>
      <c r="G20" s="35">
        <v>60868916.990000002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9448-F3E9-4674-8839-84EB6D9825CF}">
  <dimension ref="B2:V12"/>
  <sheetViews>
    <sheetView workbookViewId="0">
      <selection activeCell="F13" sqref="F13"/>
    </sheetView>
  </sheetViews>
  <sheetFormatPr defaultRowHeight="15" x14ac:dyDescent="0.25"/>
  <cols>
    <col min="2" max="2" width="26.85546875" bestFit="1" customWidth="1"/>
    <col min="3" max="3" width="16" bestFit="1" customWidth="1"/>
    <col min="4" max="7" width="16.85546875" bestFit="1" customWidth="1"/>
    <col min="8" max="20" width="15.85546875" bestFit="1" customWidth="1"/>
    <col min="22" max="22" width="16.85546875" bestFit="1" customWidth="1"/>
  </cols>
  <sheetData>
    <row r="2" spans="2:22" x14ac:dyDescent="0.25">
      <c r="C2" t="s">
        <v>14</v>
      </c>
    </row>
    <row r="3" spans="2:22" x14ac:dyDescent="0.25">
      <c r="B3" t="s">
        <v>13</v>
      </c>
      <c r="C3" s="14">
        <v>100</v>
      </c>
    </row>
    <row r="4" spans="2:22" x14ac:dyDescent="0.25">
      <c r="B4" t="s">
        <v>12</v>
      </c>
      <c r="C4" s="15">
        <v>0.1</v>
      </c>
    </row>
    <row r="5" spans="2:22" x14ac:dyDescent="0.25">
      <c r="B5" t="str">
        <f>IF(V12&gt;0,"ERRO NO CÁLCULO!!!","")</f>
        <v/>
      </c>
      <c r="C5" s="8"/>
    </row>
    <row r="6" spans="2:22" x14ac:dyDescent="0.25">
      <c r="B6" s="9"/>
      <c r="C6" s="9">
        <f>YEAR(C7)</f>
        <v>2018</v>
      </c>
      <c r="D6" s="9">
        <f t="shared" ref="D6:T6" si="0">YEAR(D7)</f>
        <v>2018</v>
      </c>
      <c r="E6" s="9">
        <f t="shared" si="0"/>
        <v>2018</v>
      </c>
      <c r="F6" s="9">
        <f t="shared" si="0"/>
        <v>2018</v>
      </c>
      <c r="G6" s="9">
        <f t="shared" si="0"/>
        <v>2019</v>
      </c>
      <c r="H6" s="9">
        <f t="shared" si="0"/>
        <v>2019</v>
      </c>
      <c r="I6" s="9">
        <f t="shared" si="0"/>
        <v>2019</v>
      </c>
      <c r="J6" s="9">
        <f t="shared" si="0"/>
        <v>2019</v>
      </c>
      <c r="K6" s="9">
        <f t="shared" si="0"/>
        <v>2019</v>
      </c>
      <c r="L6" s="9">
        <f t="shared" si="0"/>
        <v>2019</v>
      </c>
      <c r="M6" s="9">
        <f t="shared" si="0"/>
        <v>2019</v>
      </c>
      <c r="N6" s="9">
        <f t="shared" si="0"/>
        <v>2019</v>
      </c>
      <c r="O6" s="9">
        <f t="shared" si="0"/>
        <v>2019</v>
      </c>
      <c r="P6" s="9">
        <f t="shared" si="0"/>
        <v>2019</v>
      </c>
      <c r="Q6" s="9">
        <f t="shared" si="0"/>
        <v>2019</v>
      </c>
      <c r="R6" s="9">
        <f t="shared" si="0"/>
        <v>2019</v>
      </c>
      <c r="S6" s="9">
        <f t="shared" si="0"/>
        <v>2020</v>
      </c>
      <c r="T6" s="9">
        <f t="shared" si="0"/>
        <v>2020</v>
      </c>
      <c r="U6" s="9"/>
      <c r="V6" s="9">
        <v>2019</v>
      </c>
    </row>
    <row r="7" spans="2:22" x14ac:dyDescent="0.25">
      <c r="B7" s="9"/>
      <c r="C7" s="10">
        <v>43373</v>
      </c>
      <c r="D7" s="10">
        <f>EOMONTH(C7,1)</f>
        <v>43404</v>
      </c>
      <c r="E7" s="10">
        <f t="shared" ref="E7:T7" si="1">EOMONTH(D7,1)</f>
        <v>43434</v>
      </c>
      <c r="F7" s="10">
        <f t="shared" si="1"/>
        <v>43465</v>
      </c>
      <c r="G7" s="10">
        <f t="shared" si="1"/>
        <v>43496</v>
      </c>
      <c r="H7" s="10">
        <f t="shared" si="1"/>
        <v>43524</v>
      </c>
      <c r="I7" s="10">
        <f t="shared" si="1"/>
        <v>43555</v>
      </c>
      <c r="J7" s="10">
        <f t="shared" si="1"/>
        <v>43585</v>
      </c>
      <c r="K7" s="10">
        <f t="shared" si="1"/>
        <v>43616</v>
      </c>
      <c r="L7" s="10">
        <f t="shared" si="1"/>
        <v>43646</v>
      </c>
      <c r="M7" s="10">
        <f t="shared" si="1"/>
        <v>43677</v>
      </c>
      <c r="N7" s="10">
        <f t="shared" si="1"/>
        <v>43708</v>
      </c>
      <c r="O7" s="10">
        <f t="shared" si="1"/>
        <v>43738</v>
      </c>
      <c r="P7" s="10">
        <f t="shared" si="1"/>
        <v>43769</v>
      </c>
      <c r="Q7" s="10">
        <f t="shared" si="1"/>
        <v>43799</v>
      </c>
      <c r="R7" s="10">
        <f t="shared" si="1"/>
        <v>43830</v>
      </c>
      <c r="S7" s="10">
        <f t="shared" si="1"/>
        <v>43861</v>
      </c>
      <c r="T7" s="10">
        <f t="shared" si="1"/>
        <v>43890</v>
      </c>
      <c r="U7" s="9"/>
      <c r="V7" s="9"/>
    </row>
    <row r="8" spans="2:22" x14ac:dyDescent="0.25">
      <c r="B8" s="9" t="s">
        <v>0</v>
      </c>
      <c r="C8" s="11">
        <f>ticketmedio</f>
        <v>100</v>
      </c>
      <c r="D8" s="11">
        <f>ticketmedio</f>
        <v>100</v>
      </c>
      <c r="E8" s="11">
        <f>ticketmedio</f>
        <v>100</v>
      </c>
      <c r="F8" s="11">
        <f>ticketmedio</f>
        <v>100</v>
      </c>
      <c r="G8" s="11">
        <f>ticketmedio</f>
        <v>100</v>
      </c>
      <c r="H8" s="11">
        <f>ticketmedio</f>
        <v>100</v>
      </c>
      <c r="I8" s="11">
        <f>ticketmedio</f>
        <v>100</v>
      </c>
      <c r="J8" s="11">
        <f>ticketmedio</f>
        <v>100</v>
      </c>
      <c r="K8" s="11">
        <f>ticketmedio</f>
        <v>100</v>
      </c>
      <c r="L8" s="11">
        <f>ticketmedio</f>
        <v>100</v>
      </c>
      <c r="M8" s="11">
        <f>ticketmedio</f>
        <v>100</v>
      </c>
      <c r="N8" s="11">
        <f>ticketmedio</f>
        <v>100</v>
      </c>
      <c r="O8" s="11">
        <f>ticketmedio</f>
        <v>100</v>
      </c>
      <c r="P8" s="11">
        <f>ticketmedio</f>
        <v>100</v>
      </c>
      <c r="Q8" s="11">
        <f>ticketmedio</f>
        <v>100</v>
      </c>
      <c r="R8" s="11">
        <f>ticketmedio</f>
        <v>100</v>
      </c>
      <c r="S8" s="11">
        <f>ticketmedio</f>
        <v>100</v>
      </c>
      <c r="T8" s="11">
        <f>ticketmedio</f>
        <v>100</v>
      </c>
      <c r="U8" s="9"/>
      <c r="V8" s="11">
        <f>SUMPRODUCT(G8:R8,G9:R9)/SUM(G9:R9)</f>
        <v>99.999999999999986</v>
      </c>
    </row>
    <row r="9" spans="2:22" x14ac:dyDescent="0.25">
      <c r="B9" s="9" t="s">
        <v>10</v>
      </c>
      <c r="C9" s="9">
        <v>10000</v>
      </c>
      <c r="D9" s="9">
        <f>C9*(1+taxadecrescimentodequantidadedevenda)</f>
        <v>11000</v>
      </c>
      <c r="E9" s="9">
        <f>D9*(1+taxadecrescimentodequantidadedevenda)</f>
        <v>12100.000000000002</v>
      </c>
      <c r="F9" s="9">
        <f>E9*(1+taxadecrescimentodequantidadedevenda)</f>
        <v>13310.000000000004</v>
      </c>
      <c r="G9" s="9">
        <f>F9*(1+taxadecrescimentodequantidadedevenda)</f>
        <v>14641.000000000005</v>
      </c>
      <c r="H9" s="9">
        <f>G9*(1+taxadecrescimentodequantidadedevenda)</f>
        <v>16105.100000000008</v>
      </c>
      <c r="I9" s="9">
        <f>H9*(1+taxadecrescimentodequantidadedevenda)</f>
        <v>17715.610000000011</v>
      </c>
      <c r="J9" s="9">
        <f>I9*(1+taxadecrescimentodequantidadedevenda)</f>
        <v>19487.171000000013</v>
      </c>
      <c r="K9" s="9">
        <f>J9*(1+taxadecrescimentodequantidadedevenda)</f>
        <v>21435.888100000015</v>
      </c>
      <c r="L9" s="9">
        <f>K9*(1+taxadecrescimentodequantidadedevenda)</f>
        <v>23579.476910000019</v>
      </c>
      <c r="M9" s="9">
        <f>L9*(1+taxadecrescimentodequantidadedevenda)</f>
        <v>25937.424601000024</v>
      </c>
      <c r="N9" s="9">
        <f>M9*(1+taxadecrescimentodequantidadedevenda)</f>
        <v>28531.16706110003</v>
      </c>
      <c r="O9" s="9">
        <f>N9*(1+taxadecrescimentodequantidadedevenda)</f>
        <v>31384.283767210036</v>
      </c>
      <c r="P9" s="9">
        <f>O9*(1+taxadecrescimentodequantidadedevenda)</f>
        <v>34522.712143931043</v>
      </c>
      <c r="Q9" s="9">
        <f>P9*(1+taxadecrescimentodequantidadedevenda)</f>
        <v>37974.983358324149</v>
      </c>
      <c r="R9" s="9">
        <f>Q9*(1+taxadecrescimentodequantidadedevenda)</f>
        <v>41772.481694156566</v>
      </c>
      <c r="S9" s="9">
        <f>R9*(1+taxadecrescimentodequantidadedevenda)</f>
        <v>45949.729863572225</v>
      </c>
      <c r="T9" s="9">
        <f>S9*(1+taxadecrescimentodequantidadedevenda)</f>
        <v>50544.702849929454</v>
      </c>
      <c r="U9" s="9"/>
      <c r="V9" s="9">
        <f>SUM(G9:R9)</f>
        <v>313087.29863572191</v>
      </c>
    </row>
    <row r="10" spans="2:22" ht="15.75" thickBot="1" x14ac:dyDescent="0.3">
      <c r="B10" s="12" t="s">
        <v>11</v>
      </c>
      <c r="C10" s="13">
        <f>C9*C8</f>
        <v>1000000</v>
      </c>
      <c r="D10" s="13">
        <f>D9*D8</f>
        <v>1100000</v>
      </c>
      <c r="E10" s="13">
        <f>E9*E8</f>
        <v>1210000.0000000002</v>
      </c>
      <c r="F10" s="13">
        <f>F9*F8</f>
        <v>1331000.0000000005</v>
      </c>
      <c r="G10" s="13">
        <f t="shared" ref="G10:T10" si="2">G9*G8</f>
        <v>1464100.0000000005</v>
      </c>
      <c r="H10" s="13">
        <f t="shared" si="2"/>
        <v>1610510.0000000007</v>
      </c>
      <c r="I10" s="13">
        <f t="shared" si="2"/>
        <v>1771561.0000000012</v>
      </c>
      <c r="J10" s="13">
        <f t="shared" si="2"/>
        <v>1948717.1000000013</v>
      </c>
      <c r="K10" s="13">
        <f t="shared" si="2"/>
        <v>2143588.8100000015</v>
      </c>
      <c r="L10" s="13">
        <f t="shared" si="2"/>
        <v>2357947.691000002</v>
      </c>
      <c r="M10" s="13">
        <f t="shared" si="2"/>
        <v>2593742.4601000026</v>
      </c>
      <c r="N10" s="13">
        <f t="shared" si="2"/>
        <v>2853116.7061100029</v>
      </c>
      <c r="O10" s="13">
        <f t="shared" si="2"/>
        <v>3138428.3767210036</v>
      </c>
      <c r="P10" s="13">
        <f t="shared" si="2"/>
        <v>3452271.2143931044</v>
      </c>
      <c r="Q10" s="13">
        <f t="shared" si="2"/>
        <v>3797498.3358324147</v>
      </c>
      <c r="R10" s="13">
        <f t="shared" si="2"/>
        <v>4177248.1694156565</v>
      </c>
      <c r="S10" s="13">
        <f t="shared" si="2"/>
        <v>4594972.9863572223</v>
      </c>
      <c r="T10" s="13">
        <f t="shared" si="2"/>
        <v>5054470.2849929454</v>
      </c>
      <c r="U10" s="12"/>
      <c r="V10" s="13">
        <f>ROUND(V9*V8,2)</f>
        <v>31308729.859999999</v>
      </c>
    </row>
    <row r="11" spans="2:22" ht="15.75" thickTop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>
        <f>ROUND(SUM(G10:R10),2)</f>
        <v>31308729.859999999</v>
      </c>
    </row>
    <row r="12" spans="2:22" x14ac:dyDescent="0.25">
      <c r="U12" t="str">
        <f>IF(V12&gt;0,"ERRO!!!","")</f>
        <v/>
      </c>
      <c r="V12" s="1">
        <f>V11-V10</f>
        <v>0</v>
      </c>
    </row>
  </sheetData>
  <scenarios current="1" show="1">
    <scenario name="Conservador" locked="1" count="2" user="Jonathas Farias De Crvalho" comment="Criado por Jonathas Farias De Crvalho em 17/09/2022">
      <inputCells r="C3" val="90" numFmtId="44"/>
      <inputCells r="C4" val="0,05" numFmtId="9"/>
    </scenario>
    <scenario name="Base" locked="1" count="2" user="Jonathas Farias De Crvalho" comment="Criado por Jonathas Farias De Crvalho em 17/09/2022">
      <inputCells r="C3" val="100" numFmtId="44"/>
      <inputCells r="C4" val="0,1" numFmtId="9"/>
    </scenario>
    <scenario name="Agressivo" locked="1" count="2" user="Jonathas Farias De Crvalho" comment="Criado por Jonathas Farias De Crvalho em 17/09/2022">
      <inputCells r="C3" val="110" numFmtId="44"/>
      <inputCells r="C4" val="0,15" numFmtId="9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5DC1-B73E-4301-A85D-A07E22A59531}">
  <dimension ref="B2:V16"/>
  <sheetViews>
    <sheetView workbookViewId="0">
      <selection activeCell="C5" sqref="C5"/>
    </sheetView>
  </sheetViews>
  <sheetFormatPr defaultRowHeight="15" x14ac:dyDescent="0.25"/>
  <cols>
    <col min="2" max="2" width="26.85546875" bestFit="1" customWidth="1"/>
    <col min="3" max="3" width="16" bestFit="1" customWidth="1"/>
    <col min="4" max="7" width="16.85546875" bestFit="1" customWidth="1"/>
    <col min="8" max="20" width="15.85546875" bestFit="1" customWidth="1"/>
    <col min="22" max="22" width="16.85546875" bestFit="1" customWidth="1"/>
  </cols>
  <sheetData>
    <row r="2" spans="2:22" x14ac:dyDescent="0.25">
      <c r="B2" t="s">
        <v>16</v>
      </c>
      <c r="C2" s="37" t="s">
        <v>18</v>
      </c>
    </row>
    <row r="4" spans="2:22" ht="15.75" thickBot="1" x14ac:dyDescent="0.3">
      <c r="B4" s="9"/>
      <c r="C4" s="39" t="s">
        <v>14</v>
      </c>
      <c r="D4" s="39"/>
      <c r="E4" s="39" t="s">
        <v>17</v>
      </c>
      <c r="F4" s="39" t="s">
        <v>18</v>
      </c>
      <c r="G4" s="39" t="s">
        <v>19</v>
      </c>
    </row>
    <row r="5" spans="2:22" x14ac:dyDescent="0.25">
      <c r="B5" s="9" t="s">
        <v>13</v>
      </c>
      <c r="C5" s="11">
        <f>HLOOKUP($C$2,$E$4:$G$5,2,0)</f>
        <v>100</v>
      </c>
      <c r="D5" s="9"/>
      <c r="E5" s="11">
        <v>90</v>
      </c>
      <c r="F5" s="11">
        <v>100</v>
      </c>
      <c r="G5" s="11">
        <v>110</v>
      </c>
    </row>
    <row r="6" spans="2:22" x14ac:dyDescent="0.25">
      <c r="B6" s="9" t="s">
        <v>12</v>
      </c>
      <c r="C6" s="38">
        <f>INDEX($E$6:$G$6,MATCH($C$2,$E$4:$G$4,0))</f>
        <v>0.1</v>
      </c>
      <c r="D6" s="9"/>
      <c r="E6" s="38">
        <v>-0.05</v>
      </c>
      <c r="F6" s="38">
        <v>0.1</v>
      </c>
      <c r="G6" s="38">
        <v>0.15</v>
      </c>
    </row>
    <row r="7" spans="2:22" x14ac:dyDescent="0.25">
      <c r="B7" t="str">
        <f>IF(V16&gt;0,"ERRO NO CÁLCULO!!!","")</f>
        <v/>
      </c>
      <c r="C7" s="8"/>
    </row>
    <row r="8" spans="2:22" x14ac:dyDescent="0.25">
      <c r="C8" s="8"/>
    </row>
    <row r="9" spans="2:22" x14ac:dyDescent="0.25">
      <c r="C9" s="8"/>
    </row>
    <row r="10" spans="2:22" x14ac:dyDescent="0.25">
      <c r="B10" s="9"/>
      <c r="C10" s="9">
        <f>YEAR(C11)</f>
        <v>2018</v>
      </c>
      <c r="D10" s="9">
        <f t="shared" ref="D10:T10" si="0">YEAR(D11)</f>
        <v>2018</v>
      </c>
      <c r="E10" s="9">
        <f t="shared" si="0"/>
        <v>2018</v>
      </c>
      <c r="F10" s="9">
        <f t="shared" si="0"/>
        <v>2018</v>
      </c>
      <c r="G10" s="9">
        <f t="shared" si="0"/>
        <v>2019</v>
      </c>
      <c r="H10" s="9">
        <f t="shared" si="0"/>
        <v>2019</v>
      </c>
      <c r="I10" s="9">
        <f t="shared" si="0"/>
        <v>2019</v>
      </c>
      <c r="J10" s="9">
        <f t="shared" si="0"/>
        <v>2019</v>
      </c>
      <c r="K10" s="9">
        <f t="shared" si="0"/>
        <v>2019</v>
      </c>
      <c r="L10" s="9">
        <f t="shared" si="0"/>
        <v>2019</v>
      </c>
      <c r="M10" s="9">
        <f t="shared" si="0"/>
        <v>2019</v>
      </c>
      <c r="N10" s="9">
        <f t="shared" si="0"/>
        <v>2019</v>
      </c>
      <c r="O10" s="9">
        <f t="shared" si="0"/>
        <v>2019</v>
      </c>
      <c r="P10" s="9">
        <f t="shared" si="0"/>
        <v>2019</v>
      </c>
      <c r="Q10" s="9">
        <f t="shared" si="0"/>
        <v>2019</v>
      </c>
      <c r="R10" s="9">
        <f t="shared" si="0"/>
        <v>2019</v>
      </c>
      <c r="S10" s="9">
        <f t="shared" si="0"/>
        <v>2020</v>
      </c>
      <c r="T10" s="9">
        <f t="shared" si="0"/>
        <v>2020</v>
      </c>
      <c r="U10" s="9"/>
      <c r="V10" s="9">
        <v>2019</v>
      </c>
    </row>
    <row r="11" spans="2:22" x14ac:dyDescent="0.25">
      <c r="B11" s="9"/>
      <c r="C11" s="10">
        <v>43373</v>
      </c>
      <c r="D11" s="10">
        <f>EOMONTH(C11,1)</f>
        <v>43404</v>
      </c>
      <c r="E11" s="10">
        <f t="shared" ref="E11:T11" si="1">EOMONTH(D11,1)</f>
        <v>43434</v>
      </c>
      <c r="F11" s="10">
        <f t="shared" si="1"/>
        <v>43465</v>
      </c>
      <c r="G11" s="10">
        <f t="shared" si="1"/>
        <v>43496</v>
      </c>
      <c r="H11" s="10">
        <f t="shared" si="1"/>
        <v>43524</v>
      </c>
      <c r="I11" s="10">
        <f t="shared" si="1"/>
        <v>43555</v>
      </c>
      <c r="J11" s="10">
        <f t="shared" si="1"/>
        <v>43585</v>
      </c>
      <c r="K11" s="10">
        <f t="shared" si="1"/>
        <v>43616</v>
      </c>
      <c r="L11" s="10">
        <f t="shared" si="1"/>
        <v>43646</v>
      </c>
      <c r="M11" s="10">
        <f t="shared" si="1"/>
        <v>43677</v>
      </c>
      <c r="N11" s="10">
        <f t="shared" si="1"/>
        <v>43708</v>
      </c>
      <c r="O11" s="10">
        <f t="shared" si="1"/>
        <v>43738</v>
      </c>
      <c r="P11" s="10">
        <f t="shared" si="1"/>
        <v>43769</v>
      </c>
      <c r="Q11" s="10">
        <f t="shared" si="1"/>
        <v>43799</v>
      </c>
      <c r="R11" s="10">
        <f t="shared" si="1"/>
        <v>43830</v>
      </c>
      <c r="S11" s="10">
        <f t="shared" si="1"/>
        <v>43861</v>
      </c>
      <c r="T11" s="10">
        <f t="shared" si="1"/>
        <v>43890</v>
      </c>
      <c r="U11" s="9"/>
      <c r="V11" s="9"/>
    </row>
    <row r="12" spans="2:22" x14ac:dyDescent="0.25">
      <c r="B12" s="9" t="s">
        <v>0</v>
      </c>
      <c r="C12" s="11">
        <f>ticketmedio</f>
        <v>100</v>
      </c>
      <c r="D12" s="11">
        <f>ticketmedio</f>
        <v>100</v>
      </c>
      <c r="E12" s="11">
        <f>ticketmedio</f>
        <v>100</v>
      </c>
      <c r="F12" s="11">
        <f>ticketmedio</f>
        <v>100</v>
      </c>
      <c r="G12" s="11">
        <f>ticketmedio</f>
        <v>100</v>
      </c>
      <c r="H12" s="11">
        <f>ticketmedio</f>
        <v>100</v>
      </c>
      <c r="I12" s="11">
        <f>ticketmedio</f>
        <v>100</v>
      </c>
      <c r="J12" s="11">
        <f>ticketmedio</f>
        <v>100</v>
      </c>
      <c r="K12" s="11">
        <f>ticketmedio</f>
        <v>100</v>
      </c>
      <c r="L12" s="11">
        <f>ticketmedio</f>
        <v>100</v>
      </c>
      <c r="M12" s="11">
        <f>ticketmedio</f>
        <v>100</v>
      </c>
      <c r="N12" s="11">
        <f>ticketmedio</f>
        <v>100</v>
      </c>
      <c r="O12" s="11">
        <f>ticketmedio</f>
        <v>100</v>
      </c>
      <c r="P12" s="11">
        <f>ticketmedio</f>
        <v>100</v>
      </c>
      <c r="Q12" s="11">
        <f>ticketmedio</f>
        <v>100</v>
      </c>
      <c r="R12" s="11">
        <f>ticketmedio</f>
        <v>100</v>
      </c>
      <c r="S12" s="11">
        <f>ticketmedio</f>
        <v>100</v>
      </c>
      <c r="T12" s="11">
        <f>ticketmedio</f>
        <v>100</v>
      </c>
      <c r="U12" s="9"/>
      <c r="V12" s="11">
        <f>SUMPRODUCT(G12:R12,G13:R13)/SUM(G13:R13)</f>
        <v>99.999999999999986</v>
      </c>
    </row>
    <row r="13" spans="2:22" x14ac:dyDescent="0.25">
      <c r="B13" s="9" t="s">
        <v>10</v>
      </c>
      <c r="C13" s="9">
        <v>10000</v>
      </c>
      <c r="D13" s="9">
        <f>C13*(1+taxadecrescimentodequantidadedevenda)</f>
        <v>11000</v>
      </c>
      <c r="E13" s="9">
        <f>D13*(1+taxadecrescimentodequantidadedevenda)</f>
        <v>12100.000000000002</v>
      </c>
      <c r="F13" s="9">
        <f>E13*(1+taxadecrescimentodequantidadedevenda)</f>
        <v>13310.000000000004</v>
      </c>
      <c r="G13" s="9">
        <f>F13*(1+taxadecrescimentodequantidadedevenda)</f>
        <v>14641.000000000005</v>
      </c>
      <c r="H13" s="9">
        <f>G13*(1+taxadecrescimentodequantidadedevenda)</f>
        <v>16105.100000000008</v>
      </c>
      <c r="I13" s="9">
        <f>H13*(1+taxadecrescimentodequantidadedevenda)</f>
        <v>17715.610000000011</v>
      </c>
      <c r="J13" s="9">
        <f>I13*(1+taxadecrescimentodequantidadedevenda)</f>
        <v>19487.171000000013</v>
      </c>
      <c r="K13" s="9">
        <f>J13*(1+taxadecrescimentodequantidadedevenda)</f>
        <v>21435.888100000015</v>
      </c>
      <c r="L13" s="9">
        <f>K13*(1+taxadecrescimentodequantidadedevenda)</f>
        <v>23579.476910000019</v>
      </c>
      <c r="M13" s="9">
        <f>L13*(1+taxadecrescimentodequantidadedevenda)</f>
        <v>25937.424601000024</v>
      </c>
      <c r="N13" s="9">
        <f>M13*(1+taxadecrescimentodequantidadedevenda)</f>
        <v>28531.16706110003</v>
      </c>
      <c r="O13" s="9">
        <f>N13*(1+taxadecrescimentodequantidadedevenda)</f>
        <v>31384.283767210036</v>
      </c>
      <c r="P13" s="9">
        <f>O13*(1+taxadecrescimentodequantidadedevenda)</f>
        <v>34522.712143931043</v>
      </c>
      <c r="Q13" s="9">
        <f>P13*(1+taxadecrescimentodequantidadedevenda)</f>
        <v>37974.983358324149</v>
      </c>
      <c r="R13" s="9">
        <f>Q13*(1+taxadecrescimentodequantidadedevenda)</f>
        <v>41772.481694156566</v>
      </c>
      <c r="S13" s="9">
        <f>R13*(1+taxadecrescimentodequantidadedevenda)</f>
        <v>45949.729863572225</v>
      </c>
      <c r="T13" s="9">
        <f>S13*(1+taxadecrescimentodequantidadedevenda)</f>
        <v>50544.702849929454</v>
      </c>
      <c r="U13" s="9"/>
      <c r="V13" s="9">
        <f>SUM(G13:R13)</f>
        <v>313087.29863572191</v>
      </c>
    </row>
    <row r="14" spans="2:22" ht="15.75" thickBot="1" x14ac:dyDescent="0.3">
      <c r="B14" s="12" t="s">
        <v>11</v>
      </c>
      <c r="C14" s="13">
        <f>C13*C12</f>
        <v>1000000</v>
      </c>
      <c r="D14" s="13">
        <f>D13*D12</f>
        <v>1100000</v>
      </c>
      <c r="E14" s="13">
        <f>E13*E12</f>
        <v>1210000.0000000002</v>
      </c>
      <c r="F14" s="13">
        <f>F13*F12</f>
        <v>1331000.0000000005</v>
      </c>
      <c r="G14" s="13">
        <f t="shared" ref="G14:T14" si="2">G13*G12</f>
        <v>1464100.0000000005</v>
      </c>
      <c r="H14" s="13">
        <f t="shared" si="2"/>
        <v>1610510.0000000007</v>
      </c>
      <c r="I14" s="13">
        <f t="shared" si="2"/>
        <v>1771561.0000000012</v>
      </c>
      <c r="J14" s="13">
        <f t="shared" si="2"/>
        <v>1948717.1000000013</v>
      </c>
      <c r="K14" s="13">
        <f t="shared" si="2"/>
        <v>2143588.8100000015</v>
      </c>
      <c r="L14" s="13">
        <f t="shared" si="2"/>
        <v>2357947.691000002</v>
      </c>
      <c r="M14" s="13">
        <f t="shared" si="2"/>
        <v>2593742.4601000026</v>
      </c>
      <c r="N14" s="13">
        <f t="shared" si="2"/>
        <v>2853116.7061100029</v>
      </c>
      <c r="O14" s="13">
        <f t="shared" si="2"/>
        <v>3138428.3767210036</v>
      </c>
      <c r="P14" s="13">
        <f t="shared" si="2"/>
        <v>3452271.2143931044</v>
      </c>
      <c r="Q14" s="13">
        <f t="shared" si="2"/>
        <v>3797498.3358324147</v>
      </c>
      <c r="R14" s="13">
        <f t="shared" si="2"/>
        <v>4177248.1694156565</v>
      </c>
      <c r="S14" s="13">
        <f t="shared" si="2"/>
        <v>4594972.9863572223</v>
      </c>
      <c r="T14" s="13">
        <f t="shared" si="2"/>
        <v>5054470.2849929454</v>
      </c>
      <c r="U14" s="12"/>
      <c r="V14" s="13">
        <f>ROUND(V13*V12,2)</f>
        <v>31308729.859999999</v>
      </c>
    </row>
    <row r="15" spans="2:22" ht="15.75" thickTop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>
        <f>ROUND(SUM(G14:R14),2)</f>
        <v>31308729.859999999</v>
      </c>
    </row>
    <row r="16" spans="2:22" x14ac:dyDescent="0.25">
      <c r="U16" t="str">
        <f>IF(V16&gt;0,"ERRO!!!","")</f>
        <v/>
      </c>
      <c r="V16" s="1">
        <f>V15-V14</f>
        <v>0</v>
      </c>
    </row>
  </sheetData>
  <dataValidations count="1">
    <dataValidation type="list" showInputMessage="1" showErrorMessage="1" sqref="C2" xr:uid="{4486B2CD-F0CA-44B8-9FB4-9C5EB984D428}">
      <formula1>$E$4:$G$4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F80A-933F-4CA0-9429-4A723D989DF6}">
  <dimension ref="B2:V16"/>
  <sheetViews>
    <sheetView workbookViewId="0">
      <selection activeCell="F5" sqref="F5"/>
    </sheetView>
  </sheetViews>
  <sheetFormatPr defaultRowHeight="15" x14ac:dyDescent="0.25"/>
  <cols>
    <col min="2" max="2" width="26.85546875" bestFit="1" customWidth="1"/>
    <col min="3" max="3" width="16" bestFit="1" customWidth="1"/>
    <col min="4" max="7" width="16.85546875" bestFit="1" customWidth="1"/>
    <col min="8" max="20" width="15.85546875" bestFit="1" customWidth="1"/>
    <col min="22" max="22" width="16.85546875" bestFit="1" customWidth="1"/>
  </cols>
  <sheetData>
    <row r="2" spans="2:22" x14ac:dyDescent="0.25">
      <c r="B2" t="s">
        <v>16</v>
      </c>
      <c r="C2" s="37" t="s">
        <v>18</v>
      </c>
    </row>
    <row r="4" spans="2:22" ht="15.75" thickBot="1" x14ac:dyDescent="0.3">
      <c r="B4" s="9"/>
      <c r="C4" s="39" t="s">
        <v>14</v>
      </c>
    </row>
    <row r="5" spans="2:22" x14ac:dyDescent="0.25">
      <c r="B5" s="9" t="s">
        <v>13</v>
      </c>
      <c r="C5" s="11">
        <v>110</v>
      </c>
    </row>
    <row r="6" spans="2:22" x14ac:dyDescent="0.25">
      <c r="B6" s="9" t="s">
        <v>12</v>
      </c>
      <c r="C6" s="38">
        <v>0.12771351969943159</v>
      </c>
    </row>
    <row r="7" spans="2:22" x14ac:dyDescent="0.25">
      <c r="B7" t="str">
        <f>IF(V16&gt;0,"ERRO NO CÁLCULO!!!","")</f>
        <v/>
      </c>
      <c r="C7" s="8"/>
    </row>
    <row r="8" spans="2:22" x14ac:dyDescent="0.25">
      <c r="C8" s="8"/>
    </row>
    <row r="9" spans="2:22" x14ac:dyDescent="0.25">
      <c r="C9" s="8"/>
    </row>
    <row r="10" spans="2:22" x14ac:dyDescent="0.25">
      <c r="B10" s="9"/>
      <c r="C10" s="9">
        <f>YEAR(C11)</f>
        <v>2018</v>
      </c>
      <c r="D10" s="9">
        <f t="shared" ref="D10:T10" si="0">YEAR(D11)</f>
        <v>2018</v>
      </c>
      <c r="E10" s="9">
        <f t="shared" si="0"/>
        <v>2018</v>
      </c>
      <c r="F10" s="9">
        <f t="shared" si="0"/>
        <v>2018</v>
      </c>
      <c r="G10" s="9">
        <f t="shared" si="0"/>
        <v>2019</v>
      </c>
      <c r="H10" s="9">
        <f t="shared" si="0"/>
        <v>2019</v>
      </c>
      <c r="I10" s="9">
        <f t="shared" si="0"/>
        <v>2019</v>
      </c>
      <c r="J10" s="9">
        <f t="shared" si="0"/>
        <v>2019</v>
      </c>
      <c r="K10" s="9">
        <f t="shared" si="0"/>
        <v>2019</v>
      </c>
      <c r="L10" s="9">
        <f t="shared" si="0"/>
        <v>2019</v>
      </c>
      <c r="M10" s="9">
        <f t="shared" si="0"/>
        <v>2019</v>
      </c>
      <c r="N10" s="9">
        <f t="shared" si="0"/>
        <v>2019</v>
      </c>
      <c r="O10" s="9">
        <f t="shared" si="0"/>
        <v>2019</v>
      </c>
      <c r="P10" s="9">
        <f t="shared" si="0"/>
        <v>2019</v>
      </c>
      <c r="Q10" s="9">
        <f t="shared" si="0"/>
        <v>2019</v>
      </c>
      <c r="R10" s="9">
        <f t="shared" si="0"/>
        <v>2019</v>
      </c>
      <c r="S10" s="9">
        <f t="shared" si="0"/>
        <v>2020</v>
      </c>
      <c r="T10" s="9">
        <f t="shared" si="0"/>
        <v>2020</v>
      </c>
      <c r="U10" s="9"/>
      <c r="V10" s="9">
        <v>2019</v>
      </c>
    </row>
    <row r="11" spans="2:22" x14ac:dyDescent="0.25">
      <c r="B11" s="9"/>
      <c r="C11" s="10">
        <v>43373</v>
      </c>
      <c r="D11" s="10">
        <f>EOMONTH(C11,1)</f>
        <v>43404</v>
      </c>
      <c r="E11" s="10">
        <f t="shared" ref="E11:T11" si="1">EOMONTH(D11,1)</f>
        <v>43434</v>
      </c>
      <c r="F11" s="10">
        <f t="shared" si="1"/>
        <v>43465</v>
      </c>
      <c r="G11" s="10">
        <f t="shared" si="1"/>
        <v>43496</v>
      </c>
      <c r="H11" s="10">
        <f t="shared" si="1"/>
        <v>43524</v>
      </c>
      <c r="I11" s="10">
        <f t="shared" si="1"/>
        <v>43555</v>
      </c>
      <c r="J11" s="10">
        <f t="shared" si="1"/>
        <v>43585</v>
      </c>
      <c r="K11" s="10">
        <f t="shared" si="1"/>
        <v>43616</v>
      </c>
      <c r="L11" s="10">
        <f t="shared" si="1"/>
        <v>43646</v>
      </c>
      <c r="M11" s="10">
        <f t="shared" si="1"/>
        <v>43677</v>
      </c>
      <c r="N11" s="10">
        <f t="shared" si="1"/>
        <v>43708</v>
      </c>
      <c r="O11" s="10">
        <f t="shared" si="1"/>
        <v>43738</v>
      </c>
      <c r="P11" s="10">
        <f t="shared" si="1"/>
        <v>43769</v>
      </c>
      <c r="Q11" s="10">
        <f t="shared" si="1"/>
        <v>43799</v>
      </c>
      <c r="R11" s="10">
        <f t="shared" si="1"/>
        <v>43830</v>
      </c>
      <c r="S11" s="10">
        <f t="shared" si="1"/>
        <v>43861</v>
      </c>
      <c r="T11" s="10">
        <f t="shared" si="1"/>
        <v>43890</v>
      </c>
      <c r="U11" s="9"/>
      <c r="V11" s="9"/>
    </row>
    <row r="12" spans="2:22" x14ac:dyDescent="0.25">
      <c r="B12" s="9" t="s">
        <v>0</v>
      </c>
      <c r="C12" s="11">
        <f>ticketmedio</f>
        <v>110</v>
      </c>
      <c r="D12" s="11">
        <f>ticketmedio</f>
        <v>110</v>
      </c>
      <c r="E12" s="11">
        <f>ticketmedio</f>
        <v>110</v>
      </c>
      <c r="F12" s="11">
        <f>ticketmedio</f>
        <v>110</v>
      </c>
      <c r="G12" s="11">
        <f>ticketmedio</f>
        <v>110</v>
      </c>
      <c r="H12" s="11">
        <f>ticketmedio</f>
        <v>110</v>
      </c>
      <c r="I12" s="11">
        <f>ticketmedio</f>
        <v>110</v>
      </c>
      <c r="J12" s="11">
        <f>ticketmedio</f>
        <v>110</v>
      </c>
      <c r="K12" s="11">
        <f>ticketmedio</f>
        <v>110</v>
      </c>
      <c r="L12" s="11">
        <f>ticketmedio</f>
        <v>110</v>
      </c>
      <c r="M12" s="11">
        <f>ticketmedio</f>
        <v>110</v>
      </c>
      <c r="N12" s="11">
        <f>ticketmedio</f>
        <v>110</v>
      </c>
      <c r="O12" s="11">
        <f>ticketmedio</f>
        <v>110</v>
      </c>
      <c r="P12" s="11">
        <f>ticketmedio</f>
        <v>110</v>
      </c>
      <c r="Q12" s="11">
        <f>ticketmedio</f>
        <v>110</v>
      </c>
      <c r="R12" s="11">
        <f>ticketmedio</f>
        <v>110</v>
      </c>
      <c r="S12" s="11">
        <f>ticketmedio</f>
        <v>110</v>
      </c>
      <c r="T12" s="11">
        <f>ticketmedio</f>
        <v>110</v>
      </c>
      <c r="U12" s="9"/>
      <c r="V12" s="11">
        <f>SUMPRODUCT(G12:R12,G13:R13)/SUM(G13:R13)</f>
        <v>110</v>
      </c>
    </row>
    <row r="13" spans="2:22" x14ac:dyDescent="0.25">
      <c r="B13" s="9" t="s">
        <v>10</v>
      </c>
      <c r="C13" s="9">
        <v>10000</v>
      </c>
      <c r="D13" s="9">
        <f>C13*(1+taxadecrescimentodequantidadedevenda)</f>
        <v>11277.135196994317</v>
      </c>
      <c r="E13" s="9">
        <f>D13*(1+taxadecrescimentodequantidadedevenda)</f>
        <v>12717.377825128806</v>
      </c>
      <c r="F13" s="9">
        <f>E13*(1+taxadecrescimentodequantidadedevenda)</f>
        <v>14341.55890852351</v>
      </c>
      <c r="G13" s="9">
        <f>F13*(1+taxadecrescimentodequantidadedevenda)</f>
        <v>16173.169874707786</v>
      </c>
      <c r="H13" s="9">
        <f>G13*(1+taxadecrescimentodequantidadedevenda)</f>
        <v>18238.702324103535</v>
      </c>
      <c r="I13" s="9">
        <f>H13*(1+taxadecrescimentodequantidadedevenda)</f>
        <v>20568.031192665003</v>
      </c>
      <c r="J13" s="9">
        <f>I13*(1+taxadecrescimentodequantidadedevenda)</f>
        <v>23194.846849567952</v>
      </c>
      <c r="K13" s="9">
        <f>J13*(1+taxadecrescimentodequantidadedevenda)</f>
        <v>26157.14237961555</v>
      </c>
      <c r="L13" s="9">
        <f>K13*(1+taxadecrescimentodequantidadedevenda)</f>
        <v>29497.763098195421</v>
      </c>
      <c r="M13" s="9">
        <f>L13*(1+taxadecrescimentodequantidadedevenda)</f>
        <v>33265.026246725967</v>
      </c>
      <c r="N13" s="9">
        <f>M13*(1+taxadecrescimentodequantidadedevenda)</f>
        <v>37513.419831589315</v>
      </c>
      <c r="O13" s="9">
        <f>N13*(1+taxadecrescimentodequantidadedevenda)</f>
        <v>42304.390714244051</v>
      </c>
      <c r="P13" s="9">
        <f>O13*(1+taxadecrescimentodequantidadedevenda)</f>
        <v>47707.233351100112</v>
      </c>
      <c r="Q13" s="9">
        <f>P13*(1+taxadecrescimentodequantidadedevenda)</f>
        <v>53800.092037491224</v>
      </c>
      <c r="R13" s="9">
        <f>Q13*(1+taxadecrescimentodequantidadedevenda)</f>
        <v>60671.091151752596</v>
      </c>
      <c r="S13" s="9">
        <f>R13*(1+taxadecrescimentodequantidadedevenda)</f>
        <v>68419.60974674797</v>
      </c>
      <c r="T13" s="9">
        <f>S13*(1+taxadecrescimentodequantidadedevenda)</f>
        <v>77157.718923966691</v>
      </c>
      <c r="U13" s="9"/>
      <c r="V13" s="9">
        <f>SUM(G13:R13)</f>
        <v>409090.90905175847</v>
      </c>
    </row>
    <row r="14" spans="2:22" ht="15.75" thickBot="1" x14ac:dyDescent="0.3">
      <c r="B14" s="12" t="s">
        <v>11</v>
      </c>
      <c r="C14" s="13">
        <f>C13*C12</f>
        <v>1100000</v>
      </c>
      <c r="D14" s="13">
        <f>D13*D12</f>
        <v>1240484.8716693749</v>
      </c>
      <c r="E14" s="13">
        <f>E13*E12</f>
        <v>1398911.5607641686</v>
      </c>
      <c r="F14" s="13">
        <f>F13*F12</f>
        <v>1577571.479937586</v>
      </c>
      <c r="G14" s="13">
        <f t="shared" ref="G14:T14" si="2">G13*G12</f>
        <v>1779048.6862178566</v>
      </c>
      <c r="H14" s="13">
        <f t="shared" si="2"/>
        <v>2006257.2556513888</v>
      </c>
      <c r="I14" s="13">
        <f t="shared" si="2"/>
        <v>2262483.4311931501</v>
      </c>
      <c r="J14" s="13">
        <f t="shared" si="2"/>
        <v>2551433.1534524746</v>
      </c>
      <c r="K14" s="13">
        <f t="shared" si="2"/>
        <v>2877285.6617577104</v>
      </c>
      <c r="L14" s="13">
        <f t="shared" si="2"/>
        <v>3244753.9408014962</v>
      </c>
      <c r="M14" s="13">
        <f t="shared" si="2"/>
        <v>3659152.8871398563</v>
      </c>
      <c r="N14" s="13">
        <f t="shared" si="2"/>
        <v>4126476.1814748249</v>
      </c>
      <c r="O14" s="13">
        <f t="shared" si="2"/>
        <v>4653482.9785668459</v>
      </c>
      <c r="P14" s="13">
        <f t="shared" si="2"/>
        <v>5247795.668621012</v>
      </c>
      <c r="Q14" s="13">
        <f t="shared" si="2"/>
        <v>5918010.1241240343</v>
      </c>
      <c r="R14" s="13">
        <f t="shared" si="2"/>
        <v>6673820.0266927853</v>
      </c>
      <c r="S14" s="13">
        <f t="shared" si="2"/>
        <v>7526157.0721422769</v>
      </c>
      <c r="T14" s="13">
        <f t="shared" si="2"/>
        <v>8487349.0816363357</v>
      </c>
      <c r="U14" s="12"/>
      <c r="V14" s="13">
        <f>ROUND(V13*V12,2)</f>
        <v>45000000</v>
      </c>
    </row>
    <row r="15" spans="2:22" ht="15.75" thickTop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>
        <f>ROUND(SUM(G14:R14),2)</f>
        <v>45000000</v>
      </c>
    </row>
    <row r="16" spans="2:22" x14ac:dyDescent="0.25">
      <c r="U16" t="str">
        <f>IF(V16&gt;0,"ERRO!!!","")</f>
        <v/>
      </c>
      <c r="V16" s="1">
        <f>V15-V14</f>
        <v>0</v>
      </c>
    </row>
  </sheetData>
  <dataValidations count="1">
    <dataValidation type="list" showInputMessage="1" showErrorMessage="1" sqref="C2" xr:uid="{5BCC1718-D87B-4085-9B37-65ECEA23D914}">
      <formula1>$E$4:$G$4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FC364-B5F8-43F0-9334-DDE28E9B4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vendas</vt:lpstr>
      <vt:lpstr>simulacoes</vt:lpstr>
      <vt:lpstr>simulacoes 2</vt:lpstr>
      <vt:lpstr>simulacoes 3</vt:lpstr>
      <vt:lpstr>simulacoes 4</vt:lpstr>
      <vt:lpstr>DataDeLancamentoDaUltimaVersao</vt:lpstr>
      <vt:lpstr>'simulacoes 2'!taxadecrescimentodequantidadedevenda</vt:lpstr>
      <vt:lpstr>'simulacoes 3'!taxadecrescimentodequantidadedevenda</vt:lpstr>
      <vt:lpstr>'simulacoes 4'!taxadecrescimentodequantidadedevenda</vt:lpstr>
      <vt:lpstr>taxadecrescimentodequantidadedevenda</vt:lpstr>
      <vt:lpstr>'simulacoes 2'!ticketmedio</vt:lpstr>
      <vt:lpstr>'simulacoes 3'!ticketmedio</vt:lpstr>
      <vt:lpstr>'simulacoes 4'!ticketmedio</vt:lpstr>
      <vt:lpstr>ticketmedio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Jonathas Farias De Crvalho</cp:lastModifiedBy>
  <dcterms:created xsi:type="dcterms:W3CDTF">2022-09-17T19:30:15Z</dcterms:created>
  <dcterms:modified xsi:type="dcterms:W3CDTF">2022-09-18T05:03:51Z</dcterms:modified>
</cp:coreProperties>
</file>