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160\Desktop\Jonathas\Alura\excel_vba\3\"/>
    </mc:Choice>
  </mc:AlternateContent>
  <xr:revisionPtr revIDLastSave="0" documentId="13_ncr:1_{8D8212CC-C046-490B-88C8-A5F3EA800534}" xr6:coauthVersionLast="47" xr6:coauthVersionMax="47" xr10:uidLastSave="{00000000-0000-0000-0000-000000000000}"/>
  <bookViews>
    <workbookView xWindow="-120" yWindow="-120" windowWidth="20730" windowHeight="11160" tabRatio="696" firstSheet="1" activeTab="2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Resumo de Venda" sheetId="19" r:id="rId4"/>
    <sheet name="Meus Números" sheetId="12" r:id="rId5"/>
    <sheet name="Dados Filtrados" sheetId="11" state="hidden" r:id="rId6"/>
    <sheet name="Gráficos" sheetId="7" state="hidden" r:id="rId7"/>
  </sheets>
  <externalReferences>
    <externalReference r:id="rId8"/>
  </externalReferences>
  <definedNames>
    <definedName name="_xlnm._FilterDatabase" localSheetId="0" hidden="1">'Produtos Infantis'!$A$2:$F$124</definedName>
    <definedName name="_xlnm.Extract" localSheetId="5">'Dados Filtrados'!$A$7:$E$7</definedName>
    <definedName name="_xlnm.Extract" localSheetId="4">'Meus Números'!$E$1</definedName>
    <definedName name="_xlnm.Criteria" localSheetId="5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7" l="1"/>
  <c r="G14" i="17" s="1" a="1"/>
  <c r="G14" i="17" s="1"/>
  <c r="E16" i="19" a="1"/>
  <c r="E16" i="19" s="1"/>
  <c r="F8" i="19"/>
  <c r="F6" i="19"/>
  <c r="G10" i="17"/>
  <c r="G5" i="17" s="1" a="1"/>
  <c r="G5" i="17" s="1"/>
  <c r="F10" i="19" l="1"/>
  <c r="B12" i="12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<sst xmlns="http://schemas.openxmlformats.org/spreadsheetml/2006/main" count="205" uniqueCount="44">
  <si>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</si>
  <si>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</si>
  <si>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</si>
  <si>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</si>
  <si>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</si>
  <si>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</si>
  <si>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</si>
  <si>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</si>
  <si>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</si>
  <si>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</si>
  <si>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</si>
  <si>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</si>
  <si>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</si>
  <si>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</si>
  <si>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</si>
  <si>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</si>
  <si>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</si>
  <si>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</si>
  <si>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</si>
  <si>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</si>
  <si>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</si>
  <si>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</si>
  <si>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</si>
  <si>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</si>
  <si>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</si>
  <si>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</si>
  <si>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</si>
  <si>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Tamanhos</t>
  </si>
  <si>
    <t>Preço</t>
  </si>
  <si>
    <t>Quantidade</t>
  </si>
  <si>
    <t>Tamanho de Tênis Disponíveis</t>
  </si>
  <si>
    <t xml:space="preserve"> </t>
  </si>
  <si>
    <t>Quantidade STK:</t>
  </si>
  <si>
    <t>Quantidade Buy:</t>
  </si>
  <si>
    <t>Desconto:</t>
  </si>
  <si>
    <t>DESCONTOS</t>
  </si>
  <si>
    <t>A partir de</t>
  </si>
  <si>
    <t>Valor</t>
  </si>
  <si>
    <t>Valor Total:</t>
  </si>
  <si>
    <t>Resumo de Venda</t>
  </si>
  <si>
    <t>FINALIZAR PEDIDO</t>
  </si>
  <si>
    <t>Comprador Cadastrado</t>
  </si>
  <si>
    <t>Primeira Compra</t>
  </si>
  <si>
    <t>Apenas um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</si>
</sst>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6" borderId="21" xfId="0" applyFill="1" applyBorder="1"/>
    <xf numFmtId="0" fontId="0" fillId="6" borderId="9" xfId="0" applyFill="1" applyBorder="1"/>
    <xf numFmtId="0" fontId="0" fillId="6" borderId="22" xfId="0" applyFill="1" applyBorder="1"/>
    <xf numFmtId="0" fontId="0" fillId="6" borderId="25" xfId="0" applyFill="1" applyBorder="1"/>
    <xf numFmtId="0" fontId="0" fillId="6" borderId="0" xfId="0" applyFill="1" applyBorder="1"/>
    <xf numFmtId="0" fontId="0" fillId="6" borderId="24" xfId="0" applyFill="1" applyBorder="1"/>
    <xf numFmtId="0" fontId="0" fillId="6" borderId="23" xfId="0" applyFill="1" applyBorder="1"/>
    <xf numFmtId="0" fontId="0" fillId="6" borderId="29" xfId="0" applyFill="1" applyBorder="1"/>
    <xf numFmtId="0" fontId="0" fillId="6" borderId="30" xfId="0" applyFill="1" applyBorder="1"/>
    <xf numFmtId="0" fontId="0" fillId="7" borderId="0" xfId="0" applyFill="1"/>
    <xf numFmtId="0" fontId="15" fillId="6" borderId="0" xfId="0" applyFont="1" applyFill="1" applyBorder="1" applyAlignment="1">
      <alignment horizontal="right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8" borderId="31" xfId="0" applyFill="1" applyBorder="1" applyAlignment="1" applyProtection="1">
      <alignment horizontal="center" vertical="center"/>
      <protection locked="0"/>
    </xf>
    <xf numFmtId="0" fontId="16" fillId="6" borderId="9" xfId="0" applyFont="1" applyFill="1" applyBorder="1" applyAlignment="1">
      <alignment horizontal="center" vertical="center"/>
    </xf>
    <xf numFmtId="9" fontId="0" fillId="8" borderId="31" xfId="2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13" fillId="5" borderId="0" xfId="0" applyFont="1" applyFill="1" applyBorder="1" applyAlignment="1">
      <alignment horizontal="center" vertical="center"/>
    </xf>
    <xf numFmtId="164" fontId="0" fillId="6" borderId="0" xfId="1" applyFont="1" applyFill="1" applyBorder="1" applyAlignment="1">
      <alignment horizontal="left"/>
    </xf>
    <xf numFmtId="164" fontId="0" fillId="6" borderId="0" xfId="1" applyFont="1" applyFill="1" applyBorder="1"/>
    <xf numFmtId="0" fontId="0" fillId="6" borderId="29" xfId="0" applyFill="1" applyBorder="1" applyAlignment="1">
      <alignment horizontal="left"/>
    </xf>
    <xf numFmtId="164" fontId="0" fillId="4" borderId="31" xfId="1" applyFont="1" applyFill="1" applyBorder="1" applyAlignment="1" applyProtection="1">
      <alignment horizontal="center" vertical="center"/>
      <protection locked="0"/>
    </xf>
    <xf numFmtId="9" fontId="0" fillId="4" borderId="31" xfId="2" applyFont="1" applyFill="1" applyBorder="1" applyAlignment="1" applyProtection="1">
      <alignment horizontal="center" vertical="center"/>
      <protection locked="0"/>
    </xf>
    <xf numFmtId="0" fontId="0" fillId="4" borderId="31" xfId="0" applyFill="1" applyBorder="1"/>
    <xf numFmtId="164" fontId="17" fillId="4" borderId="31" xfId="1" applyFont="1" applyFill="1" applyBorder="1"/>
    <xf numFmtId="0" fontId="0" fillId="4" borderId="31" xfId="0" applyFill="1" applyBorder="1" applyAlignment="1">
      <alignment horizontal="right" vertical="center"/>
    </xf>
    <xf numFmtId="0" fontId="0" fillId="0" borderId="21" xfId="0" applyBorder="1"/>
    <xf numFmtId="0" fontId="0" fillId="0" borderId="9" xfId="0" applyBorder="1"/>
    <xf numFmtId="0" fontId="0" fillId="0" borderId="22" xfId="0" applyBorder="1"/>
    <xf numFmtId="0" fontId="0" fillId="0" borderId="25" xfId="0" applyBorder="1"/>
    <xf numFmtId="0" fontId="0" fillId="0" borderId="0" xfId="0" applyBorder="1"/>
    <xf numFmtId="0" fontId="0" fillId="0" borderId="24" xfId="0" applyBorder="1"/>
    <xf numFmtId="0" fontId="0" fillId="7" borderId="0" xfId="0" applyFill="1" applyBorder="1"/>
    <xf numFmtId="0" fontId="0" fillId="0" borderId="23" xfId="0" applyBorder="1"/>
    <xf numFmtId="0" fontId="0" fillId="0" borderId="29" xfId="0" applyBorder="1"/>
    <xf numFmtId="0" fontId="0" fillId="0" borderId="30" xfId="0" applyBorder="1"/>
    <xf numFmtId="0" fontId="18" fillId="9" borderId="21" xfId="3" applyFont="1" applyFill="1" applyBorder="1" applyAlignment="1">
      <alignment horizontal="center" vertical="center"/>
    </xf>
    <xf numFmtId="0" fontId="18" fillId="9" borderId="22" xfId="3" applyFont="1" applyFill="1" applyBorder="1" applyAlignment="1">
      <alignment horizontal="center" vertical="center"/>
    </xf>
    <xf numFmtId="0" fontId="18" fillId="9" borderId="23" xfId="3" applyFont="1" applyFill="1" applyBorder="1" applyAlignment="1">
      <alignment horizontal="center" vertical="center"/>
    </xf>
    <xf numFmtId="0" fontId="18" fillId="9" borderId="30" xfId="3" applyFont="1" applyFill="1" applyBorder="1" applyAlignment="1">
      <alignment horizontal="center" vertical="center"/>
    </xf>
    <xf numFmtId="164" fontId="17" fillId="8" borderId="31" xfId="1" applyFont="1" applyFill="1" applyBorder="1"/>
    <xf numFmtId="0" fontId="14" fillId="10" borderId="0" xfId="0" applyFont="1" applyFill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1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ficeresolve-my.sharepoint.com/personal/r_sabino_officeresolve_com_br/Documents/Alura/Excel%20(Curso%203)/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54" t="s">
        <v>3</v>
      </c>
      <c r="B1" s="55"/>
      <c r="C1" s="55"/>
      <c r="D1" s="55"/>
      <c r="E1" s="55"/>
      <c r="F1" s="56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57">
        <v>0.1</v>
      </c>
      <c r="D124" s="58"/>
      <c r="E124" s="58"/>
      <c r="F124" s="59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zoomScaleNormal="100" workbookViewId="0">
      <selection activeCell="F13" sqref="F13"/>
    </sheetView>
  </sheetViews>
  <sheetFormatPr defaultRowHeight="15" x14ac:dyDescent="0.25"/>
  <cols>
    <col min="1" max="1" width="22.5703125" customWidth="1"/>
    <col min="2" max="2" width="11.85546875" bestFit="1" customWidth="1"/>
    <col min="3" max="22" width="9.42578125" bestFit="1" customWidth="1"/>
  </cols>
  <sheetData>
    <row r="1" spans="1:22" ht="21.75" thickBot="1" x14ac:dyDescent="0.4">
      <c r="A1" s="40"/>
      <c r="B1" s="41"/>
      <c r="C1" s="62" t="s">
        <v>27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4"/>
    </row>
    <row r="2" spans="1:22" ht="21.75" thickBot="1" x14ac:dyDescent="0.4">
      <c r="A2" s="42"/>
      <c r="B2" s="43"/>
      <c r="C2" s="44">
        <v>17</v>
      </c>
      <c r="D2" s="44">
        <v>18</v>
      </c>
      <c r="E2" s="44">
        <v>19</v>
      </c>
      <c r="F2" s="44">
        <v>20</v>
      </c>
      <c r="G2" s="44">
        <v>21</v>
      </c>
      <c r="H2" s="44">
        <v>22</v>
      </c>
      <c r="I2" s="44">
        <v>23</v>
      </c>
      <c r="J2" s="44">
        <v>24</v>
      </c>
      <c r="K2" s="44">
        <v>25</v>
      </c>
      <c r="L2" s="44">
        <v>26</v>
      </c>
      <c r="M2" s="44">
        <v>27</v>
      </c>
      <c r="N2" s="44">
        <v>28</v>
      </c>
      <c r="O2" s="44">
        <v>29</v>
      </c>
      <c r="P2" s="44">
        <v>30</v>
      </c>
      <c r="Q2" s="44">
        <v>31</v>
      </c>
      <c r="R2" s="44">
        <v>32</v>
      </c>
      <c r="S2" s="44">
        <v>33</v>
      </c>
      <c r="T2" s="44">
        <v>34</v>
      </c>
      <c r="U2" s="44">
        <v>35</v>
      </c>
      <c r="V2" s="44">
        <v>36</v>
      </c>
    </row>
    <row r="3" spans="1:22" ht="21" customHeight="1" x14ac:dyDescent="0.25">
      <c r="A3" s="65" t="s">
        <v>13</v>
      </c>
      <c r="B3" s="45" t="s">
        <v>28</v>
      </c>
      <c r="C3" s="46">
        <v>79.8</v>
      </c>
      <c r="D3" s="47">
        <v>79.8</v>
      </c>
      <c r="E3" s="46">
        <v>79.8</v>
      </c>
      <c r="F3" s="47">
        <v>79.8</v>
      </c>
      <c r="G3" s="46">
        <v>79.8</v>
      </c>
      <c r="H3" s="47">
        <v>79.8</v>
      </c>
      <c r="I3" s="46">
        <v>79.8</v>
      </c>
      <c r="J3" s="47">
        <v>79.8</v>
      </c>
      <c r="K3" s="46">
        <v>79.8</v>
      </c>
      <c r="L3" s="47">
        <v>79.8</v>
      </c>
      <c r="M3" s="46">
        <v>79.8</v>
      </c>
      <c r="N3" s="47">
        <v>83.3</v>
      </c>
      <c r="O3" s="46">
        <v>83.3</v>
      </c>
      <c r="P3" s="47">
        <v>83.3</v>
      </c>
      <c r="Q3" s="46">
        <v>83.3</v>
      </c>
      <c r="R3" s="47">
        <v>83.3</v>
      </c>
      <c r="S3" s="46">
        <v>83.3</v>
      </c>
      <c r="T3" s="47">
        <v>83.3</v>
      </c>
      <c r="U3" s="46">
        <v>83.3</v>
      </c>
      <c r="V3" s="48">
        <v>83.3</v>
      </c>
    </row>
    <row r="4" spans="1:22" ht="21" customHeight="1" thickBot="1" x14ac:dyDescent="0.3">
      <c r="A4" s="66"/>
      <c r="B4" s="49" t="s">
        <v>29</v>
      </c>
      <c r="C4" s="50">
        <v>15</v>
      </c>
      <c r="D4" s="51">
        <v>0</v>
      </c>
      <c r="E4" s="50">
        <v>3</v>
      </c>
      <c r="F4" s="53">
        <v>21</v>
      </c>
      <c r="G4" s="50">
        <v>12</v>
      </c>
      <c r="H4" s="51">
        <v>5</v>
      </c>
      <c r="I4" s="50">
        <v>8</v>
      </c>
      <c r="J4" s="51">
        <v>23</v>
      </c>
      <c r="K4" s="50">
        <v>15</v>
      </c>
      <c r="L4" s="51">
        <v>25</v>
      </c>
      <c r="M4" s="50">
        <v>2</v>
      </c>
      <c r="N4" s="51">
        <v>8</v>
      </c>
      <c r="O4" s="50">
        <v>7</v>
      </c>
      <c r="P4" s="51">
        <v>16</v>
      </c>
      <c r="Q4" s="50">
        <v>20</v>
      </c>
      <c r="R4" s="51">
        <v>0</v>
      </c>
      <c r="S4" s="50">
        <v>0</v>
      </c>
      <c r="T4" s="51">
        <v>6</v>
      </c>
      <c r="U4" s="50">
        <v>8</v>
      </c>
      <c r="V4" s="52">
        <v>14</v>
      </c>
    </row>
    <row r="5" spans="1:22" ht="21" customHeight="1" x14ac:dyDescent="0.25">
      <c r="A5" s="60" t="s">
        <v>14</v>
      </c>
      <c r="B5" s="45" t="s">
        <v>28</v>
      </c>
      <c r="C5" s="46">
        <v>79.8</v>
      </c>
      <c r="D5" s="47">
        <v>79.8</v>
      </c>
      <c r="E5" s="46">
        <v>79.8</v>
      </c>
      <c r="F5" s="47">
        <v>79.8</v>
      </c>
      <c r="G5" s="46">
        <v>79.8</v>
      </c>
      <c r="H5" s="47">
        <v>79.8</v>
      </c>
      <c r="I5" s="46">
        <v>79.8</v>
      </c>
      <c r="J5" s="47">
        <v>79.8</v>
      </c>
      <c r="K5" s="46">
        <v>79.8</v>
      </c>
      <c r="L5" s="47">
        <v>79.8</v>
      </c>
      <c r="M5" s="46">
        <v>79.8</v>
      </c>
      <c r="N5" s="47">
        <v>83.3</v>
      </c>
      <c r="O5" s="46">
        <v>83.3</v>
      </c>
      <c r="P5" s="47">
        <v>83.3</v>
      </c>
      <c r="Q5" s="46">
        <v>83.3</v>
      </c>
      <c r="R5" s="47">
        <v>83.3</v>
      </c>
      <c r="S5" s="46">
        <v>83.3</v>
      </c>
      <c r="T5" s="47">
        <v>83.3</v>
      </c>
      <c r="U5" s="46">
        <v>83.3</v>
      </c>
      <c r="V5" s="48">
        <v>83.3</v>
      </c>
    </row>
    <row r="6" spans="1:22" ht="21" customHeight="1" thickBot="1" x14ac:dyDescent="0.3">
      <c r="A6" s="61"/>
      <c r="B6" s="49" t="s">
        <v>29</v>
      </c>
      <c r="C6" s="50">
        <v>17</v>
      </c>
      <c r="D6" s="51">
        <v>15</v>
      </c>
      <c r="E6" s="50">
        <v>2</v>
      </c>
      <c r="F6" s="51">
        <v>1</v>
      </c>
      <c r="G6" s="50">
        <v>0</v>
      </c>
      <c r="H6" s="51">
        <v>0</v>
      </c>
      <c r="I6" s="50">
        <v>6</v>
      </c>
      <c r="J6" s="51">
        <v>8</v>
      </c>
      <c r="K6" s="50">
        <v>9</v>
      </c>
      <c r="L6" s="51">
        <v>15</v>
      </c>
      <c r="M6" s="50">
        <v>18</v>
      </c>
      <c r="N6" s="51">
        <v>18</v>
      </c>
      <c r="O6" s="50">
        <v>2</v>
      </c>
      <c r="P6" s="51">
        <v>3</v>
      </c>
      <c r="Q6" s="50">
        <v>6</v>
      </c>
      <c r="R6" s="51">
        <v>0</v>
      </c>
      <c r="S6" s="50">
        <v>5</v>
      </c>
      <c r="T6" s="51">
        <v>19</v>
      </c>
      <c r="U6" s="50">
        <v>26</v>
      </c>
      <c r="V6" s="52">
        <v>5</v>
      </c>
    </row>
    <row r="7" spans="1:22" ht="21" customHeight="1" x14ac:dyDescent="0.25">
      <c r="A7" s="60" t="s">
        <v>12</v>
      </c>
      <c r="B7" s="45" t="s">
        <v>28</v>
      </c>
      <c r="C7" s="46">
        <v>79.8</v>
      </c>
      <c r="D7" s="47">
        <v>79.8</v>
      </c>
      <c r="E7" s="46">
        <v>79.8</v>
      </c>
      <c r="F7" s="47">
        <v>79.8</v>
      </c>
      <c r="G7" s="46">
        <v>79.8</v>
      </c>
      <c r="H7" s="47">
        <v>79.8</v>
      </c>
      <c r="I7" s="46">
        <v>79.8</v>
      </c>
      <c r="J7" s="47">
        <v>79.8</v>
      </c>
      <c r="K7" s="46">
        <v>79.8</v>
      </c>
      <c r="L7" s="47">
        <v>79.8</v>
      </c>
      <c r="M7" s="46">
        <v>79.8</v>
      </c>
      <c r="N7" s="47">
        <v>83.3</v>
      </c>
      <c r="O7" s="46">
        <v>83.3</v>
      </c>
      <c r="P7" s="47">
        <v>83.3</v>
      </c>
      <c r="Q7" s="46">
        <v>83.3</v>
      </c>
      <c r="R7" s="47">
        <v>83.3</v>
      </c>
      <c r="S7" s="46">
        <v>83.3</v>
      </c>
      <c r="T7" s="47">
        <v>83.3</v>
      </c>
      <c r="U7" s="46">
        <v>83.3</v>
      </c>
      <c r="V7" s="48">
        <v>83.3</v>
      </c>
    </row>
    <row r="8" spans="1:22" ht="21" customHeight="1" thickBot="1" x14ac:dyDescent="0.3">
      <c r="A8" s="61"/>
      <c r="B8" s="49" t="s">
        <v>29</v>
      </c>
      <c r="C8" s="50">
        <v>25</v>
      </c>
      <c r="D8" s="51">
        <v>2</v>
      </c>
      <c r="E8" s="50">
        <v>3</v>
      </c>
      <c r="F8" s="51">
        <v>1</v>
      </c>
      <c r="G8" s="50">
        <v>0</v>
      </c>
      <c r="H8" s="51">
        <v>5</v>
      </c>
      <c r="I8" s="50">
        <v>16</v>
      </c>
      <c r="J8" s="51">
        <v>15</v>
      </c>
      <c r="K8" s="50">
        <v>16</v>
      </c>
      <c r="L8" s="51">
        <v>14</v>
      </c>
      <c r="M8" s="50">
        <v>15</v>
      </c>
      <c r="N8" s="51">
        <v>29</v>
      </c>
      <c r="O8" s="50">
        <v>5</v>
      </c>
      <c r="P8" s="51">
        <v>0</v>
      </c>
      <c r="Q8" s="50">
        <v>4</v>
      </c>
      <c r="R8" s="51">
        <v>5</v>
      </c>
      <c r="S8" s="50">
        <v>15</v>
      </c>
      <c r="T8" s="51">
        <v>16</v>
      </c>
      <c r="U8" s="50">
        <v>2</v>
      </c>
      <c r="V8" s="52">
        <v>36</v>
      </c>
    </row>
    <row r="9" spans="1:22" ht="21" customHeight="1" x14ac:dyDescent="0.25">
      <c r="A9" s="60" t="s">
        <v>10</v>
      </c>
      <c r="B9" s="45" t="s">
        <v>28</v>
      </c>
      <c r="C9" s="46">
        <v>85.5</v>
      </c>
      <c r="D9" s="47">
        <v>85.5</v>
      </c>
      <c r="E9" s="46">
        <v>85.5</v>
      </c>
      <c r="F9" s="47">
        <v>85.5</v>
      </c>
      <c r="G9" s="46">
        <v>85.5</v>
      </c>
      <c r="H9" s="47">
        <v>85.5</v>
      </c>
      <c r="I9" s="46">
        <v>85.5</v>
      </c>
      <c r="J9" s="47">
        <v>85.5</v>
      </c>
      <c r="K9" s="46">
        <v>85.5</v>
      </c>
      <c r="L9" s="47">
        <v>85.5</v>
      </c>
      <c r="M9" s="46">
        <v>85.5</v>
      </c>
      <c r="N9" s="47">
        <v>89.9</v>
      </c>
      <c r="O9" s="46">
        <v>89.9</v>
      </c>
      <c r="P9" s="47">
        <v>89.9</v>
      </c>
      <c r="Q9" s="46">
        <v>89.9</v>
      </c>
      <c r="R9" s="47">
        <v>89.9</v>
      </c>
      <c r="S9" s="46">
        <v>89.9</v>
      </c>
      <c r="T9" s="47">
        <v>89.9</v>
      </c>
      <c r="U9" s="46">
        <v>89.9</v>
      </c>
      <c r="V9" s="48">
        <v>89.9</v>
      </c>
    </row>
    <row r="10" spans="1:22" ht="21" customHeight="1" thickBot="1" x14ac:dyDescent="0.3">
      <c r="A10" s="61"/>
      <c r="B10" s="49" t="s">
        <v>29</v>
      </c>
      <c r="C10" s="50">
        <v>2</v>
      </c>
      <c r="D10" s="51">
        <v>5</v>
      </c>
      <c r="E10" s="50">
        <v>16</v>
      </c>
      <c r="F10" s="51">
        <v>18</v>
      </c>
      <c r="G10" s="50">
        <v>19</v>
      </c>
      <c r="H10" s="53">
        <v>5</v>
      </c>
      <c r="I10" s="50">
        <v>0</v>
      </c>
      <c r="J10" s="51">
        <v>25</v>
      </c>
      <c r="K10" s="50">
        <v>6</v>
      </c>
      <c r="L10" s="51">
        <v>8</v>
      </c>
      <c r="M10" s="50">
        <v>30</v>
      </c>
      <c r="N10" s="51">
        <v>5</v>
      </c>
      <c r="O10" s="50">
        <v>8</v>
      </c>
      <c r="P10" s="51">
        <v>6</v>
      </c>
      <c r="Q10" s="50">
        <v>15</v>
      </c>
      <c r="R10" s="51">
        <v>8</v>
      </c>
      <c r="S10" s="50">
        <v>4</v>
      </c>
      <c r="T10" s="51">
        <v>15</v>
      </c>
      <c r="U10" s="50">
        <v>2</v>
      </c>
      <c r="V10" s="52">
        <v>0</v>
      </c>
    </row>
    <row r="11" spans="1:22" ht="21" customHeight="1" x14ac:dyDescent="0.25">
      <c r="A11" s="60" t="s">
        <v>11</v>
      </c>
      <c r="B11" s="45" t="s">
        <v>28</v>
      </c>
      <c r="C11" s="46">
        <v>85.5</v>
      </c>
      <c r="D11" s="47">
        <v>85.5</v>
      </c>
      <c r="E11" s="46">
        <v>85.5</v>
      </c>
      <c r="F11" s="47">
        <v>85.5</v>
      </c>
      <c r="G11" s="46">
        <v>85.5</v>
      </c>
      <c r="H11" s="47">
        <v>85.5</v>
      </c>
      <c r="I11" s="46">
        <v>85.5</v>
      </c>
      <c r="J11" s="47">
        <v>85.5</v>
      </c>
      <c r="K11" s="46">
        <v>85.5</v>
      </c>
      <c r="L11" s="47">
        <v>85.5</v>
      </c>
      <c r="M11" s="46">
        <v>85.5</v>
      </c>
      <c r="N11" s="47">
        <v>89.9</v>
      </c>
      <c r="O11" s="46">
        <v>89.9</v>
      </c>
      <c r="P11" s="47">
        <v>89.9</v>
      </c>
      <c r="Q11" s="46">
        <v>89.9</v>
      </c>
      <c r="R11" s="47">
        <v>89.9</v>
      </c>
      <c r="S11" s="46">
        <v>89.9</v>
      </c>
      <c r="T11" s="47">
        <v>89.9</v>
      </c>
      <c r="U11" s="46">
        <v>89.9</v>
      </c>
      <c r="V11" s="48">
        <v>89.9</v>
      </c>
    </row>
    <row r="12" spans="1:22" ht="21" customHeight="1" thickBot="1" x14ac:dyDescent="0.3">
      <c r="A12" s="61"/>
      <c r="B12" s="49" t="s">
        <v>29</v>
      </c>
      <c r="C12" s="50">
        <v>6</v>
      </c>
      <c r="D12" s="51">
        <v>15</v>
      </c>
      <c r="E12" s="50">
        <v>25</v>
      </c>
      <c r="F12" s="51">
        <v>16</v>
      </c>
      <c r="G12" s="50">
        <v>19</v>
      </c>
      <c r="H12" s="51">
        <v>0</v>
      </c>
      <c r="I12" s="50">
        <v>5</v>
      </c>
      <c r="J12" s="51">
        <v>16</v>
      </c>
      <c r="K12" s="50">
        <v>19</v>
      </c>
      <c r="L12" s="51">
        <v>25</v>
      </c>
      <c r="M12" s="50">
        <v>26</v>
      </c>
      <c r="N12" s="51">
        <v>21</v>
      </c>
      <c r="O12" s="50">
        <v>1</v>
      </c>
      <c r="P12" s="51">
        <v>3</v>
      </c>
      <c r="Q12" s="50">
        <v>23</v>
      </c>
      <c r="R12" s="51">
        <v>8</v>
      </c>
      <c r="S12" s="50">
        <v>4</v>
      </c>
      <c r="T12" s="51">
        <v>25</v>
      </c>
      <c r="U12" s="50">
        <v>16</v>
      </c>
      <c r="V12" s="52">
        <v>3</v>
      </c>
    </row>
    <row r="13" spans="1:22" ht="21" customHeight="1" x14ac:dyDescent="0.25">
      <c r="A13" s="60" t="s">
        <v>9</v>
      </c>
      <c r="B13" s="45" t="s">
        <v>28</v>
      </c>
      <c r="C13" s="46">
        <v>85.5</v>
      </c>
      <c r="D13" s="47">
        <v>85.5</v>
      </c>
      <c r="E13" s="46">
        <v>85.5</v>
      </c>
      <c r="F13" s="47">
        <v>85.5</v>
      </c>
      <c r="G13" s="46">
        <v>85.5</v>
      </c>
      <c r="H13" s="47">
        <v>85.5</v>
      </c>
      <c r="I13" s="46">
        <v>85.5</v>
      </c>
      <c r="J13" s="47">
        <v>85.5</v>
      </c>
      <c r="K13" s="46">
        <v>85.5</v>
      </c>
      <c r="L13" s="47">
        <v>85.5</v>
      </c>
      <c r="M13" s="46">
        <v>85.5</v>
      </c>
      <c r="N13" s="47">
        <v>89.9</v>
      </c>
      <c r="O13" s="46">
        <v>89.9</v>
      </c>
      <c r="P13" s="47">
        <v>89.9</v>
      </c>
      <c r="Q13" s="46">
        <v>89.9</v>
      </c>
      <c r="R13" s="47">
        <v>89.9</v>
      </c>
      <c r="S13" s="46">
        <v>89.9</v>
      </c>
      <c r="T13" s="47">
        <v>89.9</v>
      </c>
      <c r="U13" s="46">
        <v>89.9</v>
      </c>
      <c r="V13" s="48">
        <v>89.9</v>
      </c>
    </row>
    <row r="14" spans="1:22" ht="21" customHeight="1" thickBot="1" x14ac:dyDescent="0.3">
      <c r="A14" s="61"/>
      <c r="B14" s="49" t="s">
        <v>29</v>
      </c>
      <c r="C14" s="50">
        <v>0</v>
      </c>
      <c r="D14" s="51">
        <v>3</v>
      </c>
      <c r="E14" s="50">
        <v>8</v>
      </c>
      <c r="F14" s="51">
        <v>16</v>
      </c>
      <c r="G14" s="50">
        <v>5</v>
      </c>
      <c r="H14" s="51">
        <v>8</v>
      </c>
      <c r="I14" s="50">
        <v>2</v>
      </c>
      <c r="J14" s="51">
        <v>25</v>
      </c>
      <c r="K14" s="50">
        <v>2</v>
      </c>
      <c r="L14" s="51">
        <v>26</v>
      </c>
      <c r="M14" s="50">
        <v>23</v>
      </c>
      <c r="N14" s="51">
        <v>5</v>
      </c>
      <c r="O14" s="50">
        <v>0</v>
      </c>
      <c r="P14" s="51">
        <v>25</v>
      </c>
      <c r="Q14" s="50">
        <v>8</v>
      </c>
      <c r="R14" s="51">
        <v>3</v>
      </c>
      <c r="S14" s="50">
        <v>6</v>
      </c>
      <c r="T14" s="51">
        <v>4</v>
      </c>
      <c r="U14" s="50">
        <v>21</v>
      </c>
      <c r="V14" s="52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C2:R23"/>
  <sheetViews>
    <sheetView showGridLines="0" tabSelected="1" topLeftCell="A2" zoomScaleNormal="100" workbookViewId="0">
      <selection activeCell="P22" sqref="P22"/>
    </sheetView>
  </sheetViews>
  <sheetFormatPr defaultRowHeight="15" x14ac:dyDescent="0.25"/>
  <cols>
    <col min="1" max="3" width="1.7109375" customWidth="1"/>
    <col min="4" max="4" width="1.85546875" customWidth="1"/>
    <col min="5" max="5" width="1.7109375" customWidth="1"/>
    <col min="6" max="6" width="15.7109375" customWidth="1"/>
    <col min="7" max="7" width="28" bestFit="1" customWidth="1"/>
    <col min="8" max="8" width="3.42578125" customWidth="1"/>
    <col min="9" max="11" width="1.85546875" customWidth="1"/>
    <col min="12" max="13" width="1.7109375" customWidth="1"/>
    <col min="14" max="14" width="9.85546875" customWidth="1"/>
    <col min="15" max="15" width="10.140625" bestFit="1" customWidth="1"/>
    <col min="16" max="16" width="14" customWidth="1"/>
    <col min="17" max="17" width="1.7109375" customWidth="1"/>
    <col min="18" max="18" width="1.5703125" customWidth="1"/>
  </cols>
  <sheetData>
    <row r="2" spans="3:18" ht="9" customHeight="1" x14ac:dyDescent="0.25"/>
    <row r="3" spans="3:18" ht="9" customHeight="1" thickBot="1" x14ac:dyDescent="0.3"/>
    <row r="4" spans="3:18" ht="9" customHeight="1" thickBot="1" x14ac:dyDescent="0.3"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8"/>
    </row>
    <row r="5" spans="3:18" ht="18" customHeight="1" x14ac:dyDescent="0.25">
      <c r="C5" s="99"/>
      <c r="D5" s="100"/>
      <c r="E5" s="69"/>
      <c r="F5" s="70"/>
      <c r="G5" s="83" t="str" cm="1">
        <f t="array" ref="G5">_xlfn.IFS(G10=0,"ESTOQUE ESGOTADO!",G10&lt;=4,"ESTOQUE BAIXO!",TRUE,"")</f>
        <v/>
      </c>
      <c r="H5" s="71"/>
      <c r="I5" s="100"/>
      <c r="J5" s="100"/>
      <c r="K5" s="100"/>
      <c r="L5" s="100"/>
      <c r="M5" s="69"/>
      <c r="N5" s="85" t="s">
        <v>35</v>
      </c>
      <c r="O5" s="85"/>
      <c r="P5" s="85"/>
      <c r="Q5" s="71"/>
      <c r="R5" s="101"/>
    </row>
    <row r="6" spans="3:18" ht="16.5" customHeight="1" x14ac:dyDescent="0.25">
      <c r="C6" s="99"/>
      <c r="D6" s="102"/>
      <c r="E6" s="72"/>
      <c r="F6" s="79" t="s">
        <v>25</v>
      </c>
      <c r="G6" s="82" t="s">
        <v>14</v>
      </c>
      <c r="H6" s="74"/>
      <c r="I6" s="100"/>
      <c r="J6" s="100"/>
      <c r="K6" s="100"/>
      <c r="L6" s="102"/>
      <c r="M6" s="72"/>
      <c r="N6" s="87" t="s">
        <v>29</v>
      </c>
      <c r="O6" s="87"/>
      <c r="P6" s="87"/>
      <c r="Q6" s="74"/>
      <c r="R6" s="101"/>
    </row>
    <row r="7" spans="3:18" ht="11.25" customHeight="1" x14ac:dyDescent="0.25">
      <c r="C7" s="99"/>
      <c r="D7" s="102"/>
      <c r="E7" s="72"/>
      <c r="F7" s="73"/>
      <c r="G7" s="73"/>
      <c r="H7" s="74"/>
      <c r="I7" s="100"/>
      <c r="J7" s="100"/>
      <c r="K7" s="100"/>
      <c r="L7" s="102"/>
      <c r="M7" s="72"/>
      <c r="N7" s="73"/>
      <c r="O7" s="73"/>
      <c r="P7" s="73"/>
      <c r="Q7" s="74"/>
      <c r="R7" s="101"/>
    </row>
    <row r="8" spans="3:18" ht="16.5" customHeight="1" x14ac:dyDescent="0.25">
      <c r="C8" s="99"/>
      <c r="D8" s="102"/>
      <c r="E8" s="72"/>
      <c r="F8" s="79" t="s">
        <v>26</v>
      </c>
      <c r="G8" s="82">
        <v>17</v>
      </c>
      <c r="H8" s="74"/>
      <c r="I8" s="100"/>
      <c r="J8" s="100"/>
      <c r="K8" s="100"/>
      <c r="L8" s="102"/>
      <c r="M8" s="72"/>
      <c r="N8" s="73" t="s">
        <v>36</v>
      </c>
      <c r="O8" s="86">
        <v>2</v>
      </c>
      <c r="P8" s="84">
        <v>0.05</v>
      </c>
      <c r="Q8" s="74"/>
      <c r="R8" s="101"/>
    </row>
    <row r="9" spans="3:18" ht="11.25" customHeight="1" x14ac:dyDescent="0.25">
      <c r="C9" s="99"/>
      <c r="D9" s="102"/>
      <c r="E9" s="72"/>
      <c r="F9" s="73"/>
      <c r="G9" s="73"/>
      <c r="H9" s="74"/>
      <c r="I9" s="100"/>
      <c r="J9" s="100"/>
      <c r="K9" s="100"/>
      <c r="L9" s="102"/>
      <c r="M9" s="72"/>
      <c r="N9" s="73"/>
      <c r="O9" s="86"/>
      <c r="P9" s="73"/>
      <c r="Q9" s="74"/>
      <c r="R9" s="101"/>
    </row>
    <row r="10" spans="3:18" ht="16.5" customHeight="1" x14ac:dyDescent="0.25">
      <c r="C10" s="99"/>
      <c r="D10" s="102"/>
      <c r="E10" s="72"/>
      <c r="F10" s="79" t="s">
        <v>32</v>
      </c>
      <c r="G10" s="82">
        <f>HLOOKUP(G8,'Produtos Infantis por Colunas'!C2:V14,MATCH(G6,'Produtos Infantis por Colunas'!A2:A14,0)+1,FALSE)</f>
        <v>17</v>
      </c>
      <c r="H10" s="74"/>
      <c r="I10" s="100"/>
      <c r="J10" s="100"/>
      <c r="K10" s="100"/>
      <c r="L10" s="102"/>
      <c r="M10" s="72"/>
      <c r="N10" s="73" t="s">
        <v>36</v>
      </c>
      <c r="O10" s="86">
        <v>5</v>
      </c>
      <c r="P10" s="84">
        <v>0.09</v>
      </c>
      <c r="Q10" s="74"/>
      <c r="R10" s="101"/>
    </row>
    <row r="11" spans="3:18" ht="11.25" customHeight="1" thickBot="1" x14ac:dyDescent="0.3">
      <c r="C11" s="99"/>
      <c r="D11" s="102"/>
      <c r="E11" s="72"/>
      <c r="F11" s="73"/>
      <c r="G11" s="73"/>
      <c r="H11" s="74"/>
      <c r="I11" s="100"/>
      <c r="J11" s="100"/>
      <c r="K11" s="100"/>
      <c r="L11" s="102"/>
      <c r="M11" s="75"/>
      <c r="N11" s="76"/>
      <c r="O11" s="90"/>
      <c r="P11" s="76"/>
      <c r="Q11" s="77"/>
      <c r="R11" s="101"/>
    </row>
    <row r="12" spans="3:18" ht="16.5" customHeight="1" x14ac:dyDescent="0.25">
      <c r="C12" s="99"/>
      <c r="D12" s="102"/>
      <c r="E12" s="72"/>
      <c r="F12" s="79" t="s">
        <v>33</v>
      </c>
      <c r="G12" s="82">
        <v>2</v>
      </c>
      <c r="H12" s="74"/>
      <c r="I12" s="100"/>
      <c r="J12" s="100"/>
      <c r="K12" s="100"/>
      <c r="L12" s="102"/>
      <c r="M12" s="72"/>
      <c r="N12" s="87" t="s">
        <v>37</v>
      </c>
      <c r="O12" s="87"/>
      <c r="P12" s="87"/>
      <c r="Q12" s="74"/>
      <c r="R12" s="101"/>
    </row>
    <row r="13" spans="3:18" ht="11.25" customHeight="1" x14ac:dyDescent="0.25">
      <c r="C13" s="99"/>
      <c r="D13" s="102"/>
      <c r="E13" s="72"/>
      <c r="F13" s="73"/>
      <c r="G13" s="73"/>
      <c r="H13" s="74" t="s">
        <v>31</v>
      </c>
      <c r="I13" s="100"/>
      <c r="J13" s="100"/>
      <c r="K13" s="100"/>
      <c r="L13" s="102"/>
      <c r="M13" s="72"/>
      <c r="N13" s="73"/>
      <c r="O13" s="73"/>
      <c r="P13" s="73"/>
      <c r="Q13" s="74"/>
      <c r="R13" s="101"/>
    </row>
    <row r="14" spans="3:18" ht="16.5" customHeight="1" x14ac:dyDescent="0.25">
      <c r="C14" s="99"/>
      <c r="D14" s="102"/>
      <c r="E14" s="72"/>
      <c r="F14" s="79" t="s">
        <v>34</v>
      </c>
      <c r="G14" s="92" cm="1">
        <f t="array" aca="1" ref="G14" ca="1">_xlfn.IFS(G16&gt;=O16,P16,G12&gt;=O10,P10,G16&gt;=O14,P14,G12&gt;=O8,P8,TRUE,0)</f>
        <v>0.08</v>
      </c>
      <c r="H14" s="74"/>
      <c r="I14" s="100"/>
      <c r="J14" s="100"/>
      <c r="K14" s="100"/>
      <c r="L14" s="102"/>
      <c r="M14" s="72"/>
      <c r="N14" s="73" t="s">
        <v>36</v>
      </c>
      <c r="O14" s="89">
        <v>150</v>
      </c>
      <c r="P14" s="84">
        <v>0.08</v>
      </c>
      <c r="Q14" s="74"/>
      <c r="R14" s="101"/>
    </row>
    <row r="15" spans="3:18" ht="11.25" customHeight="1" x14ac:dyDescent="0.25">
      <c r="C15" s="99"/>
      <c r="D15" s="102"/>
      <c r="E15" s="72"/>
      <c r="F15" s="73"/>
      <c r="G15" s="73"/>
      <c r="H15" s="74"/>
      <c r="I15" s="100"/>
      <c r="J15" s="100"/>
      <c r="K15" s="100"/>
      <c r="L15" s="102"/>
      <c r="M15" s="72"/>
      <c r="N15" s="73"/>
      <c r="O15" s="73"/>
      <c r="P15" s="73"/>
      <c r="Q15" s="74"/>
      <c r="R15" s="101"/>
    </row>
    <row r="16" spans="3:18" ht="16.5" customHeight="1" x14ac:dyDescent="0.25">
      <c r="C16" s="99"/>
      <c r="D16" s="102"/>
      <c r="E16" s="72"/>
      <c r="F16" s="79" t="s">
        <v>38</v>
      </c>
      <c r="G16" s="91">
        <f ca="1">OFFSET('Produtos Infantis por Colunas'!B2,MATCH('Procura em Estoque'!G6,'Produtos Infantis por Colunas'!A3:A14,0),MATCH('Procura em Estoque'!G8,'Produtos Infantis por Colunas'!C2:V2,0))*G12</f>
        <v>159.6</v>
      </c>
      <c r="H16" s="74"/>
      <c r="I16" s="100"/>
      <c r="J16" s="100"/>
      <c r="K16" s="100"/>
      <c r="L16" s="102"/>
      <c r="M16" s="72"/>
      <c r="N16" s="73" t="s">
        <v>36</v>
      </c>
      <c r="O16" s="88">
        <v>300</v>
      </c>
      <c r="P16" s="84">
        <v>0.15</v>
      </c>
      <c r="Q16" s="74"/>
      <c r="R16" s="101"/>
    </row>
    <row r="17" spans="3:18" ht="18" customHeight="1" thickBot="1" x14ac:dyDescent="0.3">
      <c r="C17" s="99"/>
      <c r="D17" s="102"/>
      <c r="E17" s="75"/>
      <c r="F17" s="76"/>
      <c r="G17" s="76"/>
      <c r="H17" s="77"/>
      <c r="I17" s="100"/>
      <c r="J17" s="100"/>
      <c r="K17" s="100"/>
      <c r="L17" s="102"/>
      <c r="M17" s="75"/>
      <c r="N17" s="76"/>
      <c r="O17" s="90"/>
      <c r="P17" s="76"/>
      <c r="Q17" s="77"/>
      <c r="R17" s="101"/>
    </row>
    <row r="18" spans="3:18" ht="9" customHeight="1" x14ac:dyDescent="0.25">
      <c r="C18" s="99"/>
      <c r="D18" s="102"/>
      <c r="E18" s="102"/>
      <c r="F18" s="102"/>
      <c r="G18" s="102"/>
      <c r="H18" s="100"/>
      <c r="I18" s="100"/>
      <c r="J18" s="100"/>
      <c r="K18" s="100"/>
      <c r="L18" s="102"/>
      <c r="M18" s="102"/>
      <c r="N18" s="102"/>
      <c r="O18" s="102"/>
      <c r="P18" s="102"/>
      <c r="Q18" s="100"/>
      <c r="R18" s="101"/>
    </row>
    <row r="19" spans="3:18" ht="9" customHeight="1" x14ac:dyDescent="0.25">
      <c r="C19" s="99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1"/>
    </row>
    <row r="20" spans="3:18" ht="9" customHeight="1" thickBot="1" x14ac:dyDescent="0.3"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1"/>
    </row>
    <row r="21" spans="3:18" x14ac:dyDescent="0.25">
      <c r="C21" s="99"/>
      <c r="D21" s="100"/>
      <c r="E21" s="100"/>
      <c r="F21" s="106" t="s">
        <v>40</v>
      </c>
      <c r="G21" s="107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1"/>
    </row>
    <row r="22" spans="3:18" ht="15.75" thickBot="1" x14ac:dyDescent="0.3">
      <c r="C22" s="99"/>
      <c r="D22" s="100"/>
      <c r="E22" s="100"/>
      <c r="F22" s="108"/>
      <c r="G22" s="109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1"/>
    </row>
    <row r="23" spans="3:18" ht="15.75" thickBot="1" x14ac:dyDescent="0.3">
      <c r="C23" s="103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5"/>
    </row>
  </sheetData>
  <sheetProtection selectLockedCells="1"/>
  <mergeCells count="4">
    <mergeCell ref="F21:G22"/>
    <mergeCell ref="N5:P5"/>
    <mergeCell ref="N6:P6"/>
    <mergeCell ref="N12:P12"/>
  </mergeCells>
  <conditionalFormatting sqref="G10">
    <cfRule type="cellIs" dxfId="7" priority="4" operator="equal">
      <formula>0</formula>
    </cfRule>
    <cfRule type="cellIs" dxfId="6" priority="5" operator="equal">
      <formula>0</formula>
    </cfRule>
  </conditionalFormatting>
  <conditionalFormatting sqref="G16">
    <cfRule type="expression" dxfId="5" priority="3">
      <formula>G10=0</formula>
    </cfRule>
  </conditionalFormatting>
  <dataValidations count="1">
    <dataValidation type="whole" allowBlank="1" showInputMessage="1" showErrorMessage="1" errorTitle="error value buy" error="Quantidade acima do disponível em estoque! Favor, inserir um valor igual ou menor." sqref="G12" xr:uid="{EC9D7C86-D2CB-4C46-B556-DA66EA970772}">
      <formula1>1</formula1>
      <formula2>G10</formula2>
    </dataValidation>
  </dataValidations>
  <hyperlinks>
    <hyperlink ref="F21:G22" location="'Resumo de Venda'!A1" display="FINALIZAR PEDIDO" xr:uid="{6E5FBD91-7B96-4C1C-AF5C-F3A6C8F0FDDB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8E16BAE-C5D5-4C53-A407-4458B0F8EA69}">
          <x14:formula1>
            <xm:f>'Meus Números'!$E$2:$E$7</xm:f>
          </x14:formula1>
          <xm:sqref>G6</xm:sqref>
        </x14:dataValidation>
        <x14:dataValidation type="list" showInputMessage="1" showErrorMessage="1" xr:uid="{8D086878-137F-42C1-A93F-312B2C77F441}">
          <x14:formula1>
            <xm:f>'Meus Números'!$G$2:$G$21</xm:f>
          </x14:formula1>
          <xm:sqref>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478C-6B4D-476B-9970-4712729100B4}">
  <dimension ref="C2:P19"/>
  <sheetViews>
    <sheetView showGridLines="0" zoomScaleNormal="100" workbookViewId="0">
      <selection activeCell="O8" sqref="O8"/>
    </sheetView>
  </sheetViews>
  <sheetFormatPr defaultRowHeight="15" x14ac:dyDescent="0.25"/>
  <cols>
    <col min="1" max="2" width="1.7109375" customWidth="1"/>
    <col min="3" max="3" width="1.85546875" customWidth="1"/>
    <col min="4" max="4" width="1.7109375" customWidth="1"/>
    <col min="5" max="5" width="15.7109375" customWidth="1"/>
    <col min="6" max="6" width="28" bestFit="1" customWidth="1"/>
    <col min="7" max="7" width="3.42578125" customWidth="1"/>
    <col min="8" max="10" width="1.85546875" customWidth="1"/>
    <col min="12" max="12" width="1.85546875" customWidth="1"/>
    <col min="13" max="13" width="1.7109375" customWidth="1"/>
    <col min="14" max="14" width="23.42578125" customWidth="1"/>
    <col min="15" max="15" width="23" customWidth="1"/>
    <col min="16" max="16" width="3.42578125" customWidth="1"/>
  </cols>
  <sheetData>
    <row r="2" spans="3:16" ht="9" customHeight="1" x14ac:dyDescent="0.25"/>
    <row r="3" spans="3:16" ht="9" customHeight="1" x14ac:dyDescent="0.25"/>
    <row r="4" spans="3:16" ht="9" customHeight="1" thickBot="1" x14ac:dyDescent="0.3"/>
    <row r="5" spans="3:16" ht="18" customHeight="1" x14ac:dyDescent="0.25">
      <c r="D5" s="69"/>
      <c r="E5" s="70"/>
      <c r="F5" s="83" t="s">
        <v>39</v>
      </c>
      <c r="G5" s="71"/>
      <c r="M5" s="69"/>
      <c r="N5" s="70"/>
      <c r="O5" s="83"/>
      <c r="P5" s="71"/>
    </row>
    <row r="6" spans="3:16" ht="16.5" customHeight="1" x14ac:dyDescent="0.3">
      <c r="C6" s="78"/>
      <c r="D6" s="72"/>
      <c r="E6" s="79" t="s">
        <v>25</v>
      </c>
      <c r="F6" s="95" t="str">
        <f>'Procura em Estoque'!G6</f>
        <v>Tênis Infantil Atitas Rosa</v>
      </c>
      <c r="G6" s="74"/>
      <c r="L6" s="78"/>
      <c r="M6" s="72"/>
      <c r="N6" s="79" t="s">
        <v>41</v>
      </c>
      <c r="O6" s="110" t="b">
        <v>1</v>
      </c>
      <c r="P6" s="74"/>
    </row>
    <row r="7" spans="3:16" ht="11.25" customHeight="1" x14ac:dyDescent="0.25">
      <c r="C7" s="78"/>
      <c r="D7" s="72"/>
      <c r="E7" s="73"/>
      <c r="F7" s="73"/>
      <c r="G7" s="74"/>
      <c r="L7" s="78"/>
      <c r="M7" s="72"/>
      <c r="N7" s="73"/>
      <c r="O7" s="73"/>
      <c r="P7" s="74"/>
    </row>
    <row r="8" spans="3:16" ht="16.5" customHeight="1" x14ac:dyDescent="0.3">
      <c r="C8" s="78"/>
      <c r="D8" s="72"/>
      <c r="E8" s="79" t="s">
        <v>33</v>
      </c>
      <c r="F8" s="93">
        <f>'Procura em Estoque'!G12</f>
        <v>2</v>
      </c>
      <c r="G8" s="74"/>
      <c r="L8" s="78"/>
      <c r="M8" s="72"/>
      <c r="N8" s="79" t="s">
        <v>42</v>
      </c>
      <c r="O8" s="110" t="b">
        <v>1</v>
      </c>
      <c r="P8" s="74"/>
    </row>
    <row r="9" spans="3:16" ht="11.25" customHeight="1" x14ac:dyDescent="0.25">
      <c r="C9" s="78"/>
      <c r="D9" s="72"/>
      <c r="E9" s="73"/>
      <c r="F9" s="73"/>
      <c r="G9" s="74" t="s">
        <v>31</v>
      </c>
      <c r="L9" s="78"/>
      <c r="M9" s="72"/>
      <c r="N9" s="73"/>
      <c r="O9" s="73"/>
      <c r="P9" s="74" t="s">
        <v>31</v>
      </c>
    </row>
    <row r="10" spans="3:16" ht="16.5" customHeight="1" x14ac:dyDescent="0.3">
      <c r="C10" s="78"/>
      <c r="D10" s="72"/>
      <c r="E10" s="79" t="s">
        <v>38</v>
      </c>
      <c r="F10" s="94">
        <f ca="1">'Procura em Estoque'!G16-'Procura em Estoque'!G16*'Procura em Estoque'!G14</f>
        <v>146.83199999999999</v>
      </c>
      <c r="G10" s="74"/>
      <c r="L10" s="78"/>
      <c r="M10" s="72"/>
      <c r="N10" s="79" t="s">
        <v>43</v>
      </c>
      <c r="O10" s="110" t="b">
        <v>1</v>
      </c>
      <c r="P10" s="74"/>
    </row>
    <row r="11" spans="3:16" ht="18" customHeight="1" thickBot="1" x14ac:dyDescent="0.3">
      <c r="C11" s="78"/>
      <c r="D11" s="75"/>
      <c r="E11" s="76"/>
      <c r="F11" s="76"/>
      <c r="G11" s="77"/>
      <c r="L11" s="78"/>
      <c r="M11" s="75"/>
      <c r="N11" s="76"/>
      <c r="O11" s="76"/>
      <c r="P11" s="77"/>
    </row>
    <row r="12" spans="3:16" ht="9" customHeight="1" x14ac:dyDescent="0.25">
      <c r="C12" s="78"/>
      <c r="D12" s="78"/>
      <c r="E12" s="78"/>
      <c r="F12" s="78"/>
      <c r="L12" s="78"/>
      <c r="M12" s="78"/>
      <c r="N12" s="78"/>
      <c r="O12" s="78"/>
    </row>
    <row r="13" spans="3:16" ht="9" customHeight="1" x14ac:dyDescent="0.25"/>
    <row r="14" spans="3:16" ht="9" customHeight="1" x14ac:dyDescent="0.25"/>
    <row r="16" spans="3:16" x14ac:dyDescent="0.25">
      <c r="E16" s="111" t="str" cm="1">
        <f t="array" ref="E16">_xlfn.IFS(NOT(O6),"CADASTRAR COMPRADOR",O8,"FECHAR PEDIDO",AND(O6,O10),"OFERECER MAIS PRODUTO",TRUE,"FECHAR PERDIDO")</f>
        <v>FECHAR PEDIDO</v>
      </c>
      <c r="F16" s="111"/>
      <c r="G16" s="111"/>
      <c r="H16" s="111"/>
      <c r="I16" s="111"/>
      <c r="J16" s="111"/>
      <c r="K16" s="111"/>
      <c r="L16" s="111"/>
      <c r="M16" s="111"/>
      <c r="N16" s="111"/>
      <c r="O16" s="111"/>
    </row>
    <row r="17" spans="5:15" x14ac:dyDescent="0.25"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</row>
    <row r="18" spans="5:15" x14ac:dyDescent="0.25"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</row>
    <row r="19" spans="5:15" x14ac:dyDescent="0.25"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</row>
  </sheetData>
  <sheetProtection selectLockedCells="1"/>
  <mergeCells count="1">
    <mergeCell ref="E16:O19"/>
  </mergeCells>
  <dataValidations count="4">
    <dataValidation allowBlank="1" showInputMessage="1" showErrorMessage="1" errorTitle="error value buy" error="Quantidade acima do disponível em estoque! Favor, inserir um valor igual ou menor." sqref="F8" xr:uid="{80D41F91-2905-45A8-B9A4-3580B5D03B40}"/>
    <dataValidation showInputMessage="1" showErrorMessage="1" sqref="F6" xr:uid="{BFFF5E25-FA53-4888-862F-0A533C96863F}"/>
    <dataValidation type="list" allowBlank="1" showInputMessage="1" showErrorMessage="1" sqref="O6" xr:uid="{8804781E-E19B-40F2-B8C5-818D6D98BEAA}">
      <formula1>"VERDADEIRO,FALSO"</formula1>
    </dataValidation>
    <dataValidation type="list" allowBlank="1" showInputMessage="1" showErrorMessage="1" errorTitle="error value buy" error="Quantidade acima do disponível em estoque! Favor, inserir um valor igual ou menor." sqref="O8 O10" xr:uid="{FABA5491-AB2C-4CAE-9426-094424B88259}">
      <formula1>"VERDADEIRO,FALSO"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G21"/>
  <sheetViews>
    <sheetView zoomScaleNormal="100" workbookViewId="0">
      <selection activeCell="D7" sqref="D7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  <col min="7" max="7" width="28.140625" bestFit="1" customWidth="1"/>
  </cols>
  <sheetData>
    <row r="1" spans="1:7" ht="21.75" thickBot="1" x14ac:dyDescent="0.4">
      <c r="A1" s="67" t="s">
        <v>16</v>
      </c>
      <c r="B1" s="68"/>
      <c r="E1" s="34" t="s">
        <v>17</v>
      </c>
      <c r="G1" s="34" t="s">
        <v>30</v>
      </c>
    </row>
    <row r="2" spans="1:7" x14ac:dyDescent="0.25">
      <c r="A2" s="27" t="s">
        <v>17</v>
      </c>
      <c r="B2" s="30">
        <f>COUNTIF('Produtos Infantis'!E3:E122,"&gt;0")</f>
        <v>107</v>
      </c>
      <c r="E2" s="32" t="s">
        <v>9</v>
      </c>
      <c r="G2" s="80">
        <v>17</v>
      </c>
    </row>
    <row r="3" spans="1:7" x14ac:dyDescent="0.25">
      <c r="A3" s="28" t="s">
        <v>18</v>
      </c>
      <c r="B3" s="31">
        <f>'Produtos Infantis'!E123</f>
        <v>1273</v>
      </c>
      <c r="E3" s="32" t="s">
        <v>11</v>
      </c>
      <c r="G3" s="80">
        <v>18</v>
      </c>
    </row>
    <row r="4" spans="1:7" x14ac:dyDescent="0.25">
      <c r="A4" s="28"/>
      <c r="B4" s="31"/>
      <c r="E4" s="32" t="s">
        <v>10</v>
      </c>
      <c r="G4" s="80">
        <v>19</v>
      </c>
    </row>
    <row r="5" spans="1:7" x14ac:dyDescent="0.25">
      <c r="A5" s="28" t="s">
        <v>9</v>
      </c>
      <c r="B5" s="31">
        <f>COUNTIF(Descrição, A5)</f>
        <v>20</v>
      </c>
      <c r="E5" s="32" t="s">
        <v>12</v>
      </c>
      <c r="G5" s="80">
        <v>20</v>
      </c>
    </row>
    <row r="6" spans="1:7" x14ac:dyDescent="0.25">
      <c r="A6" s="28" t="s">
        <v>19</v>
      </c>
      <c r="B6" s="31">
        <f>SUMIF(Descrição, A5, Quantidades)</f>
        <v>193</v>
      </c>
      <c r="E6" s="32" t="s">
        <v>14</v>
      </c>
      <c r="G6" s="80">
        <v>21</v>
      </c>
    </row>
    <row r="7" spans="1:7" ht="15.75" thickBot="1" x14ac:dyDescent="0.3">
      <c r="A7" s="28"/>
      <c r="B7" s="31"/>
      <c r="E7" s="33" t="s">
        <v>13</v>
      </c>
      <c r="G7" s="80">
        <v>22</v>
      </c>
    </row>
    <row r="8" spans="1:7" x14ac:dyDescent="0.25">
      <c r="A8" s="28" t="s">
        <v>20</v>
      </c>
      <c r="B8" s="35">
        <f>AVERAGEIF(Descrição, $A$5, Descontos)</f>
        <v>8.7480000000000011</v>
      </c>
      <c r="G8" s="80">
        <v>23</v>
      </c>
    </row>
    <row r="9" spans="1:7" x14ac:dyDescent="0.25">
      <c r="A9" s="28" t="s">
        <v>21</v>
      </c>
      <c r="B9" s="35">
        <f>AVERAGEIF(Descrição, $A$5, Preços)</f>
        <v>87.480000000000047</v>
      </c>
      <c r="G9" s="80">
        <v>24</v>
      </c>
    </row>
    <row r="10" spans="1:7" x14ac:dyDescent="0.25">
      <c r="A10" s="36" t="s">
        <v>22</v>
      </c>
      <c r="B10" s="38">
        <f>B8/B9</f>
        <v>9.9999999999999964E-2</v>
      </c>
      <c r="G10" s="80">
        <v>25</v>
      </c>
    </row>
    <row r="11" spans="1:7" x14ac:dyDescent="0.25">
      <c r="A11" s="36" t="s">
        <v>23</v>
      </c>
      <c r="B11" s="37">
        <f>_xlfn.MAXIFS(Preços,Descrição,'Meus Números'!A5)</f>
        <v>89.9</v>
      </c>
      <c r="G11" s="80">
        <v>26</v>
      </c>
    </row>
    <row r="12" spans="1:7" ht="15.75" thickBot="1" x14ac:dyDescent="0.3">
      <c r="A12" s="29" t="s">
        <v>24</v>
      </c>
      <c r="B12" s="39">
        <f>_xlfn.MINIFS(Preços,Descrição,'Meus Números'!A5)</f>
        <v>85.5</v>
      </c>
      <c r="G12" s="80">
        <v>27</v>
      </c>
    </row>
    <row r="13" spans="1:7" x14ac:dyDescent="0.25">
      <c r="G13" s="80">
        <v>28</v>
      </c>
    </row>
    <row r="14" spans="1:7" x14ac:dyDescent="0.25">
      <c r="G14" s="80">
        <v>29</v>
      </c>
    </row>
    <row r="15" spans="1:7" x14ac:dyDescent="0.25">
      <c r="G15" s="80">
        <v>30</v>
      </c>
    </row>
    <row r="16" spans="1:7" x14ac:dyDescent="0.25">
      <c r="G16" s="80">
        <v>31</v>
      </c>
    </row>
    <row r="17" spans="7:7" x14ac:dyDescent="0.25">
      <c r="G17" s="80">
        <v>32</v>
      </c>
    </row>
    <row r="18" spans="7:7" x14ac:dyDescent="0.25">
      <c r="G18" s="80">
        <v>33</v>
      </c>
    </row>
    <row r="19" spans="7:7" x14ac:dyDescent="0.25">
      <c r="G19" s="80">
        <v>34</v>
      </c>
    </row>
    <row r="20" spans="7:7" x14ac:dyDescent="0.25">
      <c r="G20" s="80">
        <v>35</v>
      </c>
    </row>
    <row r="21" spans="7:7" ht="15.75" thickBot="1" x14ac:dyDescent="0.3">
      <c r="G21" s="81">
        <v>36</v>
      </c>
    </row>
  </sheetData>
  <mergeCells count="1">
    <mergeCell ref="A1:B1"/>
  </mergeCells>
  <dataValidations disablePrompts="1"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5F652-AFD1-4E5C-9E82-411857256D83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7555D2-3476-4E22-B89A-E5D91FD653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436EB-D1E1-4C0D-8AEC-B7617369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Produtos Infantis</vt:lpstr>
      <vt:lpstr>Produtos Infantis por Colunas</vt:lpstr>
      <vt:lpstr>Procura em Estoque</vt:lpstr>
      <vt:lpstr>Resumo de Venda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Jonathas Farias De Crvalho</cp:lastModifiedBy>
  <cp:lastPrinted>2019-10-11T14:32:55Z</cp:lastPrinted>
  <dcterms:created xsi:type="dcterms:W3CDTF">2019-10-09T14:30:21Z</dcterms:created>
  <dcterms:modified xsi:type="dcterms:W3CDTF">2022-09-05T05:13:32Z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