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7.xml" ContentType="application/vnd.openxmlformats-officedocument.spreadsheetml.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solsiresa-my.sharepoint.com/personal/mcasanas_torrevieja_com_uy/Documents/Documentos/SEGUIMIENTO/"/>
    </mc:Choice>
  </mc:AlternateContent>
  <xr:revisionPtr revIDLastSave="11" documentId="8_{FF089CD2-5EA5-4D58-A2DA-985F0ACCD8C9}" xr6:coauthVersionLast="47" xr6:coauthVersionMax="47" xr10:uidLastSave="{9AF59189-9BA5-46A7-963A-30617B9C1723}"/>
  <bookViews>
    <workbookView xWindow="-110" yWindow="-110" windowWidth="19420" windowHeight="10420" tabRatio="0" firstSheet="9" activeTab="9" xr2:uid="{00000000-000D-0000-FFFF-FFFF00000000}"/>
  </bookViews>
  <sheets>
    <sheet name="x25 Kg" sheetId="6" r:id="rId1"/>
    <sheet name="ind x 25 kg" sheetId="21" r:id="rId2"/>
    <sheet name="Industrial" sheetId="5" r:id="rId3"/>
    <sheet name="dinamico" sheetId="20" r:id="rId4"/>
    <sheet name="Fundas" sheetId="14" r:id="rId5"/>
    <sheet name="Prensa" sheetId="15" r:id="rId6"/>
    <sheet name="Registro" sheetId="1" r:id="rId7"/>
    <sheet name="Reportes" sheetId="4" r:id="rId8"/>
    <sheet name="datos" sheetId="16" r:id="rId9"/>
    <sheet name="Incidencias Abiertas" sheetId="3" r:id="rId10"/>
    <sheet name="Inventario" sheetId="11" r:id="rId11"/>
    <sheet name="Mantenimiento" sheetId="13" r:id="rId12"/>
    <sheet name="borrador" sheetId="17" r:id="rId13"/>
  </sheets>
  <definedNames>
    <definedName name="_xlnm._FilterDatabase" localSheetId="2" hidden="1">Industrial!$A$1:$AA$102</definedName>
    <definedName name="_xlnm._FilterDatabase" localSheetId="6" hidden="1">Registro!$B$3:$K$9</definedName>
    <definedName name="Abierto" localSheetId="7">OFFSET(Reportes!$AO$16,1,0,COUNTA(Reportes!$AN$17:$AN$117)-COUNTIF(Reportes!$AN$17:$AN$117,"")+1,1)</definedName>
    <definedName name="_xlnm.Print_Area" localSheetId="7">Reportes!$A$1:$J$27</definedName>
    <definedName name="descr">Registro!$E$4:$E$23</definedName>
    <definedName name="emb">Tabla5[Embolsadores]</definedName>
    <definedName name="embolsadores">Tabla5[[#All],[Embolsadores]]</definedName>
    <definedName name="Fech25">'x25 Kg'!$A$2:$A$45</definedName>
    <definedName name="Fech50">Industrial!$A$2:$A$84</definedName>
    <definedName name="fecha">Tabla8[Fecha]</definedName>
    <definedName name="Fechas">Registro!$F$4:$F$23</definedName>
    <definedName name="Fechas255">'x25 Kg'!$A$2:$A$101</definedName>
    <definedName name="fin">datos!$D$2:$D$4</definedName>
    <definedName name="hfin">datos!$D$1:$D$4</definedName>
    <definedName name="hini">datos!$C$2:$C$4</definedName>
    <definedName name="hinicio">datos!$C$1:$C$4</definedName>
    <definedName name="industrial">Industrial!#REF!</definedName>
    <definedName name="Lista25">'x25 Kg'!$A$2:$A$44</definedName>
    <definedName name="lista25k">'x25 Kg'!#REF!</definedName>
    <definedName name="listaindustrial">Industrial!$A$2:$A$45</definedName>
    <definedName name="Nombre" localSheetId="7">OFFSET(Reportes!$AN$16,1,0,COUNTA(Reportes!$AN$17:$AN$117)-COUNTIF(Reportes!$AN$17:$AN$117,"")+1,1)</definedName>
    <definedName name="operarios">Tabla5[[#All],[Operarios Robot]]</definedName>
    <definedName name="ops">Tabla5[Operarios Robot]</definedName>
    <definedName name="pieza">Inventario!$B:$B</definedName>
    <definedName name="piezaa">Tabla7[Pieza]</definedName>
    <definedName name="piezas">Inventario!$B:$B</definedName>
    <definedName name="Resuelto" localSheetId="7">OFFSET(Reportes!$AP$16,1,0,COUNTA(Reportes!$AN$17:$AN$117)-COUNTIF(Reportes!$AN$17:$AN$117,"")+1,1)</definedName>
    <definedName name="Tablaprodcs">Inventario!$1:$1048576</definedName>
  </definedNames>
  <calcPr calcId="191028"/>
  <pivotCaches>
    <pivotCache cacheId="0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5" l="1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J48" i="5"/>
  <c r="J49" i="5"/>
  <c r="J50" i="5"/>
  <c r="J51" i="5"/>
  <c r="J52" i="5"/>
  <c r="J53" i="5"/>
  <c r="K53" i="5" s="1"/>
  <c r="J54" i="5"/>
  <c r="K54" i="5" s="1"/>
  <c r="J55" i="5"/>
  <c r="K55" i="5" s="1"/>
  <c r="J56" i="5"/>
  <c r="J57" i="5"/>
  <c r="J58" i="5"/>
  <c r="J59" i="5"/>
  <c r="J60" i="5"/>
  <c r="K60" i="5" s="1"/>
  <c r="J61" i="5"/>
  <c r="K61" i="5" s="1"/>
  <c r="J62" i="5"/>
  <c r="K62" i="5" s="1"/>
  <c r="J63" i="5"/>
  <c r="K63" i="5" s="1"/>
  <c r="J64" i="5"/>
  <c r="J65" i="5"/>
  <c r="J66" i="5"/>
  <c r="J67" i="5"/>
  <c r="J68" i="5"/>
  <c r="K68" i="5" s="1"/>
  <c r="J69" i="5"/>
  <c r="K69" i="5" s="1"/>
  <c r="J70" i="5"/>
  <c r="K70" i="5" s="1"/>
  <c r="J71" i="5"/>
  <c r="K71" i="5" s="1"/>
  <c r="J72" i="5"/>
  <c r="J73" i="5"/>
  <c r="J74" i="5"/>
  <c r="J75" i="5"/>
  <c r="J76" i="5"/>
  <c r="K76" i="5" s="1"/>
  <c r="J77" i="5"/>
  <c r="K77" i="5" s="1"/>
  <c r="J78" i="5"/>
  <c r="K78" i="5" s="1"/>
  <c r="J79" i="5"/>
  <c r="K79" i="5" s="1"/>
  <c r="J80" i="5"/>
  <c r="J81" i="5"/>
  <c r="J82" i="5"/>
  <c r="J83" i="5"/>
  <c r="J84" i="5"/>
  <c r="K84" i="5" s="1"/>
  <c r="J85" i="5"/>
  <c r="K85" i="5" s="1"/>
  <c r="J86" i="5"/>
  <c r="K86" i="5" s="1"/>
  <c r="J87" i="5"/>
  <c r="K87" i="5" s="1"/>
  <c r="J88" i="5"/>
  <c r="J89" i="5"/>
  <c r="J90" i="5"/>
  <c r="J91" i="5"/>
  <c r="J92" i="5"/>
  <c r="K92" i="5" s="1"/>
  <c r="J93" i="5"/>
  <c r="K93" i="5" s="1"/>
  <c r="J94" i="5"/>
  <c r="K94" i="5" s="1"/>
  <c r="J95" i="5"/>
  <c r="K95" i="5" s="1"/>
  <c r="J96" i="5"/>
  <c r="J97" i="5"/>
  <c r="J98" i="5"/>
  <c r="J99" i="5"/>
  <c r="J100" i="5"/>
  <c r="K100" i="5" s="1"/>
  <c r="J101" i="5"/>
  <c r="K101" i="5" s="1"/>
  <c r="J102" i="5"/>
  <c r="K102" i="5" s="1"/>
  <c r="J103" i="5"/>
  <c r="K103" i="5" s="1"/>
  <c r="J104" i="5"/>
  <c r="K48" i="5"/>
  <c r="K49" i="5"/>
  <c r="K50" i="5"/>
  <c r="K51" i="5"/>
  <c r="K52" i="5"/>
  <c r="K56" i="5"/>
  <c r="K57" i="5"/>
  <c r="K58" i="5"/>
  <c r="K59" i="5"/>
  <c r="K64" i="5"/>
  <c r="K65" i="5"/>
  <c r="K66" i="5"/>
  <c r="K67" i="5"/>
  <c r="K72" i="5"/>
  <c r="K73" i="5"/>
  <c r="K74" i="5"/>
  <c r="K75" i="5"/>
  <c r="K80" i="5"/>
  <c r="K81" i="5"/>
  <c r="K82" i="5"/>
  <c r="K83" i="5"/>
  <c r="K88" i="5"/>
  <c r="K89" i="5"/>
  <c r="K90" i="5"/>
  <c r="K91" i="5"/>
  <c r="K96" i="5"/>
  <c r="K97" i="5"/>
  <c r="K98" i="5"/>
  <c r="K99" i="5"/>
  <c r="K104" i="5"/>
  <c r="E8" i="4"/>
  <c r="J102" i="21"/>
  <c r="K102" i="21" s="1"/>
  <c r="P102" i="21" s="1"/>
  <c r="J101" i="21"/>
  <c r="K101" i="21" s="1"/>
  <c r="P101" i="21" s="1"/>
  <c r="K100" i="21"/>
  <c r="P100" i="21" s="1"/>
  <c r="J100" i="21"/>
  <c r="K99" i="21"/>
  <c r="P99" i="21" s="1"/>
  <c r="J99" i="21"/>
  <c r="J98" i="21"/>
  <c r="K98" i="21" s="1"/>
  <c r="P98" i="21" s="1"/>
  <c r="P97" i="21"/>
  <c r="K97" i="21"/>
  <c r="J97" i="21"/>
  <c r="J96" i="21"/>
  <c r="K96" i="21" s="1"/>
  <c r="P96" i="21" s="1"/>
  <c r="J95" i="21"/>
  <c r="K95" i="21" s="1"/>
  <c r="P95" i="21" s="1"/>
  <c r="J94" i="21"/>
  <c r="K94" i="21" s="1"/>
  <c r="P94" i="21" s="1"/>
  <c r="K93" i="21"/>
  <c r="P93" i="21" s="1"/>
  <c r="J93" i="21"/>
  <c r="K92" i="21"/>
  <c r="P92" i="21" s="1"/>
  <c r="J92" i="21"/>
  <c r="J2" i="21"/>
  <c r="K2" i="21" s="1"/>
  <c r="AA29" i="5"/>
  <c r="J46" i="6"/>
  <c r="K46" i="6" s="1"/>
  <c r="P46" i="6" s="1"/>
  <c r="J47" i="6"/>
  <c r="K47" i="6" s="1"/>
  <c r="P47" i="6" s="1"/>
  <c r="J48" i="6"/>
  <c r="K48" i="6" s="1"/>
  <c r="P48" i="6" s="1"/>
  <c r="J49" i="6"/>
  <c r="J50" i="6"/>
  <c r="K50" i="6" s="1"/>
  <c r="P50" i="6" s="1"/>
  <c r="J51" i="6"/>
  <c r="K51" i="6" s="1"/>
  <c r="P51" i="6" s="1"/>
  <c r="J52" i="6"/>
  <c r="J53" i="6"/>
  <c r="K53" i="6" s="1"/>
  <c r="P53" i="6" s="1"/>
  <c r="J54" i="6"/>
  <c r="K54" i="6" s="1"/>
  <c r="P54" i="6" s="1"/>
  <c r="J55" i="6"/>
  <c r="K55" i="6" s="1"/>
  <c r="P55" i="6" s="1"/>
  <c r="J56" i="6"/>
  <c r="K56" i="6" s="1"/>
  <c r="P56" i="6" s="1"/>
  <c r="J57" i="6"/>
  <c r="J58" i="6"/>
  <c r="K58" i="6" s="1"/>
  <c r="P58" i="6" s="1"/>
  <c r="J59" i="6"/>
  <c r="K59" i="6" s="1"/>
  <c r="P59" i="6" s="1"/>
  <c r="J60" i="6"/>
  <c r="J61" i="6"/>
  <c r="K61" i="6" s="1"/>
  <c r="P61" i="6" s="1"/>
  <c r="J62" i="6"/>
  <c r="K62" i="6" s="1"/>
  <c r="P62" i="6" s="1"/>
  <c r="J63" i="6"/>
  <c r="K63" i="6" s="1"/>
  <c r="P63" i="6" s="1"/>
  <c r="J64" i="6"/>
  <c r="K64" i="6" s="1"/>
  <c r="P64" i="6" s="1"/>
  <c r="J65" i="6"/>
  <c r="J66" i="6"/>
  <c r="K66" i="6" s="1"/>
  <c r="P66" i="6" s="1"/>
  <c r="J67" i="6"/>
  <c r="K67" i="6" s="1"/>
  <c r="P67" i="6" s="1"/>
  <c r="J68" i="6"/>
  <c r="J69" i="6"/>
  <c r="K69" i="6" s="1"/>
  <c r="P69" i="6" s="1"/>
  <c r="J70" i="6"/>
  <c r="K70" i="6" s="1"/>
  <c r="P70" i="6" s="1"/>
  <c r="J71" i="6"/>
  <c r="K71" i="6" s="1"/>
  <c r="P71" i="6" s="1"/>
  <c r="J72" i="6"/>
  <c r="K72" i="6" s="1"/>
  <c r="P72" i="6" s="1"/>
  <c r="J73" i="6"/>
  <c r="J74" i="6"/>
  <c r="K74" i="6" s="1"/>
  <c r="P74" i="6" s="1"/>
  <c r="J75" i="6"/>
  <c r="K75" i="6" s="1"/>
  <c r="P75" i="6" s="1"/>
  <c r="J76" i="6"/>
  <c r="J77" i="6"/>
  <c r="K77" i="6" s="1"/>
  <c r="P77" i="6" s="1"/>
  <c r="J78" i="6"/>
  <c r="K78" i="6" s="1"/>
  <c r="P78" i="6" s="1"/>
  <c r="J79" i="6"/>
  <c r="K79" i="6" s="1"/>
  <c r="P79" i="6" s="1"/>
  <c r="J80" i="6"/>
  <c r="K80" i="6" s="1"/>
  <c r="P80" i="6" s="1"/>
  <c r="J81" i="6"/>
  <c r="J82" i="6"/>
  <c r="K82" i="6" s="1"/>
  <c r="P82" i="6" s="1"/>
  <c r="J83" i="6"/>
  <c r="K83" i="6" s="1"/>
  <c r="P83" i="6" s="1"/>
  <c r="J84" i="6"/>
  <c r="J85" i="6"/>
  <c r="K85" i="6" s="1"/>
  <c r="P85" i="6" s="1"/>
  <c r="J86" i="6"/>
  <c r="K86" i="6" s="1"/>
  <c r="P86" i="6" s="1"/>
  <c r="J87" i="6"/>
  <c r="K87" i="6" s="1"/>
  <c r="P87" i="6" s="1"/>
  <c r="J88" i="6"/>
  <c r="K88" i="6" s="1"/>
  <c r="P88" i="6" s="1"/>
  <c r="J89" i="6"/>
  <c r="J90" i="6"/>
  <c r="K90" i="6" s="1"/>
  <c r="P90" i="6" s="1"/>
  <c r="J91" i="6"/>
  <c r="K91" i="6" s="1"/>
  <c r="P91" i="6" s="1"/>
  <c r="J92" i="6"/>
  <c r="J93" i="6"/>
  <c r="K93" i="6" s="1"/>
  <c r="P93" i="6" s="1"/>
  <c r="J94" i="6"/>
  <c r="K94" i="6" s="1"/>
  <c r="P94" i="6" s="1"/>
  <c r="J95" i="6"/>
  <c r="K95" i="6" s="1"/>
  <c r="P95" i="6" s="1"/>
  <c r="J96" i="6"/>
  <c r="K96" i="6" s="1"/>
  <c r="P96" i="6" s="1"/>
  <c r="J97" i="6"/>
  <c r="J98" i="6"/>
  <c r="K98" i="6" s="1"/>
  <c r="P98" i="6" s="1"/>
  <c r="J99" i="6"/>
  <c r="K99" i="6" s="1"/>
  <c r="P99" i="6" s="1"/>
  <c r="J100" i="6"/>
  <c r="J101" i="6"/>
  <c r="K101" i="6" s="1"/>
  <c r="P101" i="6" s="1"/>
  <c r="J102" i="6"/>
  <c r="K102" i="6" s="1"/>
  <c r="P102" i="6" s="1"/>
  <c r="K49" i="6"/>
  <c r="P49" i="6" s="1"/>
  <c r="K52" i="6"/>
  <c r="P52" i="6" s="1"/>
  <c r="K57" i="6"/>
  <c r="P57" i="6" s="1"/>
  <c r="K60" i="6"/>
  <c r="P60" i="6" s="1"/>
  <c r="K65" i="6"/>
  <c r="P65" i="6" s="1"/>
  <c r="K68" i="6"/>
  <c r="P68" i="6" s="1"/>
  <c r="K73" i="6"/>
  <c r="P73" i="6" s="1"/>
  <c r="K76" i="6"/>
  <c r="P76" i="6" s="1"/>
  <c r="K81" i="6"/>
  <c r="P81" i="6" s="1"/>
  <c r="K84" i="6"/>
  <c r="P84" i="6" s="1"/>
  <c r="K89" i="6"/>
  <c r="P89" i="6" s="1"/>
  <c r="K92" i="6"/>
  <c r="P92" i="6" s="1"/>
  <c r="K97" i="6"/>
  <c r="P97" i="6" s="1"/>
  <c r="K100" i="6"/>
  <c r="P100" i="6" s="1"/>
  <c r="J46" i="5"/>
  <c r="K46" i="5" s="1"/>
  <c r="P46" i="5" s="1"/>
  <c r="J45" i="6"/>
  <c r="K45" i="6" s="1"/>
  <c r="P45" i="6" s="1"/>
  <c r="J44" i="6"/>
  <c r="K44" i="6" s="1"/>
  <c r="P44" i="6" s="1"/>
  <c r="J23" i="1"/>
  <c r="O23" i="1"/>
  <c r="P23" i="1"/>
  <c r="R23" i="1"/>
  <c r="S23" i="1"/>
  <c r="U23" i="1"/>
  <c r="V23" i="1"/>
  <c r="X23" i="1"/>
  <c r="Y23" i="1"/>
  <c r="AB23" i="1"/>
  <c r="AC23" i="1"/>
  <c r="J45" i="5"/>
  <c r="K45" i="5" s="1"/>
  <c r="P45" i="5" s="1"/>
  <c r="J43" i="6"/>
  <c r="K43" i="6" s="1"/>
  <c r="P43" i="6" s="1"/>
  <c r="J42" i="6"/>
  <c r="K42" i="6" s="1"/>
  <c r="P42" i="6" s="1"/>
  <c r="J22" i="1"/>
  <c r="P22" i="1"/>
  <c r="S22" i="1"/>
  <c r="V22" i="1"/>
  <c r="Y22" i="1"/>
  <c r="AB22" i="1"/>
  <c r="O22" i="1"/>
  <c r="R22" i="1"/>
  <c r="U22" i="1"/>
  <c r="X22" i="1"/>
  <c r="AC22" i="1"/>
  <c r="J41" i="6"/>
  <c r="K41" i="6" s="1"/>
  <c r="P41" i="6" s="1"/>
  <c r="J44" i="5"/>
  <c r="K44" i="5" s="1"/>
  <c r="J40" i="6"/>
  <c r="K40" i="6" s="1"/>
  <c r="P40" i="6" s="1"/>
  <c r="J43" i="5"/>
  <c r="K43" i="5" s="1"/>
  <c r="J42" i="5"/>
  <c r="K42" i="5" s="1"/>
  <c r="J41" i="5"/>
  <c r="K41" i="5" s="1"/>
  <c r="J8" i="5"/>
  <c r="K8" i="5" s="1"/>
  <c r="J40" i="5"/>
  <c r="K40" i="5" s="1"/>
  <c r="J39" i="5"/>
  <c r="K39" i="5" s="1"/>
  <c r="J2" i="15"/>
  <c r="K2" i="15" s="1"/>
  <c r="J2" i="14"/>
  <c r="K2" i="14" s="1"/>
  <c r="J39" i="6"/>
  <c r="K39" i="6" s="1"/>
  <c r="P39" i="6" s="1"/>
  <c r="J38" i="5"/>
  <c r="K38" i="5" s="1"/>
  <c r="J38" i="6"/>
  <c r="K38" i="6" s="1"/>
  <c r="P38" i="6" s="1"/>
  <c r="J37" i="5"/>
  <c r="K37" i="5" s="1"/>
  <c r="J37" i="6"/>
  <c r="K37" i="6" s="1"/>
  <c r="P37" i="6" s="1"/>
  <c r="J36" i="5"/>
  <c r="K36" i="5" s="1"/>
  <c r="J36" i="6"/>
  <c r="K36" i="6" s="1"/>
  <c r="P36" i="6" s="1"/>
  <c r="J35" i="5"/>
  <c r="K35" i="5" s="1"/>
  <c r="J35" i="6"/>
  <c r="K35" i="6" s="1"/>
  <c r="P35" i="6" s="1"/>
  <c r="J34" i="5"/>
  <c r="K34" i="5" s="1"/>
  <c r="J34" i="6"/>
  <c r="K34" i="6" s="1"/>
  <c r="P34" i="6" s="1"/>
  <c r="J33" i="5"/>
  <c r="K33" i="5" s="1"/>
  <c r="J33" i="6"/>
  <c r="K33" i="6" s="1"/>
  <c r="P33" i="6" s="1"/>
  <c r="J32" i="6"/>
  <c r="K32" i="6" s="1"/>
  <c r="P32" i="6" s="1"/>
  <c r="J31" i="6"/>
  <c r="K31" i="6" s="1"/>
  <c r="P31" i="6" s="1"/>
  <c r="J30" i="6"/>
  <c r="K30" i="6" s="1"/>
  <c r="P30" i="6" s="1"/>
  <c r="J29" i="6"/>
  <c r="K29" i="6" s="1"/>
  <c r="P29" i="6" s="1"/>
  <c r="J32" i="5"/>
  <c r="K32" i="5" s="1"/>
  <c r="J28" i="6"/>
  <c r="K28" i="6" s="1"/>
  <c r="P28" i="6" s="1"/>
  <c r="J27" i="6"/>
  <c r="K27" i="6" s="1"/>
  <c r="P27" i="6" s="1"/>
  <c r="J31" i="5"/>
  <c r="K31" i="5" s="1"/>
  <c r="J26" i="6"/>
  <c r="K26" i="6" s="1"/>
  <c r="P26" i="6" s="1"/>
  <c r="J30" i="5"/>
  <c r="K30" i="5" s="1"/>
  <c r="J25" i="6"/>
  <c r="K25" i="6" s="1"/>
  <c r="P25" i="6" s="1"/>
  <c r="J28" i="5"/>
  <c r="K28" i="5" s="1"/>
  <c r="J29" i="5"/>
  <c r="K29" i="5" s="1"/>
  <c r="J24" i="6"/>
  <c r="K24" i="6" s="1"/>
  <c r="P24" i="6" s="1"/>
  <c r="J27" i="5"/>
  <c r="K27" i="5" s="1"/>
  <c r="J23" i="6"/>
  <c r="K23" i="6" s="1"/>
  <c r="P23" i="6" s="1"/>
  <c r="J26" i="5"/>
  <c r="K26" i="5" s="1"/>
  <c r="J22" i="6"/>
  <c r="K22" i="6" s="1"/>
  <c r="P22" i="6" s="1"/>
  <c r="J25" i="5"/>
  <c r="K25" i="5" s="1"/>
  <c r="J24" i="5"/>
  <c r="K24" i="5" s="1"/>
  <c r="J23" i="5"/>
  <c r="K23" i="5" s="1"/>
  <c r="J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J21" i="6"/>
  <c r="K21" i="6" s="1"/>
  <c r="P21" i="6" s="1"/>
  <c r="J20" i="6"/>
  <c r="K20" i="6" s="1"/>
  <c r="P20" i="6" s="1"/>
  <c r="J22" i="5"/>
  <c r="K22" i="5" s="1"/>
  <c r="J19" i="6"/>
  <c r="K19" i="6" s="1"/>
  <c r="P19" i="6" s="1"/>
  <c r="J21" i="5"/>
  <c r="K21" i="5" s="1"/>
  <c r="J20" i="5"/>
  <c r="K20" i="5" s="1"/>
  <c r="J18" i="6"/>
  <c r="K18" i="6" s="1"/>
  <c r="P18" i="6" s="1"/>
  <c r="J19" i="5"/>
  <c r="K19" i="5" s="1"/>
  <c r="J17" i="6"/>
  <c r="K17" i="6" s="1"/>
  <c r="P17" i="6" s="1"/>
  <c r="J18" i="5"/>
  <c r="K18" i="5" s="1"/>
  <c r="J16" i="6"/>
  <c r="K16" i="6" s="1"/>
  <c r="P16" i="6" s="1"/>
  <c r="J17" i="5"/>
  <c r="K17" i="5" s="1"/>
  <c r="J16" i="5"/>
  <c r="K16" i="5" s="1"/>
  <c r="J17" i="1"/>
  <c r="O17" i="1"/>
  <c r="AC17" i="1" s="1"/>
  <c r="P17" i="1"/>
  <c r="R17" i="1"/>
  <c r="S17" i="1"/>
  <c r="T17" i="1"/>
  <c r="U17" i="1"/>
  <c r="V17" i="1"/>
  <c r="W17" i="1"/>
  <c r="X17" i="1"/>
  <c r="Y17" i="1"/>
  <c r="Z17" i="1"/>
  <c r="J15" i="6"/>
  <c r="K15" i="6" s="1"/>
  <c r="P15" i="6" s="1"/>
  <c r="J15" i="5"/>
  <c r="K15" i="5" s="1"/>
  <c r="J14" i="5"/>
  <c r="K14" i="5" s="1"/>
  <c r="J13" i="6"/>
  <c r="K13" i="6" s="1"/>
  <c r="P13" i="6" s="1"/>
  <c r="J14" i="6"/>
  <c r="K14" i="6" s="1"/>
  <c r="P14" i="6" s="1"/>
  <c r="J12" i="6"/>
  <c r="K12" i="6" s="1"/>
  <c r="P12" i="6" s="1"/>
  <c r="J13" i="5"/>
  <c r="K13" i="5" s="1"/>
  <c r="J12" i="5"/>
  <c r="K12" i="5" s="1"/>
  <c r="J11" i="5"/>
  <c r="K11" i="5" s="1"/>
  <c r="J11" i="6"/>
  <c r="K11" i="6" s="1"/>
  <c r="P11" i="6" s="1"/>
  <c r="J10" i="6"/>
  <c r="K10" i="6" s="1"/>
  <c r="P10" i="6" s="1"/>
  <c r="J10" i="5"/>
  <c r="K10" i="5" s="1"/>
  <c r="K3" i="6"/>
  <c r="P3" i="6" s="1"/>
  <c r="K4" i="6"/>
  <c r="P4" i="6" s="1"/>
  <c r="K5" i="6"/>
  <c r="P5" i="6" s="1"/>
  <c r="K6" i="6"/>
  <c r="P6" i="6" s="1"/>
  <c r="K7" i="6"/>
  <c r="P7" i="6" s="1"/>
  <c r="K8" i="6"/>
  <c r="P8" i="6" s="1"/>
  <c r="K9" i="6"/>
  <c r="P9" i="6" s="1"/>
  <c r="K2" i="6"/>
  <c r="P2" i="6" s="1"/>
  <c r="J9" i="5"/>
  <c r="K9" i="5" s="1"/>
  <c r="J2" i="5"/>
  <c r="K2" i="5" s="1"/>
  <c r="P2" i="5" s="1"/>
  <c r="J6" i="5"/>
  <c r="K6" i="5" s="1"/>
  <c r="J4" i="5"/>
  <c r="K4" i="5" s="1"/>
  <c r="J5" i="5"/>
  <c r="K5" i="5" s="1"/>
  <c r="J7" i="5"/>
  <c r="K7" i="5" s="1"/>
  <c r="J3" i="5"/>
  <c r="K3" i="5" s="1"/>
  <c r="C4" i="4"/>
  <c r="J9" i="1"/>
  <c r="J10" i="1"/>
  <c r="J11" i="1"/>
  <c r="J12" i="1"/>
  <c r="J13" i="1"/>
  <c r="J14" i="1"/>
  <c r="J15" i="1"/>
  <c r="J16" i="1"/>
  <c r="J18" i="1"/>
  <c r="J20" i="1"/>
  <c r="J21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6" i="1"/>
  <c r="J7" i="1"/>
  <c r="AF23" i="4" s="1"/>
  <c r="J8" i="1"/>
  <c r="J5" i="1"/>
  <c r="AF22" i="4"/>
  <c r="J4" i="1"/>
  <c r="O4" i="1"/>
  <c r="P4" i="1"/>
  <c r="R4" i="1"/>
  <c r="S4" i="1"/>
  <c r="U4" i="1"/>
  <c r="V4" i="1"/>
  <c r="W4" i="1"/>
  <c r="X4" i="1"/>
  <c r="Y4" i="1"/>
  <c r="Z4" i="1"/>
  <c r="AI4" i="1"/>
  <c r="AL4" i="1"/>
  <c r="AK4" i="1" s="1"/>
  <c r="O5" i="1"/>
  <c r="P5" i="1"/>
  <c r="R5" i="1"/>
  <c r="S5" i="1"/>
  <c r="U5" i="1"/>
  <c r="V5" i="1"/>
  <c r="W5" i="1"/>
  <c r="X5" i="1"/>
  <c r="Y5" i="1"/>
  <c r="Z5" i="1"/>
  <c r="AI5" i="1"/>
  <c r="O6" i="1"/>
  <c r="P6" i="1"/>
  <c r="R6" i="1"/>
  <c r="S6" i="1"/>
  <c r="U6" i="1"/>
  <c r="V6" i="1"/>
  <c r="X6" i="1"/>
  <c r="Y6" i="1"/>
  <c r="Z6" i="1"/>
  <c r="AI6" i="1"/>
  <c r="O7" i="1"/>
  <c r="P7" i="1"/>
  <c r="R7" i="1"/>
  <c r="S7" i="1"/>
  <c r="U7" i="1"/>
  <c r="V7" i="1"/>
  <c r="X7" i="1"/>
  <c r="Y7" i="1"/>
  <c r="AI7" i="1"/>
  <c r="O8" i="1"/>
  <c r="P8" i="1"/>
  <c r="R8" i="1"/>
  <c r="S8" i="1"/>
  <c r="T8" i="1"/>
  <c r="U8" i="1"/>
  <c r="V8" i="1"/>
  <c r="X8" i="1"/>
  <c r="Y8" i="1"/>
  <c r="AI8" i="1"/>
  <c r="O9" i="1"/>
  <c r="P9" i="1"/>
  <c r="R9" i="1"/>
  <c r="S9" i="1"/>
  <c r="U9" i="1"/>
  <c r="V9" i="1"/>
  <c r="W9" i="1"/>
  <c r="X9" i="1"/>
  <c r="Y9" i="1"/>
  <c r="Z9" i="1"/>
  <c r="O10" i="1"/>
  <c r="P10" i="1"/>
  <c r="R10" i="1"/>
  <c r="S10" i="1"/>
  <c r="T10" i="1"/>
  <c r="U10" i="1"/>
  <c r="V10" i="1"/>
  <c r="W10" i="1"/>
  <c r="X10" i="1"/>
  <c r="Y10" i="1"/>
  <c r="Z10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O12" i="1"/>
  <c r="P12" i="1"/>
  <c r="R12" i="1"/>
  <c r="S12" i="1"/>
  <c r="T12" i="1"/>
  <c r="U12" i="1"/>
  <c r="V12" i="1"/>
  <c r="W12" i="1"/>
  <c r="X12" i="1"/>
  <c r="Y12" i="1"/>
  <c r="Z12" i="1"/>
  <c r="O13" i="1"/>
  <c r="P13" i="1"/>
  <c r="R13" i="1"/>
  <c r="S13" i="1"/>
  <c r="U13" i="1"/>
  <c r="V13" i="1"/>
  <c r="W13" i="1"/>
  <c r="X13" i="1"/>
  <c r="Y13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N1" i="21" l="1"/>
  <c r="O1" i="21" s="1"/>
  <c r="P2" i="21"/>
  <c r="P17" i="5"/>
  <c r="P40" i="5"/>
  <c r="P39" i="5"/>
  <c r="P26" i="5"/>
  <c r="P8" i="5"/>
  <c r="P44" i="5"/>
  <c r="P31" i="5"/>
  <c r="P15" i="5"/>
  <c r="P7" i="5"/>
  <c r="P23" i="5"/>
  <c r="P37" i="5"/>
  <c r="P22" i="5"/>
  <c r="P14" i="5"/>
  <c r="P6" i="5"/>
  <c r="P24" i="5"/>
  <c r="P32" i="5"/>
  <c r="P38" i="5"/>
  <c r="P36" i="5"/>
  <c r="P29" i="5"/>
  <c r="P13" i="5"/>
  <c r="P5" i="5"/>
  <c r="P9" i="5"/>
  <c r="P25" i="5"/>
  <c r="P43" i="5"/>
  <c r="P28" i="5"/>
  <c r="P20" i="5"/>
  <c r="P12" i="5"/>
  <c r="P4" i="5"/>
  <c r="P16" i="5"/>
  <c r="P21" i="5"/>
  <c r="P30" i="5"/>
  <c r="P35" i="5"/>
  <c r="P42" i="5"/>
  <c r="P34" i="5"/>
  <c r="P27" i="5"/>
  <c r="P19" i="5"/>
  <c r="P11" i="5"/>
  <c r="P3" i="5"/>
  <c r="P18" i="5"/>
  <c r="P33" i="5"/>
  <c r="P41" i="5"/>
  <c r="P10" i="5"/>
  <c r="N1" i="6"/>
  <c r="O1" i="6" s="1"/>
  <c r="AL5" i="1"/>
  <c r="AL6" i="1" s="1"/>
  <c r="AB17" i="1"/>
  <c r="AC13" i="1"/>
  <c r="AB13" i="1"/>
  <c r="AC12" i="1"/>
  <c r="AB10" i="1"/>
  <c r="AC10" i="1"/>
  <c r="AF20" i="4"/>
  <c r="AB9" i="1"/>
  <c r="AC9" i="1"/>
  <c r="AF21" i="4"/>
  <c r="AC8" i="1"/>
  <c r="AB8" i="1"/>
  <c r="AB5" i="1"/>
  <c r="AC5" i="1"/>
  <c r="AC4" i="1"/>
  <c r="AC7" i="1"/>
  <c r="AB4" i="1"/>
  <c r="AC6" i="1"/>
  <c r="AB6" i="1"/>
  <c r="AK5" i="1"/>
  <c r="AB12" i="1"/>
  <c r="AB7" i="1"/>
  <c r="AL24" i="1"/>
  <c r="AK24" i="1" s="1"/>
  <c r="AL25" i="1"/>
  <c r="AK25" i="1" s="1"/>
  <c r="AL26" i="1"/>
  <c r="AK26" i="1" s="1"/>
  <c r="AL27" i="1"/>
  <c r="AK27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3" i="1"/>
  <c r="AK53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89" i="1"/>
  <c r="AK89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0" i="1"/>
  <c r="AK100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165" i="1"/>
  <c r="AK165" i="1" s="1"/>
  <c r="AL166" i="1"/>
  <c r="AK166" i="1" s="1"/>
  <c r="AL167" i="1"/>
  <c r="AK167" i="1" s="1"/>
  <c r="AL168" i="1"/>
  <c r="AK168" i="1" s="1"/>
  <c r="AL169" i="1"/>
  <c r="AK169" i="1" s="1"/>
  <c r="AL170" i="1"/>
  <c r="AK170" i="1" s="1"/>
  <c r="AL171" i="1"/>
  <c r="AK171" i="1" s="1"/>
  <c r="AL172" i="1"/>
  <c r="AK172" i="1" s="1"/>
  <c r="AL173" i="1"/>
  <c r="AK173" i="1" s="1"/>
  <c r="AL174" i="1"/>
  <c r="AK174" i="1" s="1"/>
  <c r="AL175" i="1"/>
  <c r="AK175" i="1" s="1"/>
  <c r="AL176" i="1"/>
  <c r="AK176" i="1" s="1"/>
  <c r="AL177" i="1"/>
  <c r="AK177" i="1" s="1"/>
  <c r="AL178" i="1"/>
  <c r="AK178" i="1" s="1"/>
  <c r="AL179" i="1"/>
  <c r="AK179" i="1" s="1"/>
  <c r="AL180" i="1"/>
  <c r="AK180" i="1" s="1"/>
  <c r="AL181" i="1"/>
  <c r="AK181" i="1" s="1"/>
  <c r="AL182" i="1"/>
  <c r="AK182" i="1" s="1"/>
  <c r="AL183" i="1"/>
  <c r="AK183" i="1" s="1"/>
  <c r="AL184" i="1"/>
  <c r="AK184" i="1" s="1"/>
  <c r="AL185" i="1"/>
  <c r="AK185" i="1" s="1"/>
  <c r="AL186" i="1"/>
  <c r="AK186" i="1" s="1"/>
  <c r="AL187" i="1"/>
  <c r="AK187" i="1" s="1"/>
  <c r="AL188" i="1"/>
  <c r="AK188" i="1" s="1"/>
  <c r="AL189" i="1"/>
  <c r="AK189" i="1" s="1"/>
  <c r="AL190" i="1"/>
  <c r="AK190" i="1" s="1"/>
  <c r="AL191" i="1"/>
  <c r="AK191" i="1" s="1"/>
  <c r="AL192" i="1"/>
  <c r="AK192" i="1" s="1"/>
  <c r="AL193" i="1"/>
  <c r="AK193" i="1" s="1"/>
  <c r="AL194" i="1"/>
  <c r="AK194" i="1" s="1"/>
  <c r="AL195" i="1"/>
  <c r="AK195" i="1" s="1"/>
  <c r="AL196" i="1"/>
  <c r="AK196" i="1" s="1"/>
  <c r="AL197" i="1"/>
  <c r="AK197" i="1" s="1"/>
  <c r="AL198" i="1"/>
  <c r="AK198" i="1" s="1"/>
  <c r="AL199" i="1"/>
  <c r="AK199" i="1" s="1"/>
  <c r="AL200" i="1"/>
  <c r="AK200" i="1" s="1"/>
  <c r="AL201" i="1"/>
  <c r="AK201" i="1" s="1"/>
  <c r="AL202" i="1"/>
  <c r="AK202" i="1" s="1"/>
  <c r="AL203" i="1"/>
  <c r="AK203" i="1" s="1"/>
  <c r="AL204" i="1"/>
  <c r="AK204" i="1" s="1"/>
  <c r="AL205" i="1"/>
  <c r="AK205" i="1" s="1"/>
  <c r="AL206" i="1"/>
  <c r="AK206" i="1" s="1"/>
  <c r="AL207" i="1"/>
  <c r="AK207" i="1" s="1"/>
  <c r="AL208" i="1"/>
  <c r="AK208" i="1" s="1"/>
  <c r="AL209" i="1"/>
  <c r="AK209" i="1" s="1"/>
  <c r="AL210" i="1"/>
  <c r="AK210" i="1" s="1"/>
  <c r="AL211" i="1"/>
  <c r="AK211" i="1" s="1"/>
  <c r="AL212" i="1"/>
  <c r="AK212" i="1" s="1"/>
  <c r="AL213" i="1"/>
  <c r="AK213" i="1" s="1"/>
  <c r="AL214" i="1"/>
  <c r="AK214" i="1" s="1"/>
  <c r="AL215" i="1"/>
  <c r="AK215" i="1" s="1"/>
  <c r="AL216" i="1"/>
  <c r="AK216" i="1" s="1"/>
  <c r="AL217" i="1"/>
  <c r="AK217" i="1" s="1"/>
  <c r="AL218" i="1"/>
  <c r="AK218" i="1" s="1"/>
  <c r="AL219" i="1"/>
  <c r="AK219" i="1" s="1"/>
  <c r="AL220" i="1"/>
  <c r="AK220" i="1" s="1"/>
  <c r="AL221" i="1"/>
  <c r="AK221" i="1" s="1"/>
  <c r="AL222" i="1"/>
  <c r="AK222" i="1" s="1"/>
  <c r="AL223" i="1"/>
  <c r="AK223" i="1" s="1"/>
  <c r="AL224" i="1"/>
  <c r="AK224" i="1" s="1"/>
  <c r="AL225" i="1"/>
  <c r="AK225" i="1" s="1"/>
  <c r="AL226" i="1"/>
  <c r="AK226" i="1" s="1"/>
  <c r="AL227" i="1"/>
  <c r="AK227" i="1" s="1"/>
  <c r="AL228" i="1"/>
  <c r="AK228" i="1" s="1"/>
  <c r="AL229" i="1"/>
  <c r="AK229" i="1" s="1"/>
  <c r="AL230" i="1"/>
  <c r="AK230" i="1" s="1"/>
  <c r="AL231" i="1"/>
  <c r="AK231" i="1" s="1"/>
  <c r="AL232" i="1"/>
  <c r="AK232" i="1" s="1"/>
  <c r="AL233" i="1"/>
  <c r="AK233" i="1" s="1"/>
  <c r="AL234" i="1"/>
  <c r="AK234" i="1" s="1"/>
  <c r="AL235" i="1"/>
  <c r="AK235" i="1" s="1"/>
  <c r="AL236" i="1"/>
  <c r="AK236" i="1" s="1"/>
  <c r="AL237" i="1"/>
  <c r="AK237" i="1" s="1"/>
  <c r="AL238" i="1"/>
  <c r="AK238" i="1" s="1"/>
  <c r="AL239" i="1"/>
  <c r="AK239" i="1" s="1"/>
  <c r="AL240" i="1"/>
  <c r="AK240" i="1" s="1"/>
  <c r="AL241" i="1"/>
  <c r="AK241" i="1" s="1"/>
  <c r="AL242" i="1"/>
  <c r="AK242" i="1" s="1"/>
  <c r="AL243" i="1"/>
  <c r="AK243" i="1" s="1"/>
  <c r="AL244" i="1"/>
  <c r="AK244" i="1" s="1"/>
  <c r="AL245" i="1"/>
  <c r="AK245" i="1" s="1"/>
  <c r="AL246" i="1"/>
  <c r="AK246" i="1" s="1"/>
  <c r="AL247" i="1"/>
  <c r="AK247" i="1" s="1"/>
  <c r="AL248" i="1"/>
  <c r="AK248" i="1" s="1"/>
  <c r="AL249" i="1"/>
  <c r="AK249" i="1" s="1"/>
  <c r="AL250" i="1"/>
  <c r="AK250" i="1" s="1"/>
  <c r="AL251" i="1"/>
  <c r="AK251" i="1" s="1"/>
  <c r="AL252" i="1"/>
  <c r="AK252" i="1" s="1"/>
  <c r="AL253" i="1"/>
  <c r="AK253" i="1" s="1"/>
  <c r="AL254" i="1"/>
  <c r="AK254" i="1" s="1"/>
  <c r="AL255" i="1"/>
  <c r="AK255" i="1" s="1"/>
  <c r="AL256" i="1"/>
  <c r="AK256" i="1" s="1"/>
  <c r="AL257" i="1"/>
  <c r="AK257" i="1" s="1"/>
  <c r="AL258" i="1"/>
  <c r="AK258" i="1" s="1"/>
  <c r="AL259" i="1"/>
  <c r="AK259" i="1" s="1"/>
  <c r="AL260" i="1"/>
  <c r="AK260" i="1" s="1"/>
  <c r="AL261" i="1"/>
  <c r="AK261" i="1" s="1"/>
  <c r="AL262" i="1"/>
  <c r="AK262" i="1" s="1"/>
  <c r="AL263" i="1"/>
  <c r="AK263" i="1" s="1"/>
  <c r="AL264" i="1"/>
  <c r="AK264" i="1" s="1"/>
  <c r="AL265" i="1"/>
  <c r="AK265" i="1" s="1"/>
  <c r="AL266" i="1"/>
  <c r="AK266" i="1" s="1"/>
  <c r="AL267" i="1"/>
  <c r="AK267" i="1" s="1"/>
  <c r="AL268" i="1"/>
  <c r="AK268" i="1" s="1"/>
  <c r="AL269" i="1"/>
  <c r="AK269" i="1" s="1"/>
  <c r="AL270" i="1"/>
  <c r="AK270" i="1" s="1"/>
  <c r="AL271" i="1"/>
  <c r="AK271" i="1" s="1"/>
  <c r="AL272" i="1"/>
  <c r="AK272" i="1" s="1"/>
  <c r="AL273" i="1"/>
  <c r="AK273" i="1" s="1"/>
  <c r="AL274" i="1"/>
  <c r="AK274" i="1" s="1"/>
  <c r="AL275" i="1"/>
  <c r="AK275" i="1" s="1"/>
  <c r="AL276" i="1"/>
  <c r="AK276" i="1" s="1"/>
  <c r="AL277" i="1"/>
  <c r="AK277" i="1" s="1"/>
  <c r="AL278" i="1"/>
  <c r="AK278" i="1" s="1"/>
  <c r="AL279" i="1"/>
  <c r="AK279" i="1" s="1"/>
  <c r="AL280" i="1"/>
  <c r="AK280" i="1" s="1"/>
  <c r="AL281" i="1"/>
  <c r="AK281" i="1" s="1"/>
  <c r="AL282" i="1"/>
  <c r="AK282" i="1" s="1"/>
  <c r="AL283" i="1"/>
  <c r="AK283" i="1" s="1"/>
  <c r="AL284" i="1"/>
  <c r="AK284" i="1" s="1"/>
  <c r="AL285" i="1"/>
  <c r="AK285" i="1" s="1"/>
  <c r="AL286" i="1"/>
  <c r="AK286" i="1" s="1"/>
  <c r="AL287" i="1"/>
  <c r="AK287" i="1" s="1"/>
  <c r="AL288" i="1"/>
  <c r="AK288" i="1" s="1"/>
  <c r="AL289" i="1"/>
  <c r="AK289" i="1" s="1"/>
  <c r="AL290" i="1"/>
  <c r="AK290" i="1" s="1"/>
  <c r="AL291" i="1"/>
  <c r="AK291" i="1" s="1"/>
  <c r="AL292" i="1"/>
  <c r="AK292" i="1" s="1"/>
  <c r="AL293" i="1"/>
  <c r="AK293" i="1" s="1"/>
  <c r="AL294" i="1"/>
  <c r="AK294" i="1" s="1"/>
  <c r="AL295" i="1"/>
  <c r="AK295" i="1" s="1"/>
  <c r="AL296" i="1"/>
  <c r="AK296" i="1" s="1"/>
  <c r="AL297" i="1"/>
  <c r="AK297" i="1" s="1"/>
  <c r="AL298" i="1"/>
  <c r="AK298" i="1" s="1"/>
  <c r="AL299" i="1"/>
  <c r="AK299" i="1" s="1"/>
  <c r="AL300" i="1"/>
  <c r="AK300" i="1" s="1"/>
  <c r="AL301" i="1"/>
  <c r="AK301" i="1" s="1"/>
  <c r="AL302" i="1"/>
  <c r="AK302" i="1" s="1"/>
  <c r="AL303" i="1"/>
  <c r="AK303" i="1" s="1"/>
  <c r="AL304" i="1"/>
  <c r="AK304" i="1" s="1"/>
  <c r="AL305" i="1"/>
  <c r="AK305" i="1" s="1"/>
  <c r="AL306" i="1"/>
  <c r="AK306" i="1" s="1"/>
  <c r="AL307" i="1"/>
  <c r="AK307" i="1" s="1"/>
  <c r="AL308" i="1"/>
  <c r="AK308" i="1" s="1"/>
  <c r="AL309" i="1"/>
  <c r="AK309" i="1" s="1"/>
  <c r="AL310" i="1"/>
  <c r="AK310" i="1" s="1"/>
  <c r="AL311" i="1"/>
  <c r="AK311" i="1" s="1"/>
  <c r="AL312" i="1"/>
  <c r="AK312" i="1" s="1"/>
  <c r="AL313" i="1"/>
  <c r="AK313" i="1" s="1"/>
  <c r="AL314" i="1"/>
  <c r="AK314" i="1" s="1"/>
  <c r="AL315" i="1"/>
  <c r="AK315" i="1" s="1"/>
  <c r="AL316" i="1"/>
  <c r="AK316" i="1" s="1"/>
  <c r="AL317" i="1"/>
  <c r="AK317" i="1" s="1"/>
  <c r="AL318" i="1"/>
  <c r="AK318" i="1" s="1"/>
  <c r="AL319" i="1"/>
  <c r="AK319" i="1" s="1"/>
  <c r="AL320" i="1"/>
  <c r="AK320" i="1" s="1"/>
  <c r="AL321" i="1"/>
  <c r="AK321" i="1" s="1"/>
  <c r="AL322" i="1"/>
  <c r="AK322" i="1" s="1"/>
  <c r="AL323" i="1"/>
  <c r="AK323" i="1" s="1"/>
  <c r="AL324" i="1"/>
  <c r="AK324" i="1" s="1"/>
  <c r="AL325" i="1"/>
  <c r="AK325" i="1" s="1"/>
  <c r="AL326" i="1"/>
  <c r="AK326" i="1" s="1"/>
  <c r="AL327" i="1"/>
  <c r="AK327" i="1" s="1"/>
  <c r="AL328" i="1"/>
  <c r="AK328" i="1" s="1"/>
  <c r="AL329" i="1"/>
  <c r="AK329" i="1" s="1"/>
  <c r="AL330" i="1"/>
  <c r="AK330" i="1" s="1"/>
  <c r="AL331" i="1"/>
  <c r="AK331" i="1" s="1"/>
  <c r="AL332" i="1"/>
  <c r="AK332" i="1" s="1"/>
  <c r="AL333" i="1"/>
  <c r="AK333" i="1" s="1"/>
  <c r="AL334" i="1"/>
  <c r="AK334" i="1" s="1"/>
  <c r="AL335" i="1"/>
  <c r="AK335" i="1" s="1"/>
  <c r="AL336" i="1"/>
  <c r="AK336" i="1" s="1"/>
  <c r="AL337" i="1"/>
  <c r="AK337" i="1" s="1"/>
  <c r="AL338" i="1"/>
  <c r="AK338" i="1" s="1"/>
  <c r="AL339" i="1"/>
  <c r="AK339" i="1" s="1"/>
  <c r="AL340" i="1"/>
  <c r="AK340" i="1" s="1"/>
  <c r="AL341" i="1"/>
  <c r="AK341" i="1" s="1"/>
  <c r="AL342" i="1"/>
  <c r="AK342" i="1" s="1"/>
  <c r="AL343" i="1"/>
  <c r="AK343" i="1" s="1"/>
  <c r="AL344" i="1"/>
  <c r="AK344" i="1" s="1"/>
  <c r="AL345" i="1"/>
  <c r="AK345" i="1" s="1"/>
  <c r="AL346" i="1"/>
  <c r="AK346" i="1" s="1"/>
  <c r="AL347" i="1"/>
  <c r="AK347" i="1" s="1"/>
  <c r="AL348" i="1"/>
  <c r="AK348" i="1" s="1"/>
  <c r="AL349" i="1"/>
  <c r="AK349" i="1" s="1"/>
  <c r="AL350" i="1"/>
  <c r="AK350" i="1" s="1"/>
  <c r="AL351" i="1"/>
  <c r="AK351" i="1" s="1"/>
  <c r="AL352" i="1"/>
  <c r="AK352" i="1" s="1"/>
  <c r="AL353" i="1"/>
  <c r="AK353" i="1" s="1"/>
  <c r="AL354" i="1"/>
  <c r="AK354" i="1" s="1"/>
  <c r="AL355" i="1"/>
  <c r="AK355" i="1" s="1"/>
  <c r="AL356" i="1"/>
  <c r="AK356" i="1" s="1"/>
  <c r="AL357" i="1"/>
  <c r="AK357" i="1" s="1"/>
  <c r="AL358" i="1"/>
  <c r="AK358" i="1" s="1"/>
  <c r="AL359" i="1"/>
  <c r="AK359" i="1" s="1"/>
  <c r="AL360" i="1"/>
  <c r="AK360" i="1" s="1"/>
  <c r="AL361" i="1"/>
  <c r="AK361" i="1" s="1"/>
  <c r="AL362" i="1"/>
  <c r="AK362" i="1" s="1"/>
  <c r="AL363" i="1"/>
  <c r="AK363" i="1" s="1"/>
  <c r="AL364" i="1"/>
  <c r="AK364" i="1" s="1"/>
  <c r="AL365" i="1"/>
  <c r="AK365" i="1" s="1"/>
  <c r="AL366" i="1"/>
  <c r="AK366" i="1" s="1"/>
  <c r="AL367" i="1"/>
  <c r="AK367" i="1" s="1"/>
  <c r="AL368" i="1"/>
  <c r="AK368" i="1" s="1"/>
  <c r="AL369" i="1"/>
  <c r="AK369" i="1" s="1"/>
  <c r="AL370" i="1"/>
  <c r="AK370" i="1" s="1"/>
  <c r="AL371" i="1"/>
  <c r="AK371" i="1" s="1"/>
  <c r="AL372" i="1"/>
  <c r="AK372" i="1" s="1"/>
  <c r="AL373" i="1"/>
  <c r="AK373" i="1" s="1"/>
  <c r="AL374" i="1"/>
  <c r="AK374" i="1" s="1"/>
  <c r="AL375" i="1"/>
  <c r="AK375" i="1" s="1"/>
  <c r="AL376" i="1"/>
  <c r="AK376" i="1" s="1"/>
  <c r="AL377" i="1"/>
  <c r="AK377" i="1" s="1"/>
  <c r="AL378" i="1"/>
  <c r="AK378" i="1" s="1"/>
  <c r="AL379" i="1"/>
  <c r="AK379" i="1" s="1"/>
  <c r="AL380" i="1"/>
  <c r="AK380" i="1" s="1"/>
  <c r="AL381" i="1"/>
  <c r="AK381" i="1" s="1"/>
  <c r="AL382" i="1"/>
  <c r="AK382" i="1" s="1"/>
  <c r="AL383" i="1"/>
  <c r="AK383" i="1" s="1"/>
  <c r="AL384" i="1"/>
  <c r="AK384" i="1" s="1"/>
  <c r="AL385" i="1"/>
  <c r="AK385" i="1" s="1"/>
  <c r="AL386" i="1"/>
  <c r="AK386" i="1" s="1"/>
  <c r="AL387" i="1"/>
  <c r="AK387" i="1" s="1"/>
  <c r="AL388" i="1"/>
  <c r="AK388" i="1" s="1"/>
  <c r="AL389" i="1"/>
  <c r="AK389" i="1" s="1"/>
  <c r="AL390" i="1"/>
  <c r="AK390" i="1" s="1"/>
  <c r="AL391" i="1"/>
  <c r="AK391" i="1" s="1"/>
  <c r="AL392" i="1"/>
  <c r="AK392" i="1" s="1"/>
  <c r="AL393" i="1"/>
  <c r="AK393" i="1" s="1"/>
  <c r="AL394" i="1"/>
  <c r="AK394" i="1" s="1"/>
  <c r="AL395" i="1"/>
  <c r="AK395" i="1" s="1"/>
  <c r="AL396" i="1"/>
  <c r="AK396" i="1" s="1"/>
  <c r="AL397" i="1"/>
  <c r="AK397" i="1" s="1"/>
  <c r="AL398" i="1"/>
  <c r="AK398" i="1" s="1"/>
  <c r="AL399" i="1"/>
  <c r="AK399" i="1" s="1"/>
  <c r="AL400" i="1"/>
  <c r="AK400" i="1" s="1"/>
  <c r="AL401" i="1"/>
  <c r="AK401" i="1" s="1"/>
  <c r="AL402" i="1"/>
  <c r="AK402" i="1" s="1"/>
  <c r="AL403" i="1"/>
  <c r="AK403" i="1" s="1"/>
  <c r="AL404" i="1"/>
  <c r="AK404" i="1" s="1"/>
  <c r="AL405" i="1"/>
  <c r="AK405" i="1" s="1"/>
  <c r="AL406" i="1"/>
  <c r="AK406" i="1" s="1"/>
  <c r="AL407" i="1"/>
  <c r="AK407" i="1" s="1"/>
  <c r="AL408" i="1"/>
  <c r="AK408" i="1" s="1"/>
  <c r="AL409" i="1"/>
  <c r="AK409" i="1" s="1"/>
  <c r="AL410" i="1"/>
  <c r="AK410" i="1" s="1"/>
  <c r="AL411" i="1"/>
  <c r="AK411" i="1" s="1"/>
  <c r="AL412" i="1"/>
  <c r="AK412" i="1" s="1"/>
  <c r="AL413" i="1"/>
  <c r="AK413" i="1" s="1"/>
  <c r="AL414" i="1"/>
  <c r="AK414" i="1" s="1"/>
  <c r="AL415" i="1"/>
  <c r="AK415" i="1" s="1"/>
  <c r="AL416" i="1"/>
  <c r="AK416" i="1" s="1"/>
  <c r="AL417" i="1"/>
  <c r="AK417" i="1" s="1"/>
  <c r="AL418" i="1"/>
  <c r="AK418" i="1" s="1"/>
  <c r="AL419" i="1"/>
  <c r="AK419" i="1" s="1"/>
  <c r="AL420" i="1"/>
  <c r="AK420" i="1" s="1"/>
  <c r="AL421" i="1"/>
  <c r="AK421" i="1" s="1"/>
  <c r="AL422" i="1"/>
  <c r="AK422" i="1" s="1"/>
  <c r="AL423" i="1"/>
  <c r="AK423" i="1" s="1"/>
  <c r="AL424" i="1"/>
  <c r="AK424" i="1" s="1"/>
  <c r="AL425" i="1"/>
  <c r="AK425" i="1" s="1"/>
  <c r="AL426" i="1"/>
  <c r="AK426" i="1" s="1"/>
  <c r="AL427" i="1"/>
  <c r="AK427" i="1" s="1"/>
  <c r="AL428" i="1"/>
  <c r="AK428" i="1" s="1"/>
  <c r="AL429" i="1"/>
  <c r="AK429" i="1" s="1"/>
  <c r="AL430" i="1"/>
  <c r="AK430" i="1" s="1"/>
  <c r="AL431" i="1"/>
  <c r="AK431" i="1" s="1"/>
  <c r="AL432" i="1"/>
  <c r="AK432" i="1" s="1"/>
  <c r="AL433" i="1"/>
  <c r="AK433" i="1" s="1"/>
  <c r="AL434" i="1"/>
  <c r="AK434" i="1" s="1"/>
  <c r="AL435" i="1"/>
  <c r="AK435" i="1" s="1"/>
  <c r="AL436" i="1"/>
  <c r="AK436" i="1" s="1"/>
  <c r="AL437" i="1"/>
  <c r="AK437" i="1" s="1"/>
  <c r="AL438" i="1"/>
  <c r="AK438" i="1" s="1"/>
  <c r="AL439" i="1"/>
  <c r="AK439" i="1" s="1"/>
  <c r="AL440" i="1"/>
  <c r="AK440" i="1" s="1"/>
  <c r="AL441" i="1"/>
  <c r="AK441" i="1" s="1"/>
  <c r="AL442" i="1"/>
  <c r="AK442" i="1" s="1"/>
  <c r="AL443" i="1"/>
  <c r="AK443" i="1" s="1"/>
  <c r="AL444" i="1"/>
  <c r="AK444" i="1" s="1"/>
  <c r="AL445" i="1"/>
  <c r="AK445" i="1" s="1"/>
  <c r="AL446" i="1"/>
  <c r="AK446" i="1" s="1"/>
  <c r="AL447" i="1"/>
  <c r="AK447" i="1" s="1"/>
  <c r="AL448" i="1"/>
  <c r="AK448" i="1" s="1"/>
  <c r="AL449" i="1"/>
  <c r="AK449" i="1" s="1"/>
  <c r="AL450" i="1"/>
  <c r="AK450" i="1" s="1"/>
  <c r="AL451" i="1"/>
  <c r="AK451" i="1" s="1"/>
  <c r="AL452" i="1"/>
  <c r="AK452" i="1" s="1"/>
  <c r="AL453" i="1"/>
  <c r="AK453" i="1" s="1"/>
  <c r="AL454" i="1"/>
  <c r="AK454" i="1" s="1"/>
  <c r="AL455" i="1"/>
  <c r="AK455" i="1" s="1"/>
  <c r="AL456" i="1"/>
  <c r="AK456" i="1" s="1"/>
  <c r="AL457" i="1"/>
  <c r="AK457" i="1" s="1"/>
  <c r="AL458" i="1"/>
  <c r="AK458" i="1" s="1"/>
  <c r="AL459" i="1"/>
  <c r="AK459" i="1" s="1"/>
  <c r="AL460" i="1"/>
  <c r="AK460" i="1" s="1"/>
  <c r="AL461" i="1"/>
  <c r="AK461" i="1" s="1"/>
  <c r="AL462" i="1"/>
  <c r="AK462" i="1" s="1"/>
  <c r="AL463" i="1"/>
  <c r="AK463" i="1" s="1"/>
  <c r="AL464" i="1"/>
  <c r="AK464" i="1" s="1"/>
  <c r="AL465" i="1"/>
  <c r="AK465" i="1" s="1"/>
  <c r="AL466" i="1"/>
  <c r="AK466" i="1" s="1"/>
  <c r="AL467" i="1"/>
  <c r="AK467" i="1" s="1"/>
  <c r="AL468" i="1"/>
  <c r="AK468" i="1" s="1"/>
  <c r="AL469" i="1"/>
  <c r="AK469" i="1" s="1"/>
  <c r="AL470" i="1"/>
  <c r="AK470" i="1" s="1"/>
  <c r="AL471" i="1"/>
  <c r="AK471" i="1" s="1"/>
  <c r="AL472" i="1"/>
  <c r="AK472" i="1" s="1"/>
  <c r="AL473" i="1"/>
  <c r="AK473" i="1" s="1"/>
  <c r="AL474" i="1"/>
  <c r="AK474" i="1" s="1"/>
  <c r="AL475" i="1"/>
  <c r="AK475" i="1" s="1"/>
  <c r="AL476" i="1"/>
  <c r="AK476" i="1" s="1"/>
  <c r="AL477" i="1"/>
  <c r="AK477" i="1" s="1"/>
  <c r="AL478" i="1"/>
  <c r="AK478" i="1" s="1"/>
  <c r="AL479" i="1"/>
  <c r="AK479" i="1" s="1"/>
  <c r="AL480" i="1"/>
  <c r="AK480" i="1" s="1"/>
  <c r="AL481" i="1"/>
  <c r="AK481" i="1" s="1"/>
  <c r="AL482" i="1"/>
  <c r="AK482" i="1" s="1"/>
  <c r="AL483" i="1"/>
  <c r="AK483" i="1" s="1"/>
  <c r="AL484" i="1"/>
  <c r="AK484" i="1" s="1"/>
  <c r="AL485" i="1"/>
  <c r="AK485" i="1" s="1"/>
  <c r="AL486" i="1"/>
  <c r="AK486" i="1" s="1"/>
  <c r="AL487" i="1"/>
  <c r="AK487" i="1" s="1"/>
  <c r="AL488" i="1"/>
  <c r="AK488" i="1" s="1"/>
  <c r="AL489" i="1"/>
  <c r="AK489" i="1" s="1"/>
  <c r="AL490" i="1"/>
  <c r="AK490" i="1" s="1"/>
  <c r="AL491" i="1"/>
  <c r="AK491" i="1" s="1"/>
  <c r="AL492" i="1"/>
  <c r="AK492" i="1" s="1"/>
  <c r="AL493" i="1"/>
  <c r="AK493" i="1" s="1"/>
  <c r="AL494" i="1"/>
  <c r="AK494" i="1" s="1"/>
  <c r="AL495" i="1"/>
  <c r="AK495" i="1" s="1"/>
  <c r="AL496" i="1"/>
  <c r="AK496" i="1" s="1"/>
  <c r="AL497" i="1"/>
  <c r="AK497" i="1" s="1"/>
  <c r="AL498" i="1"/>
  <c r="AK498" i="1" s="1"/>
  <c r="AL499" i="1"/>
  <c r="AK499" i="1" s="1"/>
  <c r="AL500" i="1"/>
  <c r="AK500" i="1" s="1"/>
  <c r="AL501" i="1"/>
  <c r="AK501" i="1" s="1"/>
  <c r="AL502" i="1"/>
  <c r="AK502" i="1" s="1"/>
  <c r="AL503" i="1"/>
  <c r="AK503" i="1" s="1"/>
  <c r="AL504" i="1"/>
  <c r="AK504" i="1" s="1"/>
  <c r="AL505" i="1"/>
  <c r="AK505" i="1" s="1"/>
  <c r="AL506" i="1"/>
  <c r="AK506" i="1" s="1"/>
  <c r="AL507" i="1"/>
  <c r="AK507" i="1" s="1"/>
  <c r="AL508" i="1"/>
  <c r="AK508" i="1" s="1"/>
  <c r="AL509" i="1"/>
  <c r="AK509" i="1" s="1"/>
  <c r="AL510" i="1"/>
  <c r="AK510" i="1" s="1"/>
  <c r="AL511" i="1"/>
  <c r="AK511" i="1" s="1"/>
  <c r="AL512" i="1"/>
  <c r="AK512" i="1" s="1"/>
  <c r="AL513" i="1"/>
  <c r="AK513" i="1" s="1"/>
  <c r="AL514" i="1"/>
  <c r="AK514" i="1" s="1"/>
  <c r="AL515" i="1"/>
  <c r="AK515" i="1" s="1"/>
  <c r="AL516" i="1"/>
  <c r="AK516" i="1" s="1"/>
  <c r="AL517" i="1"/>
  <c r="AK517" i="1" s="1"/>
  <c r="AL518" i="1"/>
  <c r="AK518" i="1" s="1"/>
  <c r="AL519" i="1"/>
  <c r="AK519" i="1" s="1"/>
  <c r="AL520" i="1"/>
  <c r="AK520" i="1" s="1"/>
  <c r="AL521" i="1"/>
  <c r="AK521" i="1" s="1"/>
  <c r="AL522" i="1"/>
  <c r="AK522" i="1" s="1"/>
  <c r="AL523" i="1"/>
  <c r="AK523" i="1" s="1"/>
  <c r="AL524" i="1"/>
  <c r="AK524" i="1" s="1"/>
  <c r="AL525" i="1"/>
  <c r="AK525" i="1" s="1"/>
  <c r="AL526" i="1"/>
  <c r="AK526" i="1" s="1"/>
  <c r="AL527" i="1"/>
  <c r="AK527" i="1" s="1"/>
  <c r="AL528" i="1"/>
  <c r="AK528" i="1" s="1"/>
  <c r="AL529" i="1"/>
  <c r="AK529" i="1" s="1"/>
  <c r="AL530" i="1"/>
  <c r="AK530" i="1" s="1"/>
  <c r="AL531" i="1"/>
  <c r="AK531" i="1" s="1"/>
  <c r="AL532" i="1"/>
  <c r="AK532" i="1" s="1"/>
  <c r="AL533" i="1"/>
  <c r="AK533" i="1" s="1"/>
  <c r="AL534" i="1"/>
  <c r="AK534" i="1" s="1"/>
  <c r="AL535" i="1"/>
  <c r="AK535" i="1" s="1"/>
  <c r="AL536" i="1"/>
  <c r="AK536" i="1" s="1"/>
  <c r="AL537" i="1"/>
  <c r="AK537" i="1" s="1"/>
  <c r="AL538" i="1"/>
  <c r="AK538" i="1" s="1"/>
  <c r="AL539" i="1"/>
  <c r="AK539" i="1" s="1"/>
  <c r="AL540" i="1"/>
  <c r="AK540" i="1" s="1"/>
  <c r="AL541" i="1"/>
  <c r="AK541" i="1" s="1"/>
  <c r="AL542" i="1"/>
  <c r="AK542" i="1" s="1"/>
  <c r="AL543" i="1"/>
  <c r="AK543" i="1" s="1"/>
  <c r="AL544" i="1"/>
  <c r="AK544" i="1" s="1"/>
  <c r="AL545" i="1"/>
  <c r="AK545" i="1" s="1"/>
  <c r="AL546" i="1"/>
  <c r="AK546" i="1" s="1"/>
  <c r="AL547" i="1"/>
  <c r="AK547" i="1" s="1"/>
  <c r="AL548" i="1"/>
  <c r="AK548" i="1" s="1"/>
  <c r="AL549" i="1"/>
  <c r="AK549" i="1" s="1"/>
  <c r="AL550" i="1"/>
  <c r="AK550" i="1" s="1"/>
  <c r="AL551" i="1"/>
  <c r="AK551" i="1" s="1"/>
  <c r="AL552" i="1"/>
  <c r="AK552" i="1" s="1"/>
  <c r="AL553" i="1"/>
  <c r="AK553" i="1" s="1"/>
  <c r="AL554" i="1"/>
  <c r="AK554" i="1" s="1"/>
  <c r="AL555" i="1"/>
  <c r="AK555" i="1" s="1"/>
  <c r="AL556" i="1"/>
  <c r="AK556" i="1" s="1"/>
  <c r="AL557" i="1"/>
  <c r="AK557" i="1" s="1"/>
  <c r="AL558" i="1"/>
  <c r="AK558" i="1" s="1"/>
  <c r="AL559" i="1"/>
  <c r="AK559" i="1" s="1"/>
  <c r="AL560" i="1"/>
  <c r="AK560" i="1" s="1"/>
  <c r="AL561" i="1"/>
  <c r="AK561" i="1" s="1"/>
  <c r="AL562" i="1"/>
  <c r="AK562" i="1" s="1"/>
  <c r="AL563" i="1"/>
  <c r="AK563" i="1" s="1"/>
  <c r="AL564" i="1"/>
  <c r="AK564" i="1" s="1"/>
  <c r="AL565" i="1"/>
  <c r="AK565" i="1" s="1"/>
  <c r="AL566" i="1"/>
  <c r="AK566" i="1" s="1"/>
  <c r="AL567" i="1"/>
  <c r="AK567" i="1" s="1"/>
  <c r="AL568" i="1"/>
  <c r="AK568" i="1" s="1"/>
  <c r="AL569" i="1"/>
  <c r="AK569" i="1" s="1"/>
  <c r="AL570" i="1"/>
  <c r="AK570" i="1" s="1"/>
  <c r="AL571" i="1"/>
  <c r="AK571" i="1" s="1"/>
  <c r="AL572" i="1"/>
  <c r="AK572" i="1" s="1"/>
  <c r="AL573" i="1"/>
  <c r="AK573" i="1" s="1"/>
  <c r="AL574" i="1"/>
  <c r="AK574" i="1" s="1"/>
  <c r="AL575" i="1"/>
  <c r="AK575" i="1" s="1"/>
  <c r="AL576" i="1"/>
  <c r="AK576" i="1" s="1"/>
  <c r="AL577" i="1"/>
  <c r="AK577" i="1" s="1"/>
  <c r="AL578" i="1"/>
  <c r="AK578" i="1" s="1"/>
  <c r="AL579" i="1"/>
  <c r="AK579" i="1" s="1"/>
  <c r="AL580" i="1"/>
  <c r="AK580" i="1" s="1"/>
  <c r="AL581" i="1"/>
  <c r="AK581" i="1" s="1"/>
  <c r="AL582" i="1"/>
  <c r="AK582" i="1" s="1"/>
  <c r="AL583" i="1"/>
  <c r="AK583" i="1" s="1"/>
  <c r="AL584" i="1"/>
  <c r="AK584" i="1" s="1"/>
  <c r="AL585" i="1"/>
  <c r="AK585" i="1" s="1"/>
  <c r="AL586" i="1"/>
  <c r="AK586" i="1" s="1"/>
  <c r="AL587" i="1"/>
  <c r="AK587" i="1" s="1"/>
  <c r="AL588" i="1"/>
  <c r="AK588" i="1" s="1"/>
  <c r="AL589" i="1"/>
  <c r="AK589" i="1" s="1"/>
  <c r="AL590" i="1"/>
  <c r="AK590" i="1" s="1"/>
  <c r="AL591" i="1"/>
  <c r="AK591" i="1" s="1"/>
  <c r="AL592" i="1"/>
  <c r="AK592" i="1" s="1"/>
  <c r="AL593" i="1"/>
  <c r="AK593" i="1" s="1"/>
  <c r="AL594" i="1"/>
  <c r="AK594" i="1" s="1"/>
  <c r="AL595" i="1"/>
  <c r="AK595" i="1" s="1"/>
  <c r="AL596" i="1"/>
  <c r="AK596" i="1" s="1"/>
  <c r="AL597" i="1"/>
  <c r="AK597" i="1" s="1"/>
  <c r="AL598" i="1"/>
  <c r="AK598" i="1" s="1"/>
  <c r="AL599" i="1"/>
  <c r="AK599" i="1" s="1"/>
  <c r="AL600" i="1"/>
  <c r="AK600" i="1" s="1"/>
  <c r="AL601" i="1"/>
  <c r="AK601" i="1" s="1"/>
  <c r="AL602" i="1"/>
  <c r="AK602" i="1" s="1"/>
  <c r="AL603" i="1"/>
  <c r="AK603" i="1" s="1"/>
  <c r="AL604" i="1"/>
  <c r="AK604" i="1" s="1"/>
  <c r="AL605" i="1"/>
  <c r="AK605" i="1" s="1"/>
  <c r="AL606" i="1"/>
  <c r="AK606" i="1" s="1"/>
  <c r="AL607" i="1"/>
  <c r="AK607" i="1" s="1"/>
  <c r="AL608" i="1"/>
  <c r="AK608" i="1" s="1"/>
  <c r="AL609" i="1"/>
  <c r="AK609" i="1" s="1"/>
  <c r="AL610" i="1"/>
  <c r="AK610" i="1" s="1"/>
  <c r="AL611" i="1"/>
  <c r="AK611" i="1" s="1"/>
  <c r="AL612" i="1"/>
  <c r="AK612" i="1" s="1"/>
  <c r="AL613" i="1"/>
  <c r="AK613" i="1" s="1"/>
  <c r="AL614" i="1"/>
  <c r="AK614" i="1" s="1"/>
  <c r="AL615" i="1"/>
  <c r="AK615" i="1" s="1"/>
  <c r="AL616" i="1"/>
  <c r="AK616" i="1" s="1"/>
  <c r="AL617" i="1"/>
  <c r="AK617" i="1" s="1"/>
  <c r="AL618" i="1"/>
  <c r="AK618" i="1" s="1"/>
  <c r="AL619" i="1"/>
  <c r="AK619" i="1" s="1"/>
  <c r="AL620" i="1"/>
  <c r="AK620" i="1" s="1"/>
  <c r="AL621" i="1"/>
  <c r="AK621" i="1" s="1"/>
  <c r="AL622" i="1"/>
  <c r="AK622" i="1" s="1"/>
  <c r="AL623" i="1"/>
  <c r="AK623" i="1" s="1"/>
  <c r="AL624" i="1"/>
  <c r="AK624" i="1" s="1"/>
  <c r="AL625" i="1"/>
  <c r="AK625" i="1" s="1"/>
  <c r="AL626" i="1"/>
  <c r="AK626" i="1" s="1"/>
  <c r="AL627" i="1"/>
  <c r="AK627" i="1" s="1"/>
  <c r="AL628" i="1"/>
  <c r="AK628" i="1" s="1"/>
  <c r="AL629" i="1"/>
  <c r="AK629" i="1" s="1"/>
  <c r="AL630" i="1"/>
  <c r="AK630" i="1" s="1"/>
  <c r="AL631" i="1"/>
  <c r="AK631" i="1" s="1"/>
  <c r="AL632" i="1"/>
  <c r="AK632" i="1" s="1"/>
  <c r="AL633" i="1"/>
  <c r="AK633" i="1" s="1"/>
  <c r="AL634" i="1"/>
  <c r="AK634" i="1" s="1"/>
  <c r="AL635" i="1"/>
  <c r="AK635" i="1" s="1"/>
  <c r="AL636" i="1"/>
  <c r="AK636" i="1" s="1"/>
  <c r="AL637" i="1"/>
  <c r="AK637" i="1" s="1"/>
  <c r="AL638" i="1"/>
  <c r="AK638" i="1" s="1"/>
  <c r="AL639" i="1"/>
  <c r="AK639" i="1" s="1"/>
  <c r="AL640" i="1"/>
  <c r="AK640" i="1" s="1"/>
  <c r="AL641" i="1"/>
  <c r="AK641" i="1" s="1"/>
  <c r="AL642" i="1"/>
  <c r="AK642" i="1" s="1"/>
  <c r="AL643" i="1"/>
  <c r="AK643" i="1" s="1"/>
  <c r="AL644" i="1"/>
  <c r="AK644" i="1" s="1"/>
  <c r="AL645" i="1"/>
  <c r="AK645" i="1" s="1"/>
  <c r="AL646" i="1"/>
  <c r="AK646" i="1" s="1"/>
  <c r="AL647" i="1"/>
  <c r="AK647" i="1" s="1"/>
  <c r="AL648" i="1"/>
  <c r="AK648" i="1" s="1"/>
  <c r="AL649" i="1"/>
  <c r="AK649" i="1" s="1"/>
  <c r="AL650" i="1"/>
  <c r="AK650" i="1" s="1"/>
  <c r="AL651" i="1"/>
  <c r="AK651" i="1" s="1"/>
  <c r="AL652" i="1"/>
  <c r="AK652" i="1" s="1"/>
  <c r="AL653" i="1"/>
  <c r="AK653" i="1" s="1"/>
  <c r="AL654" i="1"/>
  <c r="AK654" i="1" s="1"/>
  <c r="AL655" i="1"/>
  <c r="AK655" i="1" s="1"/>
  <c r="AL656" i="1"/>
  <c r="AK656" i="1" s="1"/>
  <c r="AL657" i="1"/>
  <c r="AK657" i="1" s="1"/>
  <c r="AL658" i="1"/>
  <c r="AK658" i="1" s="1"/>
  <c r="AL659" i="1"/>
  <c r="AK659" i="1" s="1"/>
  <c r="AL660" i="1"/>
  <c r="AK660" i="1" s="1"/>
  <c r="AL661" i="1"/>
  <c r="AK661" i="1" s="1"/>
  <c r="AL662" i="1"/>
  <c r="AK662" i="1" s="1"/>
  <c r="AL663" i="1"/>
  <c r="AK663" i="1" s="1"/>
  <c r="AL664" i="1"/>
  <c r="AK664" i="1" s="1"/>
  <c r="AL665" i="1"/>
  <c r="AK665" i="1" s="1"/>
  <c r="AL666" i="1"/>
  <c r="AK666" i="1" s="1"/>
  <c r="AL667" i="1"/>
  <c r="AK667" i="1" s="1"/>
  <c r="AL668" i="1"/>
  <c r="AK668" i="1" s="1"/>
  <c r="AL669" i="1"/>
  <c r="AK669" i="1" s="1"/>
  <c r="AL670" i="1"/>
  <c r="AK670" i="1" s="1"/>
  <c r="AL671" i="1"/>
  <c r="AK671" i="1" s="1"/>
  <c r="AL672" i="1"/>
  <c r="AK672" i="1" s="1"/>
  <c r="AL673" i="1"/>
  <c r="AK673" i="1" s="1"/>
  <c r="AL674" i="1"/>
  <c r="AK674" i="1" s="1"/>
  <c r="AL675" i="1"/>
  <c r="AK675" i="1" s="1"/>
  <c r="AL676" i="1"/>
  <c r="AK676" i="1" s="1"/>
  <c r="AL677" i="1"/>
  <c r="AK677" i="1" s="1"/>
  <c r="AL678" i="1"/>
  <c r="AK678" i="1" s="1"/>
  <c r="AL679" i="1"/>
  <c r="AK679" i="1" s="1"/>
  <c r="AL680" i="1"/>
  <c r="AK680" i="1" s="1"/>
  <c r="AL681" i="1"/>
  <c r="AK681" i="1" s="1"/>
  <c r="AL682" i="1"/>
  <c r="AK682" i="1" s="1"/>
  <c r="AL683" i="1"/>
  <c r="AK683" i="1" s="1"/>
  <c r="AL684" i="1"/>
  <c r="AK684" i="1" s="1"/>
  <c r="AL685" i="1"/>
  <c r="AK685" i="1" s="1"/>
  <c r="AL686" i="1"/>
  <c r="AK686" i="1" s="1"/>
  <c r="AL687" i="1"/>
  <c r="AK687" i="1" s="1"/>
  <c r="AL688" i="1"/>
  <c r="AK688" i="1" s="1"/>
  <c r="AL689" i="1"/>
  <c r="AK689" i="1" s="1"/>
  <c r="AL690" i="1"/>
  <c r="AK690" i="1" s="1"/>
  <c r="AL691" i="1"/>
  <c r="AK691" i="1" s="1"/>
  <c r="AL692" i="1"/>
  <c r="AK692" i="1" s="1"/>
  <c r="AL693" i="1"/>
  <c r="AK693" i="1" s="1"/>
  <c r="AL694" i="1"/>
  <c r="AK694" i="1" s="1"/>
  <c r="AL695" i="1"/>
  <c r="AK695" i="1" s="1"/>
  <c r="AL696" i="1"/>
  <c r="AK696" i="1" s="1"/>
  <c r="AL697" i="1"/>
  <c r="AK697" i="1" s="1"/>
  <c r="AL698" i="1"/>
  <c r="AK698" i="1" s="1"/>
  <c r="AL699" i="1"/>
  <c r="AK699" i="1" s="1"/>
  <c r="AL700" i="1"/>
  <c r="AK700" i="1" s="1"/>
  <c r="AL701" i="1"/>
  <c r="AK701" i="1" s="1"/>
  <c r="AL702" i="1"/>
  <c r="AK702" i="1" s="1"/>
  <c r="AL703" i="1"/>
  <c r="AK703" i="1" s="1"/>
  <c r="AL704" i="1"/>
  <c r="AK704" i="1" s="1"/>
  <c r="AL705" i="1"/>
  <c r="AK705" i="1" s="1"/>
  <c r="AL706" i="1"/>
  <c r="AK706" i="1" s="1"/>
  <c r="AL707" i="1"/>
  <c r="AK707" i="1" s="1"/>
  <c r="AL708" i="1"/>
  <c r="AK708" i="1" s="1"/>
  <c r="AL709" i="1"/>
  <c r="AK709" i="1" s="1"/>
  <c r="AL710" i="1"/>
  <c r="AK710" i="1" s="1"/>
  <c r="AL711" i="1"/>
  <c r="AK711" i="1" s="1"/>
  <c r="AL712" i="1"/>
  <c r="AK712" i="1" s="1"/>
  <c r="AL713" i="1"/>
  <c r="AK713" i="1" s="1"/>
  <c r="AL714" i="1"/>
  <c r="AK714" i="1" s="1"/>
  <c r="AL715" i="1"/>
  <c r="AK715" i="1" s="1"/>
  <c r="AL716" i="1"/>
  <c r="AK716" i="1" s="1"/>
  <c r="AL717" i="1"/>
  <c r="AK717" i="1" s="1"/>
  <c r="AL718" i="1"/>
  <c r="AK718" i="1" s="1"/>
  <c r="AL719" i="1"/>
  <c r="AK719" i="1" s="1"/>
  <c r="AL720" i="1"/>
  <c r="AK720" i="1" s="1"/>
  <c r="AL721" i="1"/>
  <c r="AK721" i="1" s="1"/>
  <c r="AL722" i="1"/>
  <c r="AK722" i="1" s="1"/>
  <c r="AL723" i="1"/>
  <c r="AK723" i="1" s="1"/>
  <c r="AL724" i="1"/>
  <c r="AK724" i="1" s="1"/>
  <c r="AL725" i="1"/>
  <c r="AK725" i="1" s="1"/>
  <c r="AL726" i="1"/>
  <c r="AK726" i="1" s="1"/>
  <c r="AL727" i="1"/>
  <c r="AK727" i="1" s="1"/>
  <c r="AL728" i="1"/>
  <c r="AK728" i="1" s="1"/>
  <c r="AL729" i="1"/>
  <c r="AK729" i="1" s="1"/>
  <c r="AL730" i="1"/>
  <c r="AK730" i="1" s="1"/>
  <c r="AL731" i="1"/>
  <c r="AK731" i="1" s="1"/>
  <c r="AL732" i="1"/>
  <c r="AK732" i="1" s="1"/>
  <c r="AL733" i="1"/>
  <c r="AK733" i="1" s="1"/>
  <c r="AL734" i="1"/>
  <c r="AK734" i="1" s="1"/>
  <c r="AL735" i="1"/>
  <c r="AK735" i="1" s="1"/>
  <c r="AL736" i="1"/>
  <c r="AK736" i="1" s="1"/>
  <c r="AL737" i="1"/>
  <c r="AK737" i="1" s="1"/>
  <c r="AL738" i="1"/>
  <c r="AK738" i="1" s="1"/>
  <c r="AL739" i="1"/>
  <c r="AK739" i="1" s="1"/>
  <c r="AL740" i="1"/>
  <c r="AK740" i="1" s="1"/>
  <c r="AL741" i="1"/>
  <c r="AK741" i="1" s="1"/>
  <c r="AL742" i="1"/>
  <c r="AK742" i="1" s="1"/>
  <c r="AL743" i="1"/>
  <c r="AK743" i="1" s="1"/>
  <c r="AL744" i="1"/>
  <c r="AK744" i="1" s="1"/>
  <c r="AL745" i="1"/>
  <c r="AK745" i="1" s="1"/>
  <c r="AL746" i="1"/>
  <c r="AK746" i="1" s="1"/>
  <c r="AL747" i="1"/>
  <c r="AK747" i="1" s="1"/>
  <c r="AL748" i="1"/>
  <c r="AK748" i="1" s="1"/>
  <c r="AL749" i="1"/>
  <c r="AK749" i="1" s="1"/>
  <c r="AL750" i="1"/>
  <c r="AK750" i="1" s="1"/>
  <c r="AL751" i="1"/>
  <c r="AK751" i="1" s="1"/>
  <c r="AL752" i="1"/>
  <c r="AK752" i="1" s="1"/>
  <c r="AL753" i="1"/>
  <c r="AK753" i="1" s="1"/>
  <c r="AL754" i="1"/>
  <c r="AK754" i="1" s="1"/>
  <c r="AL755" i="1"/>
  <c r="AK755" i="1" s="1"/>
  <c r="AL756" i="1"/>
  <c r="AK756" i="1" s="1"/>
  <c r="AL757" i="1"/>
  <c r="AK757" i="1" s="1"/>
  <c r="AL758" i="1"/>
  <c r="AK758" i="1" s="1"/>
  <c r="AL759" i="1"/>
  <c r="AK759" i="1" s="1"/>
  <c r="AL760" i="1"/>
  <c r="AK760" i="1" s="1"/>
  <c r="AL761" i="1"/>
  <c r="AK761" i="1" s="1"/>
  <c r="AL762" i="1"/>
  <c r="AK762" i="1" s="1"/>
  <c r="AL763" i="1"/>
  <c r="AK763" i="1" s="1"/>
  <c r="AL764" i="1"/>
  <c r="AK764" i="1" s="1"/>
  <c r="AL765" i="1"/>
  <c r="AK765" i="1" s="1"/>
  <c r="AL766" i="1"/>
  <c r="AK766" i="1" s="1"/>
  <c r="AL767" i="1"/>
  <c r="AK767" i="1" s="1"/>
  <c r="AL768" i="1"/>
  <c r="AK768" i="1" s="1"/>
  <c r="AL769" i="1"/>
  <c r="AK769" i="1" s="1"/>
  <c r="AL770" i="1"/>
  <c r="AK770" i="1" s="1"/>
  <c r="AL771" i="1"/>
  <c r="AK771" i="1" s="1"/>
  <c r="AL772" i="1"/>
  <c r="AK772" i="1" s="1"/>
  <c r="AL773" i="1"/>
  <c r="AK773" i="1" s="1"/>
  <c r="AL774" i="1"/>
  <c r="AK774" i="1" s="1"/>
  <c r="AL775" i="1"/>
  <c r="AK775" i="1" s="1"/>
  <c r="AL776" i="1"/>
  <c r="AK776" i="1" s="1"/>
  <c r="AL777" i="1"/>
  <c r="AK777" i="1" s="1"/>
  <c r="AL778" i="1"/>
  <c r="AK778" i="1" s="1"/>
  <c r="AL779" i="1"/>
  <c r="AK779" i="1" s="1"/>
  <c r="AL780" i="1"/>
  <c r="AK780" i="1" s="1"/>
  <c r="AL781" i="1"/>
  <c r="AK781" i="1" s="1"/>
  <c r="AL782" i="1"/>
  <c r="AK782" i="1" s="1"/>
  <c r="AL783" i="1"/>
  <c r="AK783" i="1" s="1"/>
  <c r="AL784" i="1"/>
  <c r="AK784" i="1" s="1"/>
  <c r="AL785" i="1"/>
  <c r="AK785" i="1" s="1"/>
  <c r="AL786" i="1"/>
  <c r="AK786" i="1" s="1"/>
  <c r="AL787" i="1"/>
  <c r="AK787" i="1" s="1"/>
  <c r="AL788" i="1"/>
  <c r="AK788" i="1" s="1"/>
  <c r="AL789" i="1"/>
  <c r="AK789" i="1" s="1"/>
  <c r="AL790" i="1"/>
  <c r="AK790" i="1" s="1"/>
  <c r="AL791" i="1"/>
  <c r="AK791" i="1" s="1"/>
  <c r="AL792" i="1"/>
  <c r="AK792" i="1" s="1"/>
  <c r="AL793" i="1"/>
  <c r="AK793" i="1" s="1"/>
  <c r="AL794" i="1"/>
  <c r="AK794" i="1" s="1"/>
  <c r="AL795" i="1"/>
  <c r="AK795" i="1" s="1"/>
  <c r="AL796" i="1"/>
  <c r="AK796" i="1" s="1"/>
  <c r="AL797" i="1"/>
  <c r="AK797" i="1" s="1"/>
  <c r="AL798" i="1"/>
  <c r="AK798" i="1" s="1"/>
  <c r="AL799" i="1"/>
  <c r="AK799" i="1" s="1"/>
  <c r="AL800" i="1"/>
  <c r="AK800" i="1" s="1"/>
  <c r="AL801" i="1"/>
  <c r="AK801" i="1" s="1"/>
  <c r="AL802" i="1"/>
  <c r="AK802" i="1" s="1"/>
  <c r="AL803" i="1"/>
  <c r="AK803" i="1" s="1"/>
  <c r="AL804" i="1"/>
  <c r="AK804" i="1" s="1"/>
  <c r="AL805" i="1"/>
  <c r="AK805" i="1" s="1"/>
  <c r="AL806" i="1"/>
  <c r="AK806" i="1" s="1"/>
  <c r="AL807" i="1"/>
  <c r="AK807" i="1" s="1"/>
  <c r="AL808" i="1"/>
  <c r="AK808" i="1" s="1"/>
  <c r="AL809" i="1"/>
  <c r="AK809" i="1" s="1"/>
  <c r="AL810" i="1"/>
  <c r="AK810" i="1" s="1"/>
  <c r="AL811" i="1"/>
  <c r="AK811" i="1" s="1"/>
  <c r="AL812" i="1"/>
  <c r="AK812" i="1" s="1"/>
  <c r="AL813" i="1"/>
  <c r="AK813" i="1" s="1"/>
  <c r="AL814" i="1"/>
  <c r="AK814" i="1" s="1"/>
  <c r="AL815" i="1"/>
  <c r="AK815" i="1" s="1"/>
  <c r="AL816" i="1"/>
  <c r="AK816" i="1" s="1"/>
  <c r="AL817" i="1"/>
  <c r="AK817" i="1" s="1"/>
  <c r="AL818" i="1"/>
  <c r="AK818" i="1" s="1"/>
  <c r="AL819" i="1"/>
  <c r="AK819" i="1" s="1"/>
  <c r="AL820" i="1"/>
  <c r="AK820" i="1" s="1"/>
  <c r="AL821" i="1"/>
  <c r="AK821" i="1" s="1"/>
  <c r="AL822" i="1"/>
  <c r="AK822" i="1" s="1"/>
  <c r="AL823" i="1"/>
  <c r="AK823" i="1" s="1"/>
  <c r="AL824" i="1"/>
  <c r="AK824" i="1" s="1"/>
  <c r="AL825" i="1"/>
  <c r="AK825" i="1" s="1"/>
  <c r="AL826" i="1"/>
  <c r="AK826" i="1" s="1"/>
  <c r="AL827" i="1"/>
  <c r="AK827" i="1" s="1"/>
  <c r="AL828" i="1"/>
  <c r="AK828" i="1" s="1"/>
  <c r="AL829" i="1"/>
  <c r="AK829" i="1" s="1"/>
  <c r="AL830" i="1"/>
  <c r="AK830" i="1" s="1"/>
  <c r="AL831" i="1"/>
  <c r="AK831" i="1" s="1"/>
  <c r="AL832" i="1"/>
  <c r="AK832" i="1" s="1"/>
  <c r="AL833" i="1"/>
  <c r="AK833" i="1" s="1"/>
  <c r="AL834" i="1"/>
  <c r="AK834" i="1" s="1"/>
  <c r="AL835" i="1"/>
  <c r="AK835" i="1" s="1"/>
  <c r="AL836" i="1"/>
  <c r="AK836" i="1" s="1"/>
  <c r="AL837" i="1"/>
  <c r="AK837" i="1" s="1"/>
  <c r="AL838" i="1"/>
  <c r="AK838" i="1" s="1"/>
  <c r="AL839" i="1"/>
  <c r="AK839" i="1" s="1"/>
  <c r="AL840" i="1"/>
  <c r="AK840" i="1" s="1"/>
  <c r="AL841" i="1"/>
  <c r="AK841" i="1" s="1"/>
  <c r="AL842" i="1"/>
  <c r="AK842" i="1" s="1"/>
  <c r="AL843" i="1"/>
  <c r="AK843" i="1" s="1"/>
  <c r="AL844" i="1"/>
  <c r="AK844" i="1" s="1"/>
  <c r="AL845" i="1"/>
  <c r="AK845" i="1" s="1"/>
  <c r="AL846" i="1"/>
  <c r="AK846" i="1" s="1"/>
  <c r="AL847" i="1"/>
  <c r="AK847" i="1" s="1"/>
  <c r="AL848" i="1"/>
  <c r="AK848" i="1" s="1"/>
  <c r="AL849" i="1"/>
  <c r="AK849" i="1" s="1"/>
  <c r="AL850" i="1"/>
  <c r="AK850" i="1" s="1"/>
  <c r="AL851" i="1"/>
  <c r="AK851" i="1" s="1"/>
  <c r="AL852" i="1"/>
  <c r="AK852" i="1" s="1"/>
  <c r="AL853" i="1"/>
  <c r="AK853" i="1" s="1"/>
  <c r="AL854" i="1"/>
  <c r="AK854" i="1" s="1"/>
  <c r="AL855" i="1"/>
  <c r="AK855" i="1" s="1"/>
  <c r="AL856" i="1"/>
  <c r="AK856" i="1" s="1"/>
  <c r="AL857" i="1"/>
  <c r="AK857" i="1" s="1"/>
  <c r="AL858" i="1"/>
  <c r="AK858" i="1" s="1"/>
  <c r="AL859" i="1"/>
  <c r="AK859" i="1" s="1"/>
  <c r="AL860" i="1"/>
  <c r="AK860" i="1" s="1"/>
  <c r="AL861" i="1"/>
  <c r="AK861" i="1" s="1"/>
  <c r="AL862" i="1"/>
  <c r="AK862" i="1" s="1"/>
  <c r="AL863" i="1"/>
  <c r="AK863" i="1" s="1"/>
  <c r="AL864" i="1"/>
  <c r="AK864" i="1" s="1"/>
  <c r="AL865" i="1"/>
  <c r="AK865" i="1" s="1"/>
  <c r="AL866" i="1"/>
  <c r="AK866" i="1" s="1"/>
  <c r="AL867" i="1"/>
  <c r="AK867" i="1" s="1"/>
  <c r="AL868" i="1"/>
  <c r="AK868" i="1" s="1"/>
  <c r="AL869" i="1"/>
  <c r="AK869" i="1" s="1"/>
  <c r="AL870" i="1"/>
  <c r="AK870" i="1" s="1"/>
  <c r="AL871" i="1"/>
  <c r="AK871" i="1" s="1"/>
  <c r="AL872" i="1"/>
  <c r="AK872" i="1" s="1"/>
  <c r="AL873" i="1"/>
  <c r="AK873" i="1" s="1"/>
  <c r="AL874" i="1"/>
  <c r="AK874" i="1" s="1"/>
  <c r="AL875" i="1"/>
  <c r="AK875" i="1" s="1"/>
  <c r="AL876" i="1"/>
  <c r="AK876" i="1" s="1"/>
  <c r="AL877" i="1"/>
  <c r="AK877" i="1" s="1"/>
  <c r="AL878" i="1"/>
  <c r="AK878" i="1" s="1"/>
  <c r="AL879" i="1"/>
  <c r="AK879" i="1" s="1"/>
  <c r="AL880" i="1"/>
  <c r="AK880" i="1" s="1"/>
  <c r="AL881" i="1"/>
  <c r="AK881" i="1" s="1"/>
  <c r="AL882" i="1"/>
  <c r="AK882" i="1" s="1"/>
  <c r="AL883" i="1"/>
  <c r="AK883" i="1" s="1"/>
  <c r="AL884" i="1"/>
  <c r="AK884" i="1" s="1"/>
  <c r="AL885" i="1"/>
  <c r="AK885" i="1" s="1"/>
  <c r="AL886" i="1"/>
  <c r="AK886" i="1" s="1"/>
  <c r="AL887" i="1"/>
  <c r="AK887" i="1" s="1"/>
  <c r="AL888" i="1"/>
  <c r="AK888" i="1" s="1"/>
  <c r="AL889" i="1"/>
  <c r="AK889" i="1" s="1"/>
  <c r="AL890" i="1"/>
  <c r="AK890" i="1" s="1"/>
  <c r="AL891" i="1"/>
  <c r="AK891" i="1" s="1"/>
  <c r="AL892" i="1"/>
  <c r="AK892" i="1" s="1"/>
  <c r="AL893" i="1"/>
  <c r="AK893" i="1" s="1"/>
  <c r="AL894" i="1"/>
  <c r="AK894" i="1" s="1"/>
  <c r="AL895" i="1"/>
  <c r="AK895" i="1" s="1"/>
  <c r="AL896" i="1"/>
  <c r="AK896" i="1" s="1"/>
  <c r="AL897" i="1"/>
  <c r="AK897" i="1" s="1"/>
  <c r="AL898" i="1"/>
  <c r="AK898" i="1" s="1"/>
  <c r="AL899" i="1"/>
  <c r="AK899" i="1" s="1"/>
  <c r="AL900" i="1"/>
  <c r="AK900" i="1" s="1"/>
  <c r="AL901" i="1"/>
  <c r="AK901" i="1" s="1"/>
  <c r="AL902" i="1"/>
  <c r="AK902" i="1" s="1"/>
  <c r="AL903" i="1"/>
  <c r="AK903" i="1" s="1"/>
  <c r="AL904" i="1"/>
  <c r="AK904" i="1" s="1"/>
  <c r="AL905" i="1"/>
  <c r="AK905" i="1" s="1"/>
  <c r="AL906" i="1"/>
  <c r="AK906" i="1" s="1"/>
  <c r="AL907" i="1"/>
  <c r="AK907" i="1" s="1"/>
  <c r="AL908" i="1"/>
  <c r="AK908" i="1" s="1"/>
  <c r="AL909" i="1"/>
  <c r="AK909" i="1" s="1"/>
  <c r="AL910" i="1"/>
  <c r="AK910" i="1" s="1"/>
  <c r="AL911" i="1"/>
  <c r="AK911" i="1" s="1"/>
  <c r="AL912" i="1"/>
  <c r="AK912" i="1" s="1"/>
  <c r="AL913" i="1"/>
  <c r="AK913" i="1" s="1"/>
  <c r="AL914" i="1"/>
  <c r="AK914" i="1" s="1"/>
  <c r="AL915" i="1"/>
  <c r="AK915" i="1" s="1"/>
  <c r="AL916" i="1"/>
  <c r="AK916" i="1" s="1"/>
  <c r="AL917" i="1"/>
  <c r="AK917" i="1" s="1"/>
  <c r="AL918" i="1"/>
  <c r="AK918" i="1" s="1"/>
  <c r="AL919" i="1"/>
  <c r="AK919" i="1" s="1"/>
  <c r="AL920" i="1"/>
  <c r="AK920" i="1" s="1"/>
  <c r="AL921" i="1"/>
  <c r="AK921" i="1" s="1"/>
  <c r="AL922" i="1"/>
  <c r="AK922" i="1" s="1"/>
  <c r="AL923" i="1"/>
  <c r="AK923" i="1" s="1"/>
  <c r="AL924" i="1"/>
  <c r="AK924" i="1" s="1"/>
  <c r="AL925" i="1"/>
  <c r="AK925" i="1" s="1"/>
  <c r="AL926" i="1"/>
  <c r="AK926" i="1" s="1"/>
  <c r="AL927" i="1"/>
  <c r="AK927" i="1" s="1"/>
  <c r="AL928" i="1"/>
  <c r="AK928" i="1" s="1"/>
  <c r="AL929" i="1"/>
  <c r="AK929" i="1" s="1"/>
  <c r="AL930" i="1"/>
  <c r="AK930" i="1" s="1"/>
  <c r="AL931" i="1"/>
  <c r="AK931" i="1" s="1"/>
  <c r="AL932" i="1"/>
  <c r="AK932" i="1" s="1"/>
  <c r="AL933" i="1"/>
  <c r="AK933" i="1" s="1"/>
  <c r="AL934" i="1"/>
  <c r="AK934" i="1" s="1"/>
  <c r="AL935" i="1"/>
  <c r="AK935" i="1" s="1"/>
  <c r="AL936" i="1"/>
  <c r="AK936" i="1" s="1"/>
  <c r="AL937" i="1"/>
  <c r="AK937" i="1" s="1"/>
  <c r="AL938" i="1"/>
  <c r="AK938" i="1" s="1"/>
  <c r="AL939" i="1"/>
  <c r="AK939" i="1" s="1"/>
  <c r="AL940" i="1"/>
  <c r="AK940" i="1" s="1"/>
  <c r="AL941" i="1"/>
  <c r="AK941" i="1" s="1"/>
  <c r="AL942" i="1"/>
  <c r="AK942" i="1" s="1"/>
  <c r="AL943" i="1"/>
  <c r="AK943" i="1" s="1"/>
  <c r="AL944" i="1"/>
  <c r="AK944" i="1" s="1"/>
  <c r="AL945" i="1"/>
  <c r="AK945" i="1" s="1"/>
  <c r="AL946" i="1"/>
  <c r="AK946" i="1" s="1"/>
  <c r="AL947" i="1"/>
  <c r="AK947" i="1" s="1"/>
  <c r="AL948" i="1"/>
  <c r="AK948" i="1" s="1"/>
  <c r="AL949" i="1"/>
  <c r="AK949" i="1" s="1"/>
  <c r="AL950" i="1"/>
  <c r="AK950" i="1" s="1"/>
  <c r="AL951" i="1"/>
  <c r="AK951" i="1" s="1"/>
  <c r="AL952" i="1"/>
  <c r="AK952" i="1" s="1"/>
  <c r="AL953" i="1"/>
  <c r="AK953" i="1" s="1"/>
  <c r="AL954" i="1"/>
  <c r="AK954" i="1" s="1"/>
  <c r="AL955" i="1"/>
  <c r="AK955" i="1" s="1"/>
  <c r="AL956" i="1"/>
  <c r="AK956" i="1" s="1"/>
  <c r="AL957" i="1"/>
  <c r="AK957" i="1" s="1"/>
  <c r="AL958" i="1"/>
  <c r="AK958" i="1" s="1"/>
  <c r="AL959" i="1"/>
  <c r="AK959" i="1" s="1"/>
  <c r="AL960" i="1"/>
  <c r="AK960" i="1" s="1"/>
  <c r="AL961" i="1"/>
  <c r="AK961" i="1" s="1"/>
  <c r="AL962" i="1"/>
  <c r="AK962" i="1" s="1"/>
  <c r="AL963" i="1"/>
  <c r="AK963" i="1" s="1"/>
  <c r="AL964" i="1"/>
  <c r="AK964" i="1" s="1"/>
  <c r="AL965" i="1"/>
  <c r="AK965" i="1" s="1"/>
  <c r="AL966" i="1"/>
  <c r="AK966" i="1" s="1"/>
  <c r="AL967" i="1"/>
  <c r="AK967" i="1" s="1"/>
  <c r="AL968" i="1"/>
  <c r="AK968" i="1" s="1"/>
  <c r="AL969" i="1"/>
  <c r="AK969" i="1" s="1"/>
  <c r="AL970" i="1"/>
  <c r="AK970" i="1" s="1"/>
  <c r="AL971" i="1"/>
  <c r="AK971" i="1" s="1"/>
  <c r="AL972" i="1"/>
  <c r="AK972" i="1" s="1"/>
  <c r="AL973" i="1"/>
  <c r="AK973" i="1" s="1"/>
  <c r="AL974" i="1"/>
  <c r="AK974" i="1" s="1"/>
  <c r="AL975" i="1"/>
  <c r="AK975" i="1" s="1"/>
  <c r="AL976" i="1"/>
  <c r="AK976" i="1" s="1"/>
  <c r="AL977" i="1"/>
  <c r="AK977" i="1" s="1"/>
  <c r="AL978" i="1"/>
  <c r="AK978" i="1" s="1"/>
  <c r="AL979" i="1"/>
  <c r="AK979" i="1" s="1"/>
  <c r="AL980" i="1"/>
  <c r="AK980" i="1" s="1"/>
  <c r="AL981" i="1"/>
  <c r="AK981" i="1" s="1"/>
  <c r="AL982" i="1"/>
  <c r="AK982" i="1" s="1"/>
  <c r="AL983" i="1"/>
  <c r="AK983" i="1" s="1"/>
  <c r="AL984" i="1"/>
  <c r="AK984" i="1" s="1"/>
  <c r="AL985" i="1"/>
  <c r="AK985" i="1" s="1"/>
  <c r="AL986" i="1"/>
  <c r="AK986" i="1" s="1"/>
  <c r="AL987" i="1"/>
  <c r="AK987" i="1" s="1"/>
  <c r="AL988" i="1"/>
  <c r="AK988" i="1" s="1"/>
  <c r="AL989" i="1"/>
  <c r="AK989" i="1" s="1"/>
  <c r="AL990" i="1"/>
  <c r="AK990" i="1" s="1"/>
  <c r="AL991" i="1"/>
  <c r="AK991" i="1" s="1"/>
  <c r="AL992" i="1"/>
  <c r="AK992" i="1" s="1"/>
  <c r="AL993" i="1"/>
  <c r="AK993" i="1" s="1"/>
  <c r="AL994" i="1"/>
  <c r="AK994" i="1" s="1"/>
  <c r="AL995" i="1"/>
  <c r="AK995" i="1" s="1"/>
  <c r="AL996" i="1"/>
  <c r="AK996" i="1" s="1"/>
  <c r="N1" i="5" l="1"/>
  <c r="O1" i="5" s="1"/>
  <c r="AK6" i="1"/>
  <c r="AL7" i="1"/>
  <c r="AL8" i="1" s="1"/>
  <c r="C8" i="4"/>
  <c r="D8" i="4"/>
  <c r="F8" i="4"/>
  <c r="C9" i="4"/>
  <c r="D9" i="4"/>
  <c r="E9" i="4"/>
  <c r="F9" i="4"/>
  <c r="AL9" i="1" l="1"/>
  <c r="AK9" i="1" s="1"/>
  <c r="AK8" i="1"/>
  <c r="AL10" i="1"/>
  <c r="AK10" i="1" s="1"/>
  <c r="AK7" i="1"/>
  <c r="AF16" i="4"/>
  <c r="AF17" i="4"/>
  <c r="F10" i="4"/>
  <c r="E10" i="4"/>
  <c r="C10" i="4"/>
  <c r="D10" i="4"/>
  <c r="AL11" i="1" l="1"/>
  <c r="AK11" i="1" s="1"/>
  <c r="S18" i="1"/>
  <c r="S20" i="1"/>
  <c r="S21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P18" i="1"/>
  <c r="P20" i="1"/>
  <c r="P21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Y18" i="1"/>
  <c r="Y20" i="1"/>
  <c r="Y21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T18" i="1"/>
  <c r="T20" i="1"/>
  <c r="T21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V18" i="1"/>
  <c r="V20" i="1"/>
  <c r="V21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W18" i="1"/>
  <c r="W20" i="1"/>
  <c r="W21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Z18" i="1"/>
  <c r="Z20" i="1"/>
  <c r="Z21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AA21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Q20" i="1"/>
  <c r="AA20" i="1" s="1"/>
  <c r="Q21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O18" i="1"/>
  <c r="R18" i="1"/>
  <c r="U18" i="1"/>
  <c r="X18" i="1"/>
  <c r="O20" i="1"/>
  <c r="AC20" i="1" s="1"/>
  <c r="R20" i="1"/>
  <c r="U20" i="1"/>
  <c r="X20" i="1"/>
  <c r="AB20" i="1"/>
  <c r="O21" i="1"/>
  <c r="R21" i="1"/>
  <c r="U21" i="1"/>
  <c r="X21" i="1"/>
  <c r="AB21" i="1"/>
  <c r="AC21" i="1"/>
  <c r="O24" i="1"/>
  <c r="R24" i="1"/>
  <c r="U24" i="1"/>
  <c r="X24" i="1"/>
  <c r="AB24" i="1"/>
  <c r="AC24" i="1"/>
  <c r="O25" i="1"/>
  <c r="R25" i="1"/>
  <c r="U25" i="1"/>
  <c r="X25" i="1"/>
  <c r="AB25" i="1"/>
  <c r="AC25" i="1"/>
  <c r="O26" i="1"/>
  <c r="R26" i="1"/>
  <c r="U26" i="1"/>
  <c r="X26" i="1"/>
  <c r="AB26" i="1"/>
  <c r="AC26" i="1"/>
  <c r="O27" i="1"/>
  <c r="R27" i="1"/>
  <c r="U27" i="1"/>
  <c r="X27" i="1"/>
  <c r="AB27" i="1"/>
  <c r="AC27" i="1"/>
  <c r="O28" i="1"/>
  <c r="R28" i="1"/>
  <c r="U28" i="1"/>
  <c r="X28" i="1"/>
  <c r="AB28" i="1"/>
  <c r="AC28" i="1"/>
  <c r="O29" i="1"/>
  <c r="R29" i="1"/>
  <c r="U29" i="1"/>
  <c r="X29" i="1"/>
  <c r="AB29" i="1"/>
  <c r="AC29" i="1"/>
  <c r="O30" i="1"/>
  <c r="R30" i="1"/>
  <c r="U30" i="1"/>
  <c r="X30" i="1"/>
  <c r="AB30" i="1"/>
  <c r="AC30" i="1"/>
  <c r="O31" i="1"/>
  <c r="R31" i="1"/>
  <c r="U31" i="1"/>
  <c r="X31" i="1"/>
  <c r="AB31" i="1"/>
  <c r="AC31" i="1"/>
  <c r="O32" i="1"/>
  <c r="R32" i="1"/>
  <c r="U32" i="1"/>
  <c r="X32" i="1"/>
  <c r="AB32" i="1"/>
  <c r="AC32" i="1"/>
  <c r="O33" i="1"/>
  <c r="R33" i="1"/>
  <c r="U33" i="1"/>
  <c r="X33" i="1"/>
  <c r="AB33" i="1"/>
  <c r="AC33" i="1"/>
  <c r="O34" i="1"/>
  <c r="R34" i="1"/>
  <c r="U34" i="1"/>
  <c r="X34" i="1"/>
  <c r="AB34" i="1"/>
  <c r="AC34" i="1"/>
  <c r="O35" i="1"/>
  <c r="R35" i="1"/>
  <c r="U35" i="1"/>
  <c r="X35" i="1"/>
  <c r="AB35" i="1"/>
  <c r="AC35" i="1"/>
  <c r="O36" i="1"/>
  <c r="R36" i="1"/>
  <c r="U36" i="1"/>
  <c r="X36" i="1"/>
  <c r="AB36" i="1"/>
  <c r="AC36" i="1"/>
  <c r="O37" i="1"/>
  <c r="R37" i="1"/>
  <c r="U37" i="1"/>
  <c r="X37" i="1"/>
  <c r="AB37" i="1"/>
  <c r="AC37" i="1"/>
  <c r="O38" i="1"/>
  <c r="R38" i="1"/>
  <c r="U38" i="1"/>
  <c r="X38" i="1"/>
  <c r="AB38" i="1"/>
  <c r="AC38" i="1"/>
  <c r="O39" i="1"/>
  <c r="R39" i="1"/>
  <c r="U39" i="1"/>
  <c r="X39" i="1"/>
  <c r="AB39" i="1"/>
  <c r="AC39" i="1"/>
  <c r="O40" i="1"/>
  <c r="R40" i="1"/>
  <c r="U40" i="1"/>
  <c r="X40" i="1"/>
  <c r="AB40" i="1"/>
  <c r="AC40" i="1"/>
  <c r="O41" i="1"/>
  <c r="R41" i="1"/>
  <c r="U41" i="1"/>
  <c r="X41" i="1"/>
  <c r="AB41" i="1"/>
  <c r="AC41" i="1"/>
  <c r="O42" i="1"/>
  <c r="R42" i="1"/>
  <c r="U42" i="1"/>
  <c r="X42" i="1"/>
  <c r="AB42" i="1"/>
  <c r="AC42" i="1"/>
  <c r="O43" i="1"/>
  <c r="R43" i="1"/>
  <c r="U43" i="1"/>
  <c r="X43" i="1"/>
  <c r="AB43" i="1"/>
  <c r="AC43" i="1"/>
  <c r="O44" i="1"/>
  <c r="R44" i="1"/>
  <c r="U44" i="1"/>
  <c r="X44" i="1"/>
  <c r="AB44" i="1"/>
  <c r="AC44" i="1"/>
  <c r="O45" i="1"/>
  <c r="R45" i="1"/>
  <c r="U45" i="1"/>
  <c r="X45" i="1"/>
  <c r="AB45" i="1"/>
  <c r="AC45" i="1"/>
  <c r="O46" i="1"/>
  <c r="R46" i="1"/>
  <c r="U46" i="1"/>
  <c r="X46" i="1"/>
  <c r="AB46" i="1"/>
  <c r="AC46" i="1"/>
  <c r="O47" i="1"/>
  <c r="R47" i="1"/>
  <c r="U47" i="1"/>
  <c r="X47" i="1"/>
  <c r="AB47" i="1"/>
  <c r="AC47" i="1"/>
  <c r="O48" i="1"/>
  <c r="R48" i="1"/>
  <c r="U48" i="1"/>
  <c r="X48" i="1"/>
  <c r="AB48" i="1"/>
  <c r="AC48" i="1"/>
  <c r="O49" i="1"/>
  <c r="R49" i="1"/>
  <c r="U49" i="1"/>
  <c r="X49" i="1"/>
  <c r="AB49" i="1"/>
  <c r="AC49" i="1"/>
  <c r="O50" i="1"/>
  <c r="R50" i="1"/>
  <c r="U50" i="1"/>
  <c r="X50" i="1"/>
  <c r="AB50" i="1"/>
  <c r="AC50" i="1"/>
  <c r="O51" i="1"/>
  <c r="R51" i="1"/>
  <c r="U51" i="1"/>
  <c r="X51" i="1"/>
  <c r="AB51" i="1"/>
  <c r="AC51" i="1"/>
  <c r="O52" i="1"/>
  <c r="R52" i="1"/>
  <c r="U52" i="1"/>
  <c r="X52" i="1"/>
  <c r="AB52" i="1"/>
  <c r="AC52" i="1"/>
  <c r="O53" i="1"/>
  <c r="R53" i="1"/>
  <c r="U53" i="1"/>
  <c r="X53" i="1"/>
  <c r="AB53" i="1"/>
  <c r="AC53" i="1"/>
  <c r="O54" i="1"/>
  <c r="R54" i="1"/>
  <c r="U54" i="1"/>
  <c r="X54" i="1"/>
  <c r="AB54" i="1"/>
  <c r="AC54" i="1"/>
  <c r="O55" i="1"/>
  <c r="R55" i="1"/>
  <c r="U55" i="1"/>
  <c r="X55" i="1"/>
  <c r="AB55" i="1"/>
  <c r="AC55" i="1"/>
  <c r="O56" i="1"/>
  <c r="R56" i="1"/>
  <c r="U56" i="1"/>
  <c r="X56" i="1"/>
  <c r="AB56" i="1"/>
  <c r="AC56" i="1"/>
  <c r="O57" i="1"/>
  <c r="R57" i="1"/>
  <c r="U57" i="1"/>
  <c r="X57" i="1"/>
  <c r="AB57" i="1"/>
  <c r="AC57" i="1"/>
  <c r="O58" i="1"/>
  <c r="R58" i="1"/>
  <c r="U58" i="1"/>
  <c r="X58" i="1"/>
  <c r="AB58" i="1"/>
  <c r="AC58" i="1"/>
  <c r="O59" i="1"/>
  <c r="R59" i="1"/>
  <c r="U59" i="1"/>
  <c r="X59" i="1"/>
  <c r="AB59" i="1"/>
  <c r="AC59" i="1"/>
  <c r="O60" i="1"/>
  <c r="R60" i="1"/>
  <c r="U60" i="1"/>
  <c r="X60" i="1"/>
  <c r="AB60" i="1"/>
  <c r="AC60" i="1"/>
  <c r="O61" i="1"/>
  <c r="R61" i="1"/>
  <c r="U61" i="1"/>
  <c r="X61" i="1"/>
  <c r="AB61" i="1"/>
  <c r="AC61" i="1"/>
  <c r="O62" i="1"/>
  <c r="R62" i="1"/>
  <c r="U62" i="1"/>
  <c r="X62" i="1"/>
  <c r="AB62" i="1"/>
  <c r="AC62" i="1"/>
  <c r="O63" i="1"/>
  <c r="R63" i="1"/>
  <c r="U63" i="1"/>
  <c r="X63" i="1"/>
  <c r="AB63" i="1"/>
  <c r="AC63" i="1"/>
  <c r="O64" i="1"/>
  <c r="R64" i="1"/>
  <c r="U64" i="1"/>
  <c r="X64" i="1"/>
  <c r="AB64" i="1"/>
  <c r="AC64" i="1"/>
  <c r="O65" i="1"/>
  <c r="R65" i="1"/>
  <c r="U65" i="1"/>
  <c r="X65" i="1"/>
  <c r="AB65" i="1"/>
  <c r="AC65" i="1"/>
  <c r="O66" i="1"/>
  <c r="R66" i="1"/>
  <c r="U66" i="1"/>
  <c r="X66" i="1"/>
  <c r="AB66" i="1"/>
  <c r="AC66" i="1"/>
  <c r="O67" i="1"/>
  <c r="R67" i="1"/>
  <c r="U67" i="1"/>
  <c r="X67" i="1"/>
  <c r="AB67" i="1"/>
  <c r="AC67" i="1"/>
  <c r="O68" i="1"/>
  <c r="R68" i="1"/>
  <c r="U68" i="1"/>
  <c r="X68" i="1"/>
  <c r="AB68" i="1"/>
  <c r="AC68" i="1"/>
  <c r="O69" i="1"/>
  <c r="R69" i="1"/>
  <c r="U69" i="1"/>
  <c r="X69" i="1"/>
  <c r="AB69" i="1"/>
  <c r="AC69" i="1"/>
  <c r="O70" i="1"/>
  <c r="R70" i="1"/>
  <c r="U70" i="1"/>
  <c r="X70" i="1"/>
  <c r="AB70" i="1"/>
  <c r="AC70" i="1"/>
  <c r="O71" i="1"/>
  <c r="R71" i="1"/>
  <c r="U71" i="1"/>
  <c r="X71" i="1"/>
  <c r="AB71" i="1"/>
  <c r="AC71" i="1"/>
  <c r="O72" i="1"/>
  <c r="R72" i="1"/>
  <c r="U72" i="1"/>
  <c r="X72" i="1"/>
  <c r="AB72" i="1"/>
  <c r="AC72" i="1"/>
  <c r="O73" i="1"/>
  <c r="R73" i="1"/>
  <c r="U73" i="1"/>
  <c r="X73" i="1"/>
  <c r="AB73" i="1"/>
  <c r="AC73" i="1"/>
  <c r="O74" i="1"/>
  <c r="R74" i="1"/>
  <c r="U74" i="1"/>
  <c r="X74" i="1"/>
  <c r="AB74" i="1"/>
  <c r="AC74" i="1"/>
  <c r="O75" i="1"/>
  <c r="R75" i="1"/>
  <c r="U75" i="1"/>
  <c r="X75" i="1"/>
  <c r="AB75" i="1"/>
  <c r="AC75" i="1"/>
  <c r="O76" i="1"/>
  <c r="R76" i="1"/>
  <c r="U76" i="1"/>
  <c r="X76" i="1"/>
  <c r="AB76" i="1"/>
  <c r="AC76" i="1"/>
  <c r="O77" i="1"/>
  <c r="R77" i="1"/>
  <c r="U77" i="1"/>
  <c r="X77" i="1"/>
  <c r="AB77" i="1"/>
  <c r="AC77" i="1"/>
  <c r="O78" i="1"/>
  <c r="R78" i="1"/>
  <c r="U78" i="1"/>
  <c r="X78" i="1"/>
  <c r="AB78" i="1"/>
  <c r="AC78" i="1"/>
  <c r="O79" i="1"/>
  <c r="R79" i="1"/>
  <c r="U79" i="1"/>
  <c r="X79" i="1"/>
  <c r="AB79" i="1"/>
  <c r="AC79" i="1"/>
  <c r="O80" i="1"/>
  <c r="R80" i="1"/>
  <c r="U80" i="1"/>
  <c r="X80" i="1"/>
  <c r="AB80" i="1"/>
  <c r="AC80" i="1"/>
  <c r="O81" i="1"/>
  <c r="R81" i="1"/>
  <c r="U81" i="1"/>
  <c r="X81" i="1"/>
  <c r="AB81" i="1"/>
  <c r="AC81" i="1"/>
  <c r="O82" i="1"/>
  <c r="R82" i="1"/>
  <c r="U82" i="1"/>
  <c r="X82" i="1"/>
  <c r="AB82" i="1"/>
  <c r="AC82" i="1"/>
  <c r="O83" i="1"/>
  <c r="R83" i="1"/>
  <c r="U83" i="1"/>
  <c r="X83" i="1"/>
  <c r="AB83" i="1"/>
  <c r="AC83" i="1"/>
  <c r="O84" i="1"/>
  <c r="R84" i="1"/>
  <c r="U84" i="1"/>
  <c r="X84" i="1"/>
  <c r="AB84" i="1"/>
  <c r="AC84" i="1"/>
  <c r="O85" i="1"/>
  <c r="R85" i="1"/>
  <c r="U85" i="1"/>
  <c r="X85" i="1"/>
  <c r="AB85" i="1"/>
  <c r="AC85" i="1"/>
  <c r="O86" i="1"/>
  <c r="R86" i="1"/>
  <c r="U86" i="1"/>
  <c r="X86" i="1"/>
  <c r="AB86" i="1"/>
  <c r="AC86" i="1"/>
  <c r="O87" i="1"/>
  <c r="R87" i="1"/>
  <c r="U87" i="1"/>
  <c r="X87" i="1"/>
  <c r="AB87" i="1"/>
  <c r="AC87" i="1"/>
  <c r="O88" i="1"/>
  <c r="R88" i="1"/>
  <c r="U88" i="1"/>
  <c r="X88" i="1"/>
  <c r="AB88" i="1"/>
  <c r="AC88" i="1"/>
  <c r="O89" i="1"/>
  <c r="R89" i="1"/>
  <c r="U89" i="1"/>
  <c r="X89" i="1"/>
  <c r="AB89" i="1"/>
  <c r="AC89" i="1"/>
  <c r="O90" i="1"/>
  <c r="R90" i="1"/>
  <c r="U90" i="1"/>
  <c r="X90" i="1"/>
  <c r="AB90" i="1"/>
  <c r="AC90" i="1"/>
  <c r="O91" i="1"/>
  <c r="R91" i="1"/>
  <c r="U91" i="1"/>
  <c r="X91" i="1"/>
  <c r="AB91" i="1"/>
  <c r="AC91" i="1"/>
  <c r="O92" i="1"/>
  <c r="R92" i="1"/>
  <c r="U92" i="1"/>
  <c r="X92" i="1"/>
  <c r="AB92" i="1"/>
  <c r="AC92" i="1"/>
  <c r="O93" i="1"/>
  <c r="R93" i="1"/>
  <c r="U93" i="1"/>
  <c r="X93" i="1"/>
  <c r="AB93" i="1"/>
  <c r="AC93" i="1"/>
  <c r="O94" i="1"/>
  <c r="R94" i="1"/>
  <c r="U94" i="1"/>
  <c r="X94" i="1"/>
  <c r="AB94" i="1"/>
  <c r="AC94" i="1"/>
  <c r="O95" i="1"/>
  <c r="R95" i="1"/>
  <c r="U95" i="1"/>
  <c r="X95" i="1"/>
  <c r="AB95" i="1"/>
  <c r="AC95" i="1"/>
  <c r="O96" i="1"/>
  <c r="R96" i="1"/>
  <c r="U96" i="1"/>
  <c r="X96" i="1"/>
  <c r="AB96" i="1"/>
  <c r="AC96" i="1"/>
  <c r="O97" i="1"/>
  <c r="R97" i="1"/>
  <c r="U97" i="1"/>
  <c r="X97" i="1"/>
  <c r="AB97" i="1"/>
  <c r="AC97" i="1"/>
  <c r="O98" i="1"/>
  <c r="R98" i="1"/>
  <c r="U98" i="1"/>
  <c r="X98" i="1"/>
  <c r="AB98" i="1"/>
  <c r="AC98" i="1"/>
  <c r="O99" i="1"/>
  <c r="R99" i="1"/>
  <c r="U99" i="1"/>
  <c r="X99" i="1"/>
  <c r="AB99" i="1"/>
  <c r="AC99" i="1"/>
  <c r="O100" i="1"/>
  <c r="R100" i="1"/>
  <c r="U100" i="1"/>
  <c r="X100" i="1"/>
  <c r="AB100" i="1"/>
  <c r="AC100" i="1"/>
  <c r="O101" i="1"/>
  <c r="R101" i="1"/>
  <c r="U101" i="1"/>
  <c r="X101" i="1"/>
  <c r="AB101" i="1"/>
  <c r="AC101" i="1"/>
  <c r="O102" i="1"/>
  <c r="R102" i="1"/>
  <c r="U102" i="1"/>
  <c r="X102" i="1"/>
  <c r="AB102" i="1"/>
  <c r="AC102" i="1"/>
  <c r="O103" i="1"/>
  <c r="R103" i="1"/>
  <c r="U103" i="1"/>
  <c r="X103" i="1"/>
  <c r="AB103" i="1"/>
  <c r="AC103" i="1"/>
  <c r="O104" i="1"/>
  <c r="R104" i="1"/>
  <c r="U104" i="1"/>
  <c r="X104" i="1"/>
  <c r="AB104" i="1"/>
  <c r="AC104" i="1"/>
  <c r="O105" i="1"/>
  <c r="R105" i="1"/>
  <c r="U105" i="1"/>
  <c r="X105" i="1"/>
  <c r="AB105" i="1"/>
  <c r="AC105" i="1"/>
  <c r="O106" i="1"/>
  <c r="R106" i="1"/>
  <c r="U106" i="1"/>
  <c r="X106" i="1"/>
  <c r="AB106" i="1"/>
  <c r="AC106" i="1"/>
  <c r="O107" i="1"/>
  <c r="R107" i="1"/>
  <c r="U107" i="1"/>
  <c r="X107" i="1"/>
  <c r="AB107" i="1"/>
  <c r="AC107" i="1"/>
  <c r="O108" i="1"/>
  <c r="R108" i="1"/>
  <c r="U108" i="1"/>
  <c r="X108" i="1"/>
  <c r="AB108" i="1"/>
  <c r="AC108" i="1"/>
  <c r="O109" i="1"/>
  <c r="R109" i="1"/>
  <c r="U109" i="1"/>
  <c r="X109" i="1"/>
  <c r="AB109" i="1"/>
  <c r="AC109" i="1"/>
  <c r="O110" i="1"/>
  <c r="R110" i="1"/>
  <c r="U110" i="1"/>
  <c r="X110" i="1"/>
  <c r="AB110" i="1"/>
  <c r="AC110" i="1"/>
  <c r="O111" i="1"/>
  <c r="R111" i="1"/>
  <c r="U111" i="1"/>
  <c r="X111" i="1"/>
  <c r="AB111" i="1"/>
  <c r="AC111" i="1"/>
  <c r="O112" i="1"/>
  <c r="R112" i="1"/>
  <c r="U112" i="1"/>
  <c r="X112" i="1"/>
  <c r="AB112" i="1"/>
  <c r="AC112" i="1"/>
  <c r="O113" i="1"/>
  <c r="R113" i="1"/>
  <c r="U113" i="1"/>
  <c r="X113" i="1"/>
  <c r="AB113" i="1"/>
  <c r="AC113" i="1"/>
  <c r="O114" i="1"/>
  <c r="R114" i="1"/>
  <c r="U114" i="1"/>
  <c r="X114" i="1"/>
  <c r="AB114" i="1"/>
  <c r="AC114" i="1"/>
  <c r="O115" i="1"/>
  <c r="R115" i="1"/>
  <c r="U115" i="1"/>
  <c r="X115" i="1"/>
  <c r="AB115" i="1"/>
  <c r="AC115" i="1"/>
  <c r="O116" i="1"/>
  <c r="R116" i="1"/>
  <c r="U116" i="1"/>
  <c r="X116" i="1"/>
  <c r="AB116" i="1"/>
  <c r="AC116" i="1"/>
  <c r="O117" i="1"/>
  <c r="R117" i="1"/>
  <c r="U117" i="1"/>
  <c r="X117" i="1"/>
  <c r="AB117" i="1"/>
  <c r="AC117" i="1"/>
  <c r="O118" i="1"/>
  <c r="R118" i="1"/>
  <c r="U118" i="1"/>
  <c r="X118" i="1"/>
  <c r="AB118" i="1"/>
  <c r="AC118" i="1"/>
  <c r="O119" i="1"/>
  <c r="R119" i="1"/>
  <c r="U119" i="1"/>
  <c r="X119" i="1"/>
  <c r="AB119" i="1"/>
  <c r="AC119" i="1"/>
  <c r="O120" i="1"/>
  <c r="R120" i="1"/>
  <c r="U120" i="1"/>
  <c r="X120" i="1"/>
  <c r="AB120" i="1"/>
  <c r="AC120" i="1"/>
  <c r="O121" i="1"/>
  <c r="R121" i="1"/>
  <c r="U121" i="1"/>
  <c r="X121" i="1"/>
  <c r="AB121" i="1"/>
  <c r="AC121" i="1"/>
  <c r="O122" i="1"/>
  <c r="R122" i="1"/>
  <c r="U122" i="1"/>
  <c r="X122" i="1"/>
  <c r="AB122" i="1"/>
  <c r="AC122" i="1"/>
  <c r="O123" i="1"/>
  <c r="R123" i="1"/>
  <c r="U123" i="1"/>
  <c r="X123" i="1"/>
  <c r="AB123" i="1"/>
  <c r="AC123" i="1"/>
  <c r="O124" i="1"/>
  <c r="R124" i="1"/>
  <c r="U124" i="1"/>
  <c r="X124" i="1"/>
  <c r="AB124" i="1"/>
  <c r="AC124" i="1"/>
  <c r="O125" i="1"/>
  <c r="R125" i="1"/>
  <c r="U125" i="1"/>
  <c r="X125" i="1"/>
  <c r="AB125" i="1"/>
  <c r="AC125" i="1"/>
  <c r="O126" i="1"/>
  <c r="R126" i="1"/>
  <c r="U126" i="1"/>
  <c r="X126" i="1"/>
  <c r="AB126" i="1"/>
  <c r="AC126" i="1"/>
  <c r="O127" i="1"/>
  <c r="R127" i="1"/>
  <c r="U127" i="1"/>
  <c r="X127" i="1"/>
  <c r="AB127" i="1"/>
  <c r="AC127" i="1"/>
  <c r="O128" i="1"/>
  <c r="R128" i="1"/>
  <c r="U128" i="1"/>
  <c r="X128" i="1"/>
  <c r="AB128" i="1"/>
  <c r="AC128" i="1"/>
  <c r="O129" i="1"/>
  <c r="R129" i="1"/>
  <c r="U129" i="1"/>
  <c r="X129" i="1"/>
  <c r="AB129" i="1"/>
  <c r="AC129" i="1"/>
  <c r="O130" i="1"/>
  <c r="R130" i="1"/>
  <c r="U130" i="1"/>
  <c r="X130" i="1"/>
  <c r="AB130" i="1"/>
  <c r="AC130" i="1"/>
  <c r="O131" i="1"/>
  <c r="R131" i="1"/>
  <c r="U131" i="1"/>
  <c r="X131" i="1"/>
  <c r="AB131" i="1"/>
  <c r="AC131" i="1"/>
  <c r="O132" i="1"/>
  <c r="R132" i="1"/>
  <c r="U132" i="1"/>
  <c r="X132" i="1"/>
  <c r="AB132" i="1"/>
  <c r="AC132" i="1"/>
  <c r="O133" i="1"/>
  <c r="R133" i="1"/>
  <c r="U133" i="1"/>
  <c r="X133" i="1"/>
  <c r="AB133" i="1"/>
  <c r="AC133" i="1"/>
  <c r="O134" i="1"/>
  <c r="R134" i="1"/>
  <c r="U134" i="1"/>
  <c r="X134" i="1"/>
  <c r="AB134" i="1"/>
  <c r="AC134" i="1"/>
  <c r="O135" i="1"/>
  <c r="R135" i="1"/>
  <c r="U135" i="1"/>
  <c r="X135" i="1"/>
  <c r="AB135" i="1"/>
  <c r="AC135" i="1"/>
  <c r="O136" i="1"/>
  <c r="R136" i="1"/>
  <c r="U136" i="1"/>
  <c r="X136" i="1"/>
  <c r="AB136" i="1"/>
  <c r="AC136" i="1"/>
  <c r="O137" i="1"/>
  <c r="R137" i="1"/>
  <c r="U137" i="1"/>
  <c r="X137" i="1"/>
  <c r="AB137" i="1"/>
  <c r="AC137" i="1"/>
  <c r="O138" i="1"/>
  <c r="R138" i="1"/>
  <c r="U138" i="1"/>
  <c r="X138" i="1"/>
  <c r="AB138" i="1"/>
  <c r="AC138" i="1"/>
  <c r="O139" i="1"/>
  <c r="R139" i="1"/>
  <c r="U139" i="1"/>
  <c r="X139" i="1"/>
  <c r="AB139" i="1"/>
  <c r="AC139" i="1"/>
  <c r="O140" i="1"/>
  <c r="R140" i="1"/>
  <c r="U140" i="1"/>
  <c r="X140" i="1"/>
  <c r="AB140" i="1"/>
  <c r="AC140" i="1"/>
  <c r="O141" i="1"/>
  <c r="R141" i="1"/>
  <c r="U141" i="1"/>
  <c r="X141" i="1"/>
  <c r="AB141" i="1"/>
  <c r="AC141" i="1"/>
  <c r="O142" i="1"/>
  <c r="R142" i="1"/>
  <c r="U142" i="1"/>
  <c r="X142" i="1"/>
  <c r="AB142" i="1"/>
  <c r="AC142" i="1"/>
  <c r="O143" i="1"/>
  <c r="R143" i="1"/>
  <c r="U143" i="1"/>
  <c r="X143" i="1"/>
  <c r="AB143" i="1"/>
  <c r="AC143" i="1"/>
  <c r="O144" i="1"/>
  <c r="R144" i="1"/>
  <c r="U144" i="1"/>
  <c r="X144" i="1"/>
  <c r="AB144" i="1"/>
  <c r="AC144" i="1"/>
  <c r="O145" i="1"/>
  <c r="R145" i="1"/>
  <c r="U145" i="1"/>
  <c r="X145" i="1"/>
  <c r="AB145" i="1"/>
  <c r="AC145" i="1"/>
  <c r="O146" i="1"/>
  <c r="R146" i="1"/>
  <c r="U146" i="1"/>
  <c r="X146" i="1"/>
  <c r="AB146" i="1"/>
  <c r="AC146" i="1"/>
  <c r="O147" i="1"/>
  <c r="R147" i="1"/>
  <c r="U147" i="1"/>
  <c r="X147" i="1"/>
  <c r="AB147" i="1"/>
  <c r="AC147" i="1"/>
  <c r="O148" i="1"/>
  <c r="R148" i="1"/>
  <c r="U148" i="1"/>
  <c r="X148" i="1"/>
  <c r="AB148" i="1"/>
  <c r="AC148" i="1"/>
  <c r="O149" i="1"/>
  <c r="R149" i="1"/>
  <c r="U149" i="1"/>
  <c r="X149" i="1"/>
  <c r="AB149" i="1"/>
  <c r="AC149" i="1"/>
  <c r="O150" i="1"/>
  <c r="R150" i="1"/>
  <c r="U150" i="1"/>
  <c r="X150" i="1"/>
  <c r="AB150" i="1"/>
  <c r="AC150" i="1"/>
  <c r="O151" i="1"/>
  <c r="R151" i="1"/>
  <c r="U151" i="1"/>
  <c r="X151" i="1"/>
  <c r="AB151" i="1"/>
  <c r="AC151" i="1"/>
  <c r="O152" i="1"/>
  <c r="R152" i="1"/>
  <c r="U152" i="1"/>
  <c r="X152" i="1"/>
  <c r="AB152" i="1"/>
  <c r="AC152" i="1"/>
  <c r="O153" i="1"/>
  <c r="R153" i="1"/>
  <c r="U153" i="1"/>
  <c r="X153" i="1"/>
  <c r="AB153" i="1"/>
  <c r="AC153" i="1"/>
  <c r="O154" i="1"/>
  <c r="R154" i="1"/>
  <c r="U154" i="1"/>
  <c r="X154" i="1"/>
  <c r="AB154" i="1"/>
  <c r="AC154" i="1"/>
  <c r="O155" i="1"/>
  <c r="R155" i="1"/>
  <c r="U155" i="1"/>
  <c r="X155" i="1"/>
  <c r="AB155" i="1"/>
  <c r="AC155" i="1"/>
  <c r="O156" i="1"/>
  <c r="R156" i="1"/>
  <c r="U156" i="1"/>
  <c r="X156" i="1"/>
  <c r="AB156" i="1"/>
  <c r="AC156" i="1"/>
  <c r="O157" i="1"/>
  <c r="R157" i="1"/>
  <c r="U157" i="1"/>
  <c r="X157" i="1"/>
  <c r="AB157" i="1"/>
  <c r="AC157" i="1"/>
  <c r="O158" i="1"/>
  <c r="R158" i="1"/>
  <c r="U158" i="1"/>
  <c r="X158" i="1"/>
  <c r="AB158" i="1"/>
  <c r="AC158" i="1"/>
  <c r="O159" i="1"/>
  <c r="R159" i="1"/>
  <c r="U159" i="1"/>
  <c r="X159" i="1"/>
  <c r="AB159" i="1"/>
  <c r="AC159" i="1"/>
  <c r="O160" i="1"/>
  <c r="R160" i="1"/>
  <c r="U160" i="1"/>
  <c r="X160" i="1"/>
  <c r="AB160" i="1"/>
  <c r="AC160" i="1"/>
  <c r="O161" i="1"/>
  <c r="R161" i="1"/>
  <c r="U161" i="1"/>
  <c r="X161" i="1"/>
  <c r="AB161" i="1"/>
  <c r="AC161" i="1"/>
  <c r="O162" i="1"/>
  <c r="R162" i="1"/>
  <c r="U162" i="1"/>
  <c r="X162" i="1"/>
  <c r="AB162" i="1"/>
  <c r="AC162" i="1"/>
  <c r="O163" i="1"/>
  <c r="R163" i="1"/>
  <c r="U163" i="1"/>
  <c r="X163" i="1"/>
  <c r="AB163" i="1"/>
  <c r="AC163" i="1"/>
  <c r="O164" i="1"/>
  <c r="R164" i="1"/>
  <c r="U164" i="1"/>
  <c r="X164" i="1"/>
  <c r="AB164" i="1"/>
  <c r="AC164" i="1"/>
  <c r="O165" i="1"/>
  <c r="R165" i="1"/>
  <c r="U165" i="1"/>
  <c r="X165" i="1"/>
  <c r="AB165" i="1"/>
  <c r="AC165" i="1"/>
  <c r="O166" i="1"/>
  <c r="R166" i="1"/>
  <c r="U166" i="1"/>
  <c r="X166" i="1"/>
  <c r="AB166" i="1"/>
  <c r="AC166" i="1"/>
  <c r="O167" i="1"/>
  <c r="R167" i="1"/>
  <c r="U167" i="1"/>
  <c r="X167" i="1"/>
  <c r="AB167" i="1"/>
  <c r="AC167" i="1"/>
  <c r="O168" i="1"/>
  <c r="R168" i="1"/>
  <c r="U168" i="1"/>
  <c r="X168" i="1"/>
  <c r="AB168" i="1"/>
  <c r="AC168" i="1"/>
  <c r="O169" i="1"/>
  <c r="R169" i="1"/>
  <c r="U169" i="1"/>
  <c r="X169" i="1"/>
  <c r="AB169" i="1"/>
  <c r="AC169" i="1"/>
  <c r="O170" i="1"/>
  <c r="R170" i="1"/>
  <c r="U170" i="1"/>
  <c r="X170" i="1"/>
  <c r="AB170" i="1"/>
  <c r="AC170" i="1"/>
  <c r="O171" i="1"/>
  <c r="R171" i="1"/>
  <c r="U171" i="1"/>
  <c r="X171" i="1"/>
  <c r="AB171" i="1"/>
  <c r="AC171" i="1"/>
  <c r="O172" i="1"/>
  <c r="R172" i="1"/>
  <c r="U172" i="1"/>
  <c r="X172" i="1"/>
  <c r="AB172" i="1"/>
  <c r="AC172" i="1"/>
  <c r="O173" i="1"/>
  <c r="R173" i="1"/>
  <c r="U173" i="1"/>
  <c r="X173" i="1"/>
  <c r="AB173" i="1"/>
  <c r="AC173" i="1"/>
  <c r="O174" i="1"/>
  <c r="R174" i="1"/>
  <c r="U174" i="1"/>
  <c r="X174" i="1"/>
  <c r="AB174" i="1"/>
  <c r="AC174" i="1"/>
  <c r="O175" i="1"/>
  <c r="R175" i="1"/>
  <c r="U175" i="1"/>
  <c r="X175" i="1"/>
  <c r="AB175" i="1"/>
  <c r="AC175" i="1"/>
  <c r="O176" i="1"/>
  <c r="R176" i="1"/>
  <c r="U176" i="1"/>
  <c r="X176" i="1"/>
  <c r="AB176" i="1"/>
  <c r="AC176" i="1"/>
  <c r="O177" i="1"/>
  <c r="R177" i="1"/>
  <c r="U177" i="1"/>
  <c r="X177" i="1"/>
  <c r="AB177" i="1"/>
  <c r="AC177" i="1"/>
  <c r="O178" i="1"/>
  <c r="R178" i="1"/>
  <c r="U178" i="1"/>
  <c r="X178" i="1"/>
  <c r="AB178" i="1"/>
  <c r="AC178" i="1"/>
  <c r="O179" i="1"/>
  <c r="R179" i="1"/>
  <c r="U179" i="1"/>
  <c r="X179" i="1"/>
  <c r="AB179" i="1"/>
  <c r="AC179" i="1"/>
  <c r="O180" i="1"/>
  <c r="R180" i="1"/>
  <c r="U180" i="1"/>
  <c r="X180" i="1"/>
  <c r="AB180" i="1"/>
  <c r="AC180" i="1"/>
  <c r="O181" i="1"/>
  <c r="R181" i="1"/>
  <c r="U181" i="1"/>
  <c r="X181" i="1"/>
  <c r="AB181" i="1"/>
  <c r="AC181" i="1"/>
  <c r="O182" i="1"/>
  <c r="R182" i="1"/>
  <c r="U182" i="1"/>
  <c r="X182" i="1"/>
  <c r="AB182" i="1"/>
  <c r="AC182" i="1"/>
  <c r="O183" i="1"/>
  <c r="R183" i="1"/>
  <c r="U183" i="1"/>
  <c r="X183" i="1"/>
  <c r="AB183" i="1"/>
  <c r="AC183" i="1"/>
  <c r="O184" i="1"/>
  <c r="R184" i="1"/>
  <c r="U184" i="1"/>
  <c r="X184" i="1"/>
  <c r="AB184" i="1"/>
  <c r="AC184" i="1"/>
  <c r="O185" i="1"/>
  <c r="R185" i="1"/>
  <c r="U185" i="1"/>
  <c r="X185" i="1"/>
  <c r="AB185" i="1"/>
  <c r="AC185" i="1"/>
  <c r="O186" i="1"/>
  <c r="R186" i="1"/>
  <c r="U186" i="1"/>
  <c r="X186" i="1"/>
  <c r="AB186" i="1"/>
  <c r="AC186" i="1"/>
  <c r="O187" i="1"/>
  <c r="R187" i="1"/>
  <c r="U187" i="1"/>
  <c r="X187" i="1"/>
  <c r="AB187" i="1"/>
  <c r="AC187" i="1"/>
  <c r="O188" i="1"/>
  <c r="R188" i="1"/>
  <c r="U188" i="1"/>
  <c r="X188" i="1"/>
  <c r="AB188" i="1"/>
  <c r="AC188" i="1"/>
  <c r="O189" i="1"/>
  <c r="R189" i="1"/>
  <c r="U189" i="1"/>
  <c r="X189" i="1"/>
  <c r="AB189" i="1"/>
  <c r="AC189" i="1"/>
  <c r="O190" i="1"/>
  <c r="R190" i="1"/>
  <c r="U190" i="1"/>
  <c r="X190" i="1"/>
  <c r="AB190" i="1"/>
  <c r="AC190" i="1"/>
  <c r="O191" i="1"/>
  <c r="R191" i="1"/>
  <c r="U191" i="1"/>
  <c r="X191" i="1"/>
  <c r="AB191" i="1"/>
  <c r="AC191" i="1"/>
  <c r="O192" i="1"/>
  <c r="R192" i="1"/>
  <c r="U192" i="1"/>
  <c r="X192" i="1"/>
  <c r="AB192" i="1"/>
  <c r="AC192" i="1"/>
  <c r="O193" i="1"/>
  <c r="R193" i="1"/>
  <c r="U193" i="1"/>
  <c r="X193" i="1"/>
  <c r="AB193" i="1"/>
  <c r="AC193" i="1"/>
  <c r="O194" i="1"/>
  <c r="R194" i="1"/>
  <c r="U194" i="1"/>
  <c r="X194" i="1"/>
  <c r="AB194" i="1"/>
  <c r="AC194" i="1"/>
  <c r="O195" i="1"/>
  <c r="R195" i="1"/>
  <c r="U195" i="1"/>
  <c r="X195" i="1"/>
  <c r="AB195" i="1"/>
  <c r="AC195" i="1"/>
  <c r="O196" i="1"/>
  <c r="R196" i="1"/>
  <c r="U196" i="1"/>
  <c r="X196" i="1"/>
  <c r="AB196" i="1"/>
  <c r="AC196" i="1"/>
  <c r="O197" i="1"/>
  <c r="R197" i="1"/>
  <c r="U197" i="1"/>
  <c r="X197" i="1"/>
  <c r="AB197" i="1"/>
  <c r="AC197" i="1"/>
  <c r="O198" i="1"/>
  <c r="R198" i="1"/>
  <c r="U198" i="1"/>
  <c r="X198" i="1"/>
  <c r="AB198" i="1"/>
  <c r="AC198" i="1"/>
  <c r="O199" i="1"/>
  <c r="R199" i="1"/>
  <c r="U199" i="1"/>
  <c r="X199" i="1"/>
  <c r="AB199" i="1"/>
  <c r="AC199" i="1"/>
  <c r="O200" i="1"/>
  <c r="R200" i="1"/>
  <c r="U200" i="1"/>
  <c r="X200" i="1"/>
  <c r="AB200" i="1"/>
  <c r="AC200" i="1"/>
  <c r="O201" i="1"/>
  <c r="R201" i="1"/>
  <c r="U201" i="1"/>
  <c r="X201" i="1"/>
  <c r="AB201" i="1"/>
  <c r="AC201" i="1"/>
  <c r="O202" i="1"/>
  <c r="R202" i="1"/>
  <c r="U202" i="1"/>
  <c r="X202" i="1"/>
  <c r="AB202" i="1"/>
  <c r="AC202" i="1"/>
  <c r="O203" i="1"/>
  <c r="R203" i="1"/>
  <c r="U203" i="1"/>
  <c r="X203" i="1"/>
  <c r="AB203" i="1"/>
  <c r="AC203" i="1"/>
  <c r="O204" i="1"/>
  <c r="R204" i="1"/>
  <c r="U204" i="1"/>
  <c r="X204" i="1"/>
  <c r="AB204" i="1"/>
  <c r="AC204" i="1"/>
  <c r="O205" i="1"/>
  <c r="R205" i="1"/>
  <c r="U205" i="1"/>
  <c r="X205" i="1"/>
  <c r="AB205" i="1"/>
  <c r="AC205" i="1"/>
  <c r="O206" i="1"/>
  <c r="R206" i="1"/>
  <c r="U206" i="1"/>
  <c r="X206" i="1"/>
  <c r="AB206" i="1"/>
  <c r="AC206" i="1"/>
  <c r="O207" i="1"/>
  <c r="R207" i="1"/>
  <c r="U207" i="1"/>
  <c r="X207" i="1"/>
  <c r="AB207" i="1"/>
  <c r="AC207" i="1"/>
  <c r="O208" i="1"/>
  <c r="R208" i="1"/>
  <c r="U208" i="1"/>
  <c r="X208" i="1"/>
  <c r="AB208" i="1"/>
  <c r="AC208" i="1"/>
  <c r="O209" i="1"/>
  <c r="R209" i="1"/>
  <c r="U209" i="1"/>
  <c r="X209" i="1"/>
  <c r="AB209" i="1"/>
  <c r="AC209" i="1"/>
  <c r="O210" i="1"/>
  <c r="R210" i="1"/>
  <c r="U210" i="1"/>
  <c r="X210" i="1"/>
  <c r="AB210" i="1"/>
  <c r="AC210" i="1"/>
  <c r="O211" i="1"/>
  <c r="R211" i="1"/>
  <c r="U211" i="1"/>
  <c r="X211" i="1"/>
  <c r="AB211" i="1"/>
  <c r="AC211" i="1"/>
  <c r="O212" i="1"/>
  <c r="R212" i="1"/>
  <c r="U212" i="1"/>
  <c r="X212" i="1"/>
  <c r="AB212" i="1"/>
  <c r="AC212" i="1"/>
  <c r="O213" i="1"/>
  <c r="R213" i="1"/>
  <c r="U213" i="1"/>
  <c r="X213" i="1"/>
  <c r="AB213" i="1"/>
  <c r="AC213" i="1"/>
  <c r="O214" i="1"/>
  <c r="R214" i="1"/>
  <c r="U214" i="1"/>
  <c r="X214" i="1"/>
  <c r="AB214" i="1"/>
  <c r="AC214" i="1"/>
  <c r="O215" i="1"/>
  <c r="R215" i="1"/>
  <c r="U215" i="1"/>
  <c r="X215" i="1"/>
  <c r="AB215" i="1"/>
  <c r="AC215" i="1"/>
  <c r="O216" i="1"/>
  <c r="R216" i="1"/>
  <c r="U216" i="1"/>
  <c r="X216" i="1"/>
  <c r="AB216" i="1"/>
  <c r="AC216" i="1"/>
  <c r="O217" i="1"/>
  <c r="R217" i="1"/>
  <c r="U217" i="1"/>
  <c r="X217" i="1"/>
  <c r="AB217" i="1"/>
  <c r="AC217" i="1"/>
  <c r="O218" i="1"/>
  <c r="R218" i="1"/>
  <c r="U218" i="1"/>
  <c r="X218" i="1"/>
  <c r="AB218" i="1"/>
  <c r="AC218" i="1"/>
  <c r="O219" i="1"/>
  <c r="R219" i="1"/>
  <c r="U219" i="1"/>
  <c r="X219" i="1"/>
  <c r="AB219" i="1"/>
  <c r="AC219" i="1"/>
  <c r="O220" i="1"/>
  <c r="R220" i="1"/>
  <c r="U220" i="1"/>
  <c r="X220" i="1"/>
  <c r="AB220" i="1"/>
  <c r="AC220" i="1"/>
  <c r="O221" i="1"/>
  <c r="R221" i="1"/>
  <c r="U221" i="1"/>
  <c r="X221" i="1"/>
  <c r="AB221" i="1"/>
  <c r="AC221" i="1"/>
  <c r="O222" i="1"/>
  <c r="R222" i="1"/>
  <c r="U222" i="1"/>
  <c r="X222" i="1"/>
  <c r="AB222" i="1"/>
  <c r="AC222" i="1"/>
  <c r="O223" i="1"/>
  <c r="R223" i="1"/>
  <c r="U223" i="1"/>
  <c r="X223" i="1"/>
  <c r="AB223" i="1"/>
  <c r="AC223" i="1"/>
  <c r="O224" i="1"/>
  <c r="R224" i="1"/>
  <c r="U224" i="1"/>
  <c r="X224" i="1"/>
  <c r="AB224" i="1"/>
  <c r="AC224" i="1"/>
  <c r="O225" i="1"/>
  <c r="R225" i="1"/>
  <c r="U225" i="1"/>
  <c r="X225" i="1"/>
  <c r="AB225" i="1"/>
  <c r="AC225" i="1"/>
  <c r="O226" i="1"/>
  <c r="R226" i="1"/>
  <c r="U226" i="1"/>
  <c r="X226" i="1"/>
  <c r="AB226" i="1"/>
  <c r="AC226" i="1"/>
  <c r="O227" i="1"/>
  <c r="R227" i="1"/>
  <c r="U227" i="1"/>
  <c r="X227" i="1"/>
  <c r="AB227" i="1"/>
  <c r="AC227" i="1"/>
  <c r="O228" i="1"/>
  <c r="R228" i="1"/>
  <c r="U228" i="1"/>
  <c r="X228" i="1"/>
  <c r="AB228" i="1"/>
  <c r="AC228" i="1"/>
  <c r="O229" i="1"/>
  <c r="R229" i="1"/>
  <c r="U229" i="1"/>
  <c r="X229" i="1"/>
  <c r="AB229" i="1"/>
  <c r="AC229" i="1"/>
  <c r="O230" i="1"/>
  <c r="R230" i="1"/>
  <c r="U230" i="1"/>
  <c r="X230" i="1"/>
  <c r="AB230" i="1"/>
  <c r="AC230" i="1"/>
  <c r="O231" i="1"/>
  <c r="R231" i="1"/>
  <c r="U231" i="1"/>
  <c r="X231" i="1"/>
  <c r="AB231" i="1"/>
  <c r="AC231" i="1"/>
  <c r="O232" i="1"/>
  <c r="R232" i="1"/>
  <c r="U232" i="1"/>
  <c r="X232" i="1"/>
  <c r="AB232" i="1"/>
  <c r="AC232" i="1"/>
  <c r="O233" i="1"/>
  <c r="R233" i="1"/>
  <c r="U233" i="1"/>
  <c r="X233" i="1"/>
  <c r="AB233" i="1"/>
  <c r="AC233" i="1"/>
  <c r="O234" i="1"/>
  <c r="R234" i="1"/>
  <c r="U234" i="1"/>
  <c r="X234" i="1"/>
  <c r="AB234" i="1"/>
  <c r="AC234" i="1"/>
  <c r="O235" i="1"/>
  <c r="R235" i="1"/>
  <c r="U235" i="1"/>
  <c r="X235" i="1"/>
  <c r="AB235" i="1"/>
  <c r="AC235" i="1"/>
  <c r="O236" i="1"/>
  <c r="R236" i="1"/>
  <c r="U236" i="1"/>
  <c r="X236" i="1"/>
  <c r="AB236" i="1"/>
  <c r="AC236" i="1"/>
  <c r="O237" i="1"/>
  <c r="R237" i="1"/>
  <c r="U237" i="1"/>
  <c r="X237" i="1"/>
  <c r="AB237" i="1"/>
  <c r="AC237" i="1"/>
  <c r="O238" i="1"/>
  <c r="R238" i="1"/>
  <c r="U238" i="1"/>
  <c r="X238" i="1"/>
  <c r="AB238" i="1"/>
  <c r="AC238" i="1"/>
  <c r="O239" i="1"/>
  <c r="R239" i="1"/>
  <c r="U239" i="1"/>
  <c r="X239" i="1"/>
  <c r="AB239" i="1"/>
  <c r="AC239" i="1"/>
  <c r="O240" i="1"/>
  <c r="R240" i="1"/>
  <c r="U240" i="1"/>
  <c r="X240" i="1"/>
  <c r="AB240" i="1"/>
  <c r="AC240" i="1"/>
  <c r="O241" i="1"/>
  <c r="R241" i="1"/>
  <c r="U241" i="1"/>
  <c r="X241" i="1"/>
  <c r="AB241" i="1"/>
  <c r="AC241" i="1"/>
  <c r="O242" i="1"/>
  <c r="R242" i="1"/>
  <c r="U242" i="1"/>
  <c r="X242" i="1"/>
  <c r="AB242" i="1"/>
  <c r="AC242" i="1"/>
  <c r="O243" i="1"/>
  <c r="R243" i="1"/>
  <c r="U243" i="1"/>
  <c r="X243" i="1"/>
  <c r="AB243" i="1"/>
  <c r="AC243" i="1"/>
  <c r="O244" i="1"/>
  <c r="R244" i="1"/>
  <c r="U244" i="1"/>
  <c r="X244" i="1"/>
  <c r="AB244" i="1"/>
  <c r="AC244" i="1"/>
  <c r="O245" i="1"/>
  <c r="R245" i="1"/>
  <c r="U245" i="1"/>
  <c r="X245" i="1"/>
  <c r="AB245" i="1"/>
  <c r="AC245" i="1"/>
  <c r="O246" i="1"/>
  <c r="R246" i="1"/>
  <c r="U246" i="1"/>
  <c r="X246" i="1"/>
  <c r="AB246" i="1"/>
  <c r="AC246" i="1"/>
  <c r="O247" i="1"/>
  <c r="R247" i="1"/>
  <c r="U247" i="1"/>
  <c r="X247" i="1"/>
  <c r="AB247" i="1"/>
  <c r="AC247" i="1"/>
  <c r="O248" i="1"/>
  <c r="R248" i="1"/>
  <c r="U248" i="1"/>
  <c r="X248" i="1"/>
  <c r="AB248" i="1"/>
  <c r="AC248" i="1"/>
  <c r="O249" i="1"/>
  <c r="R249" i="1"/>
  <c r="U249" i="1"/>
  <c r="X249" i="1"/>
  <c r="AB249" i="1"/>
  <c r="AC249" i="1"/>
  <c r="O250" i="1"/>
  <c r="R250" i="1"/>
  <c r="U250" i="1"/>
  <c r="X250" i="1"/>
  <c r="AB250" i="1"/>
  <c r="AC250" i="1"/>
  <c r="O251" i="1"/>
  <c r="R251" i="1"/>
  <c r="U251" i="1"/>
  <c r="X251" i="1"/>
  <c r="AB251" i="1"/>
  <c r="AC251" i="1"/>
  <c r="O252" i="1"/>
  <c r="R252" i="1"/>
  <c r="U252" i="1"/>
  <c r="X252" i="1"/>
  <c r="AB252" i="1"/>
  <c r="AC252" i="1"/>
  <c r="O253" i="1"/>
  <c r="R253" i="1"/>
  <c r="U253" i="1"/>
  <c r="X253" i="1"/>
  <c r="AB253" i="1"/>
  <c r="AC253" i="1"/>
  <c r="O254" i="1"/>
  <c r="R254" i="1"/>
  <c r="U254" i="1"/>
  <c r="X254" i="1"/>
  <c r="AB254" i="1"/>
  <c r="AC254" i="1"/>
  <c r="O255" i="1"/>
  <c r="R255" i="1"/>
  <c r="U255" i="1"/>
  <c r="X255" i="1"/>
  <c r="AB255" i="1"/>
  <c r="AC255" i="1"/>
  <c r="O256" i="1"/>
  <c r="R256" i="1"/>
  <c r="U256" i="1"/>
  <c r="X256" i="1"/>
  <c r="AB256" i="1"/>
  <c r="AC256" i="1"/>
  <c r="O257" i="1"/>
  <c r="R257" i="1"/>
  <c r="U257" i="1"/>
  <c r="X257" i="1"/>
  <c r="AB257" i="1"/>
  <c r="AC257" i="1"/>
  <c r="O258" i="1"/>
  <c r="R258" i="1"/>
  <c r="U258" i="1"/>
  <c r="X258" i="1"/>
  <c r="AB258" i="1"/>
  <c r="AC258" i="1"/>
  <c r="O259" i="1"/>
  <c r="R259" i="1"/>
  <c r="U259" i="1"/>
  <c r="X259" i="1"/>
  <c r="AB259" i="1"/>
  <c r="AC259" i="1"/>
  <c r="O260" i="1"/>
  <c r="R260" i="1"/>
  <c r="U260" i="1"/>
  <c r="X260" i="1"/>
  <c r="AB260" i="1"/>
  <c r="AC260" i="1"/>
  <c r="O261" i="1"/>
  <c r="R261" i="1"/>
  <c r="U261" i="1"/>
  <c r="X261" i="1"/>
  <c r="AB261" i="1"/>
  <c r="AC261" i="1"/>
  <c r="O262" i="1"/>
  <c r="R262" i="1"/>
  <c r="U262" i="1"/>
  <c r="X262" i="1"/>
  <c r="AB262" i="1"/>
  <c r="AC262" i="1"/>
  <c r="O263" i="1"/>
  <c r="R263" i="1"/>
  <c r="U263" i="1"/>
  <c r="X263" i="1"/>
  <c r="AB263" i="1"/>
  <c r="AC263" i="1"/>
  <c r="O264" i="1"/>
  <c r="R264" i="1"/>
  <c r="U264" i="1"/>
  <c r="X264" i="1"/>
  <c r="AB264" i="1"/>
  <c r="AC264" i="1"/>
  <c r="O265" i="1"/>
  <c r="R265" i="1"/>
  <c r="U265" i="1"/>
  <c r="X265" i="1"/>
  <c r="AB265" i="1"/>
  <c r="AC265" i="1"/>
  <c r="O266" i="1"/>
  <c r="R266" i="1"/>
  <c r="U266" i="1"/>
  <c r="X266" i="1"/>
  <c r="AB266" i="1"/>
  <c r="AC266" i="1"/>
  <c r="O267" i="1"/>
  <c r="R267" i="1"/>
  <c r="U267" i="1"/>
  <c r="X267" i="1"/>
  <c r="AB267" i="1"/>
  <c r="AC267" i="1"/>
  <c r="O268" i="1"/>
  <c r="R268" i="1"/>
  <c r="U268" i="1"/>
  <c r="X268" i="1"/>
  <c r="AB268" i="1"/>
  <c r="AC268" i="1"/>
  <c r="O269" i="1"/>
  <c r="R269" i="1"/>
  <c r="U269" i="1"/>
  <c r="X269" i="1"/>
  <c r="AB269" i="1"/>
  <c r="AC269" i="1"/>
  <c r="O270" i="1"/>
  <c r="R270" i="1"/>
  <c r="U270" i="1"/>
  <c r="X270" i="1"/>
  <c r="AB270" i="1"/>
  <c r="AC270" i="1"/>
  <c r="O271" i="1"/>
  <c r="R271" i="1"/>
  <c r="U271" i="1"/>
  <c r="X271" i="1"/>
  <c r="AB271" i="1"/>
  <c r="AC271" i="1"/>
  <c r="O272" i="1"/>
  <c r="R272" i="1"/>
  <c r="U272" i="1"/>
  <c r="X272" i="1"/>
  <c r="AB272" i="1"/>
  <c r="AC272" i="1"/>
  <c r="O273" i="1"/>
  <c r="R273" i="1"/>
  <c r="U273" i="1"/>
  <c r="X273" i="1"/>
  <c r="AB273" i="1"/>
  <c r="AC273" i="1"/>
  <c r="O274" i="1"/>
  <c r="R274" i="1"/>
  <c r="U274" i="1"/>
  <c r="X274" i="1"/>
  <c r="AB274" i="1"/>
  <c r="AC274" i="1"/>
  <c r="O275" i="1"/>
  <c r="R275" i="1"/>
  <c r="U275" i="1"/>
  <c r="X275" i="1"/>
  <c r="AB275" i="1"/>
  <c r="AC275" i="1"/>
  <c r="O276" i="1"/>
  <c r="R276" i="1"/>
  <c r="U276" i="1"/>
  <c r="X276" i="1"/>
  <c r="AB276" i="1"/>
  <c r="AC276" i="1"/>
  <c r="O277" i="1"/>
  <c r="R277" i="1"/>
  <c r="U277" i="1"/>
  <c r="X277" i="1"/>
  <c r="AB277" i="1"/>
  <c r="AC277" i="1"/>
  <c r="O278" i="1"/>
  <c r="R278" i="1"/>
  <c r="U278" i="1"/>
  <c r="X278" i="1"/>
  <c r="AB278" i="1"/>
  <c r="AC278" i="1"/>
  <c r="O279" i="1"/>
  <c r="R279" i="1"/>
  <c r="U279" i="1"/>
  <c r="X279" i="1"/>
  <c r="AB279" i="1"/>
  <c r="AC279" i="1"/>
  <c r="O280" i="1"/>
  <c r="R280" i="1"/>
  <c r="U280" i="1"/>
  <c r="X280" i="1"/>
  <c r="AB280" i="1"/>
  <c r="AC280" i="1"/>
  <c r="O281" i="1"/>
  <c r="R281" i="1"/>
  <c r="U281" i="1"/>
  <c r="X281" i="1"/>
  <c r="AB281" i="1"/>
  <c r="AC281" i="1"/>
  <c r="O282" i="1"/>
  <c r="R282" i="1"/>
  <c r="U282" i="1"/>
  <c r="X282" i="1"/>
  <c r="AB282" i="1"/>
  <c r="AC282" i="1"/>
  <c r="O283" i="1"/>
  <c r="R283" i="1"/>
  <c r="U283" i="1"/>
  <c r="X283" i="1"/>
  <c r="AB283" i="1"/>
  <c r="AC283" i="1"/>
  <c r="O284" i="1"/>
  <c r="R284" i="1"/>
  <c r="U284" i="1"/>
  <c r="X284" i="1"/>
  <c r="AB284" i="1"/>
  <c r="AC284" i="1"/>
  <c r="O285" i="1"/>
  <c r="R285" i="1"/>
  <c r="U285" i="1"/>
  <c r="X285" i="1"/>
  <c r="AB285" i="1"/>
  <c r="AC285" i="1"/>
  <c r="O286" i="1"/>
  <c r="R286" i="1"/>
  <c r="U286" i="1"/>
  <c r="X286" i="1"/>
  <c r="AB286" i="1"/>
  <c r="AC286" i="1"/>
  <c r="O287" i="1"/>
  <c r="R287" i="1"/>
  <c r="U287" i="1"/>
  <c r="X287" i="1"/>
  <c r="AB287" i="1"/>
  <c r="AC287" i="1"/>
  <c r="O288" i="1"/>
  <c r="R288" i="1"/>
  <c r="U288" i="1"/>
  <c r="X288" i="1"/>
  <c r="AB288" i="1"/>
  <c r="AC288" i="1"/>
  <c r="O289" i="1"/>
  <c r="R289" i="1"/>
  <c r="U289" i="1"/>
  <c r="X289" i="1"/>
  <c r="AB289" i="1"/>
  <c r="AC289" i="1"/>
  <c r="O290" i="1"/>
  <c r="R290" i="1"/>
  <c r="U290" i="1"/>
  <c r="X290" i="1"/>
  <c r="AB290" i="1"/>
  <c r="AC290" i="1"/>
  <c r="O291" i="1"/>
  <c r="R291" i="1"/>
  <c r="U291" i="1"/>
  <c r="X291" i="1"/>
  <c r="AB291" i="1"/>
  <c r="AC291" i="1"/>
  <c r="O292" i="1"/>
  <c r="R292" i="1"/>
  <c r="U292" i="1"/>
  <c r="X292" i="1"/>
  <c r="AB292" i="1"/>
  <c r="AC292" i="1"/>
  <c r="O293" i="1"/>
  <c r="R293" i="1"/>
  <c r="U293" i="1"/>
  <c r="X293" i="1"/>
  <c r="AB293" i="1"/>
  <c r="AC293" i="1"/>
  <c r="O294" i="1"/>
  <c r="R294" i="1"/>
  <c r="U294" i="1"/>
  <c r="X294" i="1"/>
  <c r="AB294" i="1"/>
  <c r="AC294" i="1"/>
  <c r="O295" i="1"/>
  <c r="R295" i="1"/>
  <c r="U295" i="1"/>
  <c r="X295" i="1"/>
  <c r="AB295" i="1"/>
  <c r="AC295" i="1"/>
  <c r="O296" i="1"/>
  <c r="R296" i="1"/>
  <c r="U296" i="1"/>
  <c r="X296" i="1"/>
  <c r="AB296" i="1"/>
  <c r="AC296" i="1"/>
  <c r="O297" i="1"/>
  <c r="R297" i="1"/>
  <c r="U297" i="1"/>
  <c r="X297" i="1"/>
  <c r="AB297" i="1"/>
  <c r="AC297" i="1"/>
  <c r="O298" i="1"/>
  <c r="R298" i="1"/>
  <c r="U298" i="1"/>
  <c r="X298" i="1"/>
  <c r="AB298" i="1"/>
  <c r="AC298" i="1"/>
  <c r="O299" i="1"/>
  <c r="R299" i="1"/>
  <c r="U299" i="1"/>
  <c r="X299" i="1"/>
  <c r="AB299" i="1"/>
  <c r="AC299" i="1"/>
  <c r="O300" i="1"/>
  <c r="R300" i="1"/>
  <c r="U300" i="1"/>
  <c r="X300" i="1"/>
  <c r="AB300" i="1"/>
  <c r="AC300" i="1"/>
  <c r="O301" i="1"/>
  <c r="R301" i="1"/>
  <c r="U301" i="1"/>
  <c r="X301" i="1"/>
  <c r="AB301" i="1"/>
  <c r="AC301" i="1"/>
  <c r="O302" i="1"/>
  <c r="R302" i="1"/>
  <c r="U302" i="1"/>
  <c r="X302" i="1"/>
  <c r="AB302" i="1"/>
  <c r="AC302" i="1"/>
  <c r="O303" i="1"/>
  <c r="R303" i="1"/>
  <c r="U303" i="1"/>
  <c r="X303" i="1"/>
  <c r="AB303" i="1"/>
  <c r="AC303" i="1"/>
  <c r="O304" i="1"/>
  <c r="R304" i="1"/>
  <c r="U304" i="1"/>
  <c r="X304" i="1"/>
  <c r="AB304" i="1"/>
  <c r="AC304" i="1"/>
  <c r="O305" i="1"/>
  <c r="R305" i="1"/>
  <c r="U305" i="1"/>
  <c r="X305" i="1"/>
  <c r="AB305" i="1"/>
  <c r="AC305" i="1"/>
  <c r="O306" i="1"/>
  <c r="R306" i="1"/>
  <c r="U306" i="1"/>
  <c r="X306" i="1"/>
  <c r="AB306" i="1"/>
  <c r="AC306" i="1"/>
  <c r="O307" i="1"/>
  <c r="R307" i="1"/>
  <c r="U307" i="1"/>
  <c r="X307" i="1"/>
  <c r="AB307" i="1"/>
  <c r="AC307" i="1"/>
  <c r="O308" i="1"/>
  <c r="R308" i="1"/>
  <c r="U308" i="1"/>
  <c r="X308" i="1"/>
  <c r="AB308" i="1"/>
  <c r="AC308" i="1"/>
  <c r="O309" i="1"/>
  <c r="R309" i="1"/>
  <c r="U309" i="1"/>
  <c r="X309" i="1"/>
  <c r="AB309" i="1"/>
  <c r="AC309" i="1"/>
  <c r="O310" i="1"/>
  <c r="R310" i="1"/>
  <c r="U310" i="1"/>
  <c r="X310" i="1"/>
  <c r="AB310" i="1"/>
  <c r="AC310" i="1"/>
  <c r="O311" i="1"/>
  <c r="R311" i="1"/>
  <c r="U311" i="1"/>
  <c r="X311" i="1"/>
  <c r="AB311" i="1"/>
  <c r="AC311" i="1"/>
  <c r="O312" i="1"/>
  <c r="R312" i="1"/>
  <c r="U312" i="1"/>
  <c r="X312" i="1"/>
  <c r="AB312" i="1"/>
  <c r="AC312" i="1"/>
  <c r="O313" i="1"/>
  <c r="R313" i="1"/>
  <c r="U313" i="1"/>
  <c r="X313" i="1"/>
  <c r="AB313" i="1"/>
  <c r="AC313" i="1"/>
  <c r="O314" i="1"/>
  <c r="R314" i="1"/>
  <c r="U314" i="1"/>
  <c r="X314" i="1"/>
  <c r="AB314" i="1"/>
  <c r="AC314" i="1"/>
  <c r="O315" i="1"/>
  <c r="R315" i="1"/>
  <c r="U315" i="1"/>
  <c r="X315" i="1"/>
  <c r="AB315" i="1"/>
  <c r="AC315" i="1"/>
  <c r="O316" i="1"/>
  <c r="R316" i="1"/>
  <c r="U316" i="1"/>
  <c r="X316" i="1"/>
  <c r="AB316" i="1"/>
  <c r="AC316" i="1"/>
  <c r="O317" i="1"/>
  <c r="R317" i="1"/>
  <c r="U317" i="1"/>
  <c r="X317" i="1"/>
  <c r="AB317" i="1"/>
  <c r="AC317" i="1"/>
  <c r="O318" i="1"/>
  <c r="R318" i="1"/>
  <c r="U318" i="1"/>
  <c r="X318" i="1"/>
  <c r="AB318" i="1"/>
  <c r="AC318" i="1"/>
  <c r="O319" i="1"/>
  <c r="R319" i="1"/>
  <c r="U319" i="1"/>
  <c r="X319" i="1"/>
  <c r="AB319" i="1"/>
  <c r="AC319" i="1"/>
  <c r="O320" i="1"/>
  <c r="R320" i="1"/>
  <c r="U320" i="1"/>
  <c r="X320" i="1"/>
  <c r="AB320" i="1"/>
  <c r="AC320" i="1"/>
  <c r="O321" i="1"/>
  <c r="R321" i="1"/>
  <c r="U321" i="1"/>
  <c r="X321" i="1"/>
  <c r="AB321" i="1"/>
  <c r="AC321" i="1"/>
  <c r="O322" i="1"/>
  <c r="R322" i="1"/>
  <c r="U322" i="1"/>
  <c r="X322" i="1"/>
  <c r="AB322" i="1"/>
  <c r="AC322" i="1"/>
  <c r="O323" i="1"/>
  <c r="R323" i="1"/>
  <c r="U323" i="1"/>
  <c r="X323" i="1"/>
  <c r="AB323" i="1"/>
  <c r="AC323" i="1"/>
  <c r="O324" i="1"/>
  <c r="R324" i="1"/>
  <c r="U324" i="1"/>
  <c r="X324" i="1"/>
  <c r="AB324" i="1"/>
  <c r="AC324" i="1"/>
  <c r="O325" i="1"/>
  <c r="R325" i="1"/>
  <c r="U325" i="1"/>
  <c r="X325" i="1"/>
  <c r="AB325" i="1"/>
  <c r="AC325" i="1"/>
  <c r="O326" i="1"/>
  <c r="R326" i="1"/>
  <c r="U326" i="1"/>
  <c r="X326" i="1"/>
  <c r="AB326" i="1"/>
  <c r="AC326" i="1"/>
  <c r="O327" i="1"/>
  <c r="R327" i="1"/>
  <c r="U327" i="1"/>
  <c r="X327" i="1"/>
  <c r="AB327" i="1"/>
  <c r="AC327" i="1"/>
  <c r="O328" i="1"/>
  <c r="R328" i="1"/>
  <c r="U328" i="1"/>
  <c r="X328" i="1"/>
  <c r="AB328" i="1"/>
  <c r="AC328" i="1"/>
  <c r="O329" i="1"/>
  <c r="R329" i="1"/>
  <c r="U329" i="1"/>
  <c r="X329" i="1"/>
  <c r="AB329" i="1"/>
  <c r="AC329" i="1"/>
  <c r="O330" i="1"/>
  <c r="R330" i="1"/>
  <c r="U330" i="1"/>
  <c r="X330" i="1"/>
  <c r="AB330" i="1"/>
  <c r="AC330" i="1"/>
  <c r="O331" i="1"/>
  <c r="R331" i="1"/>
  <c r="U331" i="1"/>
  <c r="X331" i="1"/>
  <c r="AB331" i="1"/>
  <c r="AC331" i="1"/>
  <c r="O332" i="1"/>
  <c r="R332" i="1"/>
  <c r="U332" i="1"/>
  <c r="X332" i="1"/>
  <c r="AB332" i="1"/>
  <c r="AC332" i="1"/>
  <c r="O333" i="1"/>
  <c r="R333" i="1"/>
  <c r="U333" i="1"/>
  <c r="X333" i="1"/>
  <c r="AB333" i="1"/>
  <c r="AC333" i="1"/>
  <c r="O334" i="1"/>
  <c r="R334" i="1"/>
  <c r="U334" i="1"/>
  <c r="X334" i="1"/>
  <c r="AB334" i="1"/>
  <c r="AC334" i="1"/>
  <c r="O335" i="1"/>
  <c r="R335" i="1"/>
  <c r="U335" i="1"/>
  <c r="X335" i="1"/>
  <c r="AB335" i="1"/>
  <c r="AC335" i="1"/>
  <c r="O336" i="1"/>
  <c r="R336" i="1"/>
  <c r="U336" i="1"/>
  <c r="X336" i="1"/>
  <c r="AB336" i="1"/>
  <c r="AC336" i="1"/>
  <c r="O337" i="1"/>
  <c r="R337" i="1"/>
  <c r="U337" i="1"/>
  <c r="X337" i="1"/>
  <c r="AB337" i="1"/>
  <c r="AC337" i="1"/>
  <c r="O338" i="1"/>
  <c r="R338" i="1"/>
  <c r="U338" i="1"/>
  <c r="X338" i="1"/>
  <c r="AB338" i="1"/>
  <c r="AC338" i="1"/>
  <c r="O339" i="1"/>
  <c r="R339" i="1"/>
  <c r="U339" i="1"/>
  <c r="X339" i="1"/>
  <c r="AB339" i="1"/>
  <c r="AC339" i="1"/>
  <c r="O340" i="1"/>
  <c r="R340" i="1"/>
  <c r="U340" i="1"/>
  <c r="X340" i="1"/>
  <c r="AB340" i="1"/>
  <c r="AC340" i="1"/>
  <c r="O341" i="1"/>
  <c r="R341" i="1"/>
  <c r="U341" i="1"/>
  <c r="X341" i="1"/>
  <c r="AB341" i="1"/>
  <c r="AC341" i="1"/>
  <c r="O342" i="1"/>
  <c r="R342" i="1"/>
  <c r="U342" i="1"/>
  <c r="X342" i="1"/>
  <c r="AB342" i="1"/>
  <c r="AC342" i="1"/>
  <c r="O343" i="1"/>
  <c r="R343" i="1"/>
  <c r="U343" i="1"/>
  <c r="X343" i="1"/>
  <c r="AB343" i="1"/>
  <c r="AC343" i="1"/>
  <c r="O344" i="1"/>
  <c r="R344" i="1"/>
  <c r="U344" i="1"/>
  <c r="X344" i="1"/>
  <c r="AB344" i="1"/>
  <c r="AC344" i="1"/>
  <c r="O345" i="1"/>
  <c r="R345" i="1"/>
  <c r="U345" i="1"/>
  <c r="X345" i="1"/>
  <c r="AB345" i="1"/>
  <c r="AC345" i="1"/>
  <c r="O346" i="1"/>
  <c r="R346" i="1"/>
  <c r="U346" i="1"/>
  <c r="X346" i="1"/>
  <c r="AB346" i="1"/>
  <c r="AC346" i="1"/>
  <c r="O347" i="1"/>
  <c r="R347" i="1"/>
  <c r="U347" i="1"/>
  <c r="X347" i="1"/>
  <c r="AB347" i="1"/>
  <c r="AC347" i="1"/>
  <c r="O348" i="1"/>
  <c r="R348" i="1"/>
  <c r="U348" i="1"/>
  <c r="X348" i="1"/>
  <c r="AB348" i="1"/>
  <c r="AC348" i="1"/>
  <c r="O349" i="1"/>
  <c r="R349" i="1"/>
  <c r="U349" i="1"/>
  <c r="X349" i="1"/>
  <c r="AB349" i="1"/>
  <c r="AC349" i="1"/>
  <c r="O350" i="1"/>
  <c r="R350" i="1"/>
  <c r="U350" i="1"/>
  <c r="X350" i="1"/>
  <c r="AB350" i="1"/>
  <c r="AC350" i="1"/>
  <c r="O351" i="1"/>
  <c r="R351" i="1"/>
  <c r="U351" i="1"/>
  <c r="X351" i="1"/>
  <c r="AB351" i="1"/>
  <c r="AC351" i="1"/>
  <c r="O352" i="1"/>
  <c r="R352" i="1"/>
  <c r="U352" i="1"/>
  <c r="X352" i="1"/>
  <c r="AB352" i="1"/>
  <c r="AC352" i="1"/>
  <c r="O353" i="1"/>
  <c r="R353" i="1"/>
  <c r="U353" i="1"/>
  <c r="X353" i="1"/>
  <c r="AB353" i="1"/>
  <c r="AC353" i="1"/>
  <c r="O354" i="1"/>
  <c r="R354" i="1"/>
  <c r="U354" i="1"/>
  <c r="X354" i="1"/>
  <c r="AB354" i="1"/>
  <c r="AC354" i="1"/>
  <c r="O355" i="1"/>
  <c r="R355" i="1"/>
  <c r="U355" i="1"/>
  <c r="X355" i="1"/>
  <c r="AB355" i="1"/>
  <c r="AC355" i="1"/>
  <c r="O356" i="1"/>
  <c r="R356" i="1"/>
  <c r="U356" i="1"/>
  <c r="X356" i="1"/>
  <c r="AB356" i="1"/>
  <c r="AC356" i="1"/>
  <c r="O357" i="1"/>
  <c r="R357" i="1"/>
  <c r="U357" i="1"/>
  <c r="X357" i="1"/>
  <c r="AB357" i="1"/>
  <c r="AC357" i="1"/>
  <c r="O358" i="1"/>
  <c r="R358" i="1"/>
  <c r="U358" i="1"/>
  <c r="X358" i="1"/>
  <c r="AB358" i="1"/>
  <c r="AC358" i="1"/>
  <c r="O359" i="1"/>
  <c r="R359" i="1"/>
  <c r="U359" i="1"/>
  <c r="X359" i="1"/>
  <c r="AB359" i="1"/>
  <c r="AC359" i="1"/>
  <c r="O360" i="1"/>
  <c r="R360" i="1"/>
  <c r="U360" i="1"/>
  <c r="X360" i="1"/>
  <c r="AB360" i="1"/>
  <c r="AC360" i="1"/>
  <c r="O361" i="1"/>
  <c r="R361" i="1"/>
  <c r="U361" i="1"/>
  <c r="X361" i="1"/>
  <c r="AB361" i="1"/>
  <c r="AC361" i="1"/>
  <c r="O362" i="1"/>
  <c r="R362" i="1"/>
  <c r="U362" i="1"/>
  <c r="X362" i="1"/>
  <c r="AB362" i="1"/>
  <c r="AC362" i="1"/>
  <c r="O363" i="1"/>
  <c r="R363" i="1"/>
  <c r="U363" i="1"/>
  <c r="X363" i="1"/>
  <c r="AB363" i="1"/>
  <c r="AC363" i="1"/>
  <c r="O364" i="1"/>
  <c r="R364" i="1"/>
  <c r="U364" i="1"/>
  <c r="X364" i="1"/>
  <c r="AB364" i="1"/>
  <c r="AC364" i="1"/>
  <c r="O365" i="1"/>
  <c r="R365" i="1"/>
  <c r="U365" i="1"/>
  <c r="X365" i="1"/>
  <c r="AB365" i="1"/>
  <c r="AC365" i="1"/>
  <c r="O366" i="1"/>
  <c r="R366" i="1"/>
  <c r="U366" i="1"/>
  <c r="X366" i="1"/>
  <c r="AB366" i="1"/>
  <c r="AC366" i="1"/>
  <c r="O367" i="1"/>
  <c r="R367" i="1"/>
  <c r="U367" i="1"/>
  <c r="X367" i="1"/>
  <c r="AB367" i="1"/>
  <c r="AC367" i="1"/>
  <c r="O368" i="1"/>
  <c r="R368" i="1"/>
  <c r="U368" i="1"/>
  <c r="X368" i="1"/>
  <c r="AB368" i="1"/>
  <c r="AC368" i="1"/>
  <c r="O369" i="1"/>
  <c r="R369" i="1"/>
  <c r="U369" i="1"/>
  <c r="X369" i="1"/>
  <c r="AB369" i="1"/>
  <c r="AC369" i="1"/>
  <c r="O370" i="1"/>
  <c r="R370" i="1"/>
  <c r="U370" i="1"/>
  <c r="X370" i="1"/>
  <c r="AB370" i="1"/>
  <c r="AC370" i="1"/>
  <c r="O371" i="1"/>
  <c r="R371" i="1"/>
  <c r="U371" i="1"/>
  <c r="X371" i="1"/>
  <c r="AB371" i="1"/>
  <c r="AC371" i="1"/>
  <c r="O372" i="1"/>
  <c r="R372" i="1"/>
  <c r="U372" i="1"/>
  <c r="X372" i="1"/>
  <c r="AB372" i="1"/>
  <c r="AC372" i="1"/>
  <c r="O373" i="1"/>
  <c r="R373" i="1"/>
  <c r="U373" i="1"/>
  <c r="X373" i="1"/>
  <c r="AB373" i="1"/>
  <c r="AC373" i="1"/>
  <c r="O374" i="1"/>
  <c r="R374" i="1"/>
  <c r="U374" i="1"/>
  <c r="X374" i="1"/>
  <c r="AB374" i="1"/>
  <c r="AC374" i="1"/>
  <c r="O375" i="1"/>
  <c r="R375" i="1"/>
  <c r="U375" i="1"/>
  <c r="X375" i="1"/>
  <c r="AB375" i="1"/>
  <c r="AC375" i="1"/>
  <c r="O376" i="1"/>
  <c r="R376" i="1"/>
  <c r="U376" i="1"/>
  <c r="X376" i="1"/>
  <c r="AB376" i="1"/>
  <c r="AC376" i="1"/>
  <c r="O377" i="1"/>
  <c r="R377" i="1"/>
  <c r="U377" i="1"/>
  <c r="X377" i="1"/>
  <c r="AB377" i="1"/>
  <c r="AC377" i="1"/>
  <c r="O378" i="1"/>
  <c r="R378" i="1"/>
  <c r="U378" i="1"/>
  <c r="X378" i="1"/>
  <c r="AB378" i="1"/>
  <c r="AC378" i="1"/>
  <c r="O379" i="1"/>
  <c r="R379" i="1"/>
  <c r="U379" i="1"/>
  <c r="X379" i="1"/>
  <c r="AB379" i="1"/>
  <c r="AC379" i="1"/>
  <c r="O380" i="1"/>
  <c r="R380" i="1"/>
  <c r="U380" i="1"/>
  <c r="X380" i="1"/>
  <c r="AB380" i="1"/>
  <c r="AC380" i="1"/>
  <c r="O381" i="1"/>
  <c r="R381" i="1"/>
  <c r="U381" i="1"/>
  <c r="X381" i="1"/>
  <c r="AB381" i="1"/>
  <c r="AC381" i="1"/>
  <c r="O382" i="1"/>
  <c r="R382" i="1"/>
  <c r="U382" i="1"/>
  <c r="X382" i="1"/>
  <c r="AB382" i="1"/>
  <c r="AC382" i="1"/>
  <c r="O383" i="1"/>
  <c r="R383" i="1"/>
  <c r="U383" i="1"/>
  <c r="X383" i="1"/>
  <c r="AB383" i="1"/>
  <c r="AC383" i="1"/>
  <c r="O384" i="1"/>
  <c r="R384" i="1"/>
  <c r="U384" i="1"/>
  <c r="X384" i="1"/>
  <c r="AB384" i="1"/>
  <c r="AC384" i="1"/>
  <c r="O385" i="1"/>
  <c r="R385" i="1"/>
  <c r="U385" i="1"/>
  <c r="X385" i="1"/>
  <c r="AB385" i="1"/>
  <c r="AC385" i="1"/>
  <c r="O386" i="1"/>
  <c r="R386" i="1"/>
  <c r="U386" i="1"/>
  <c r="X386" i="1"/>
  <c r="AB386" i="1"/>
  <c r="AC386" i="1"/>
  <c r="O387" i="1"/>
  <c r="R387" i="1"/>
  <c r="U387" i="1"/>
  <c r="X387" i="1"/>
  <c r="AB387" i="1"/>
  <c r="AC387" i="1"/>
  <c r="O388" i="1"/>
  <c r="R388" i="1"/>
  <c r="U388" i="1"/>
  <c r="X388" i="1"/>
  <c r="AB388" i="1"/>
  <c r="AC388" i="1"/>
  <c r="O389" i="1"/>
  <c r="R389" i="1"/>
  <c r="U389" i="1"/>
  <c r="X389" i="1"/>
  <c r="AB389" i="1"/>
  <c r="AC389" i="1"/>
  <c r="O390" i="1"/>
  <c r="R390" i="1"/>
  <c r="U390" i="1"/>
  <c r="X390" i="1"/>
  <c r="AB390" i="1"/>
  <c r="AC390" i="1"/>
  <c r="O391" i="1"/>
  <c r="R391" i="1"/>
  <c r="U391" i="1"/>
  <c r="X391" i="1"/>
  <c r="AB391" i="1"/>
  <c r="AC391" i="1"/>
  <c r="O392" i="1"/>
  <c r="R392" i="1"/>
  <c r="U392" i="1"/>
  <c r="X392" i="1"/>
  <c r="AB392" i="1"/>
  <c r="AC392" i="1"/>
  <c r="O393" i="1"/>
  <c r="R393" i="1"/>
  <c r="U393" i="1"/>
  <c r="X393" i="1"/>
  <c r="AB393" i="1"/>
  <c r="AC393" i="1"/>
  <c r="O394" i="1"/>
  <c r="R394" i="1"/>
  <c r="U394" i="1"/>
  <c r="X394" i="1"/>
  <c r="AB394" i="1"/>
  <c r="AC394" i="1"/>
  <c r="O395" i="1"/>
  <c r="R395" i="1"/>
  <c r="U395" i="1"/>
  <c r="X395" i="1"/>
  <c r="AB395" i="1"/>
  <c r="AC395" i="1"/>
  <c r="O396" i="1"/>
  <c r="R396" i="1"/>
  <c r="U396" i="1"/>
  <c r="X396" i="1"/>
  <c r="AB396" i="1"/>
  <c r="AC396" i="1"/>
  <c r="O397" i="1"/>
  <c r="R397" i="1"/>
  <c r="U397" i="1"/>
  <c r="X397" i="1"/>
  <c r="AB397" i="1"/>
  <c r="AC397" i="1"/>
  <c r="O398" i="1"/>
  <c r="R398" i="1"/>
  <c r="U398" i="1"/>
  <c r="X398" i="1"/>
  <c r="AB398" i="1"/>
  <c r="AC398" i="1"/>
  <c r="O399" i="1"/>
  <c r="R399" i="1"/>
  <c r="U399" i="1"/>
  <c r="X399" i="1"/>
  <c r="AB399" i="1"/>
  <c r="AC399" i="1"/>
  <c r="O400" i="1"/>
  <c r="R400" i="1"/>
  <c r="U400" i="1"/>
  <c r="X400" i="1"/>
  <c r="AB400" i="1"/>
  <c r="AC400" i="1"/>
  <c r="O401" i="1"/>
  <c r="R401" i="1"/>
  <c r="U401" i="1"/>
  <c r="X401" i="1"/>
  <c r="AB401" i="1"/>
  <c r="AC401" i="1"/>
  <c r="O402" i="1"/>
  <c r="R402" i="1"/>
  <c r="U402" i="1"/>
  <c r="X402" i="1"/>
  <c r="AB402" i="1"/>
  <c r="AC402" i="1"/>
  <c r="O403" i="1"/>
  <c r="R403" i="1"/>
  <c r="U403" i="1"/>
  <c r="X403" i="1"/>
  <c r="AB403" i="1"/>
  <c r="AC403" i="1"/>
  <c r="O404" i="1"/>
  <c r="R404" i="1"/>
  <c r="U404" i="1"/>
  <c r="X404" i="1"/>
  <c r="AB404" i="1"/>
  <c r="AC404" i="1"/>
  <c r="O405" i="1"/>
  <c r="R405" i="1"/>
  <c r="U405" i="1"/>
  <c r="X405" i="1"/>
  <c r="AB405" i="1"/>
  <c r="AC405" i="1"/>
  <c r="O406" i="1"/>
  <c r="R406" i="1"/>
  <c r="U406" i="1"/>
  <c r="X406" i="1"/>
  <c r="AB406" i="1"/>
  <c r="AC406" i="1"/>
  <c r="O407" i="1"/>
  <c r="R407" i="1"/>
  <c r="U407" i="1"/>
  <c r="X407" i="1"/>
  <c r="AB407" i="1"/>
  <c r="AC407" i="1"/>
  <c r="O408" i="1"/>
  <c r="R408" i="1"/>
  <c r="U408" i="1"/>
  <c r="X408" i="1"/>
  <c r="AB408" i="1"/>
  <c r="AC408" i="1"/>
  <c r="O409" i="1"/>
  <c r="R409" i="1"/>
  <c r="U409" i="1"/>
  <c r="X409" i="1"/>
  <c r="AB409" i="1"/>
  <c r="AC409" i="1"/>
  <c r="O410" i="1"/>
  <c r="R410" i="1"/>
  <c r="U410" i="1"/>
  <c r="X410" i="1"/>
  <c r="AB410" i="1"/>
  <c r="AC410" i="1"/>
  <c r="O411" i="1"/>
  <c r="R411" i="1"/>
  <c r="U411" i="1"/>
  <c r="X411" i="1"/>
  <c r="AB411" i="1"/>
  <c r="AC411" i="1"/>
  <c r="O412" i="1"/>
  <c r="R412" i="1"/>
  <c r="U412" i="1"/>
  <c r="X412" i="1"/>
  <c r="AB412" i="1"/>
  <c r="AC412" i="1"/>
  <c r="O413" i="1"/>
  <c r="R413" i="1"/>
  <c r="U413" i="1"/>
  <c r="X413" i="1"/>
  <c r="AB413" i="1"/>
  <c r="AC413" i="1"/>
  <c r="O414" i="1"/>
  <c r="R414" i="1"/>
  <c r="U414" i="1"/>
  <c r="X414" i="1"/>
  <c r="AB414" i="1"/>
  <c r="AC414" i="1"/>
  <c r="O415" i="1"/>
  <c r="R415" i="1"/>
  <c r="U415" i="1"/>
  <c r="X415" i="1"/>
  <c r="AB415" i="1"/>
  <c r="AC415" i="1"/>
  <c r="O416" i="1"/>
  <c r="R416" i="1"/>
  <c r="U416" i="1"/>
  <c r="X416" i="1"/>
  <c r="AB416" i="1"/>
  <c r="AC416" i="1"/>
  <c r="O417" i="1"/>
  <c r="R417" i="1"/>
  <c r="U417" i="1"/>
  <c r="X417" i="1"/>
  <c r="AB417" i="1"/>
  <c r="AC417" i="1"/>
  <c r="O418" i="1"/>
  <c r="R418" i="1"/>
  <c r="U418" i="1"/>
  <c r="X418" i="1"/>
  <c r="AB418" i="1"/>
  <c r="AC418" i="1"/>
  <c r="O419" i="1"/>
  <c r="R419" i="1"/>
  <c r="U419" i="1"/>
  <c r="X419" i="1"/>
  <c r="AB419" i="1"/>
  <c r="AC419" i="1"/>
  <c r="O420" i="1"/>
  <c r="R420" i="1"/>
  <c r="U420" i="1"/>
  <c r="X420" i="1"/>
  <c r="AB420" i="1"/>
  <c r="AC420" i="1"/>
  <c r="O421" i="1"/>
  <c r="R421" i="1"/>
  <c r="U421" i="1"/>
  <c r="X421" i="1"/>
  <c r="AB421" i="1"/>
  <c r="AC421" i="1"/>
  <c r="O422" i="1"/>
  <c r="R422" i="1"/>
  <c r="U422" i="1"/>
  <c r="X422" i="1"/>
  <c r="AB422" i="1"/>
  <c r="AC422" i="1"/>
  <c r="O423" i="1"/>
  <c r="R423" i="1"/>
  <c r="U423" i="1"/>
  <c r="X423" i="1"/>
  <c r="AB423" i="1"/>
  <c r="AC423" i="1"/>
  <c r="O424" i="1"/>
  <c r="R424" i="1"/>
  <c r="U424" i="1"/>
  <c r="X424" i="1"/>
  <c r="AB424" i="1"/>
  <c r="AC424" i="1"/>
  <c r="O425" i="1"/>
  <c r="R425" i="1"/>
  <c r="U425" i="1"/>
  <c r="X425" i="1"/>
  <c r="AB425" i="1"/>
  <c r="AC425" i="1"/>
  <c r="O426" i="1"/>
  <c r="R426" i="1"/>
  <c r="U426" i="1"/>
  <c r="X426" i="1"/>
  <c r="AB426" i="1"/>
  <c r="AC426" i="1"/>
  <c r="O427" i="1"/>
  <c r="R427" i="1"/>
  <c r="U427" i="1"/>
  <c r="X427" i="1"/>
  <c r="AB427" i="1"/>
  <c r="AC427" i="1"/>
  <c r="O428" i="1"/>
  <c r="R428" i="1"/>
  <c r="U428" i="1"/>
  <c r="X428" i="1"/>
  <c r="AB428" i="1"/>
  <c r="AC428" i="1"/>
  <c r="O429" i="1"/>
  <c r="R429" i="1"/>
  <c r="U429" i="1"/>
  <c r="X429" i="1"/>
  <c r="AB429" i="1"/>
  <c r="AC429" i="1"/>
  <c r="O430" i="1"/>
  <c r="R430" i="1"/>
  <c r="U430" i="1"/>
  <c r="X430" i="1"/>
  <c r="AB430" i="1"/>
  <c r="AC430" i="1"/>
  <c r="O431" i="1"/>
  <c r="R431" i="1"/>
  <c r="U431" i="1"/>
  <c r="X431" i="1"/>
  <c r="AB431" i="1"/>
  <c r="AC431" i="1"/>
  <c r="O432" i="1"/>
  <c r="R432" i="1"/>
  <c r="U432" i="1"/>
  <c r="X432" i="1"/>
  <c r="AB432" i="1"/>
  <c r="AC432" i="1"/>
  <c r="O433" i="1"/>
  <c r="R433" i="1"/>
  <c r="U433" i="1"/>
  <c r="X433" i="1"/>
  <c r="AB433" i="1"/>
  <c r="AC433" i="1"/>
  <c r="O434" i="1"/>
  <c r="R434" i="1"/>
  <c r="U434" i="1"/>
  <c r="X434" i="1"/>
  <c r="AB434" i="1"/>
  <c r="AC434" i="1"/>
  <c r="O435" i="1"/>
  <c r="R435" i="1"/>
  <c r="U435" i="1"/>
  <c r="X435" i="1"/>
  <c r="AB435" i="1"/>
  <c r="AC435" i="1"/>
  <c r="O436" i="1"/>
  <c r="R436" i="1"/>
  <c r="U436" i="1"/>
  <c r="X436" i="1"/>
  <c r="AB436" i="1"/>
  <c r="AC436" i="1"/>
  <c r="O437" i="1"/>
  <c r="R437" i="1"/>
  <c r="U437" i="1"/>
  <c r="X437" i="1"/>
  <c r="AB437" i="1"/>
  <c r="AC437" i="1"/>
  <c r="O438" i="1"/>
  <c r="R438" i="1"/>
  <c r="U438" i="1"/>
  <c r="X438" i="1"/>
  <c r="AB438" i="1"/>
  <c r="AC438" i="1"/>
  <c r="O439" i="1"/>
  <c r="R439" i="1"/>
  <c r="U439" i="1"/>
  <c r="X439" i="1"/>
  <c r="AB439" i="1"/>
  <c r="AC439" i="1"/>
  <c r="O440" i="1"/>
  <c r="R440" i="1"/>
  <c r="U440" i="1"/>
  <c r="X440" i="1"/>
  <c r="AB440" i="1"/>
  <c r="AC440" i="1"/>
  <c r="O441" i="1"/>
  <c r="R441" i="1"/>
  <c r="U441" i="1"/>
  <c r="X441" i="1"/>
  <c r="AB441" i="1"/>
  <c r="AC441" i="1"/>
  <c r="O442" i="1"/>
  <c r="R442" i="1"/>
  <c r="U442" i="1"/>
  <c r="X442" i="1"/>
  <c r="AB442" i="1"/>
  <c r="AC442" i="1"/>
  <c r="O443" i="1"/>
  <c r="R443" i="1"/>
  <c r="U443" i="1"/>
  <c r="X443" i="1"/>
  <c r="AB443" i="1"/>
  <c r="AC443" i="1"/>
  <c r="O444" i="1"/>
  <c r="R444" i="1"/>
  <c r="U444" i="1"/>
  <c r="X444" i="1"/>
  <c r="AB444" i="1"/>
  <c r="AC444" i="1"/>
  <c r="O445" i="1"/>
  <c r="R445" i="1"/>
  <c r="U445" i="1"/>
  <c r="X445" i="1"/>
  <c r="AB445" i="1"/>
  <c r="AC445" i="1"/>
  <c r="O446" i="1"/>
  <c r="R446" i="1"/>
  <c r="U446" i="1"/>
  <c r="X446" i="1"/>
  <c r="AB446" i="1"/>
  <c r="AC446" i="1"/>
  <c r="O447" i="1"/>
  <c r="R447" i="1"/>
  <c r="U447" i="1"/>
  <c r="X447" i="1"/>
  <c r="AB447" i="1"/>
  <c r="AC447" i="1"/>
  <c r="O448" i="1"/>
  <c r="R448" i="1"/>
  <c r="U448" i="1"/>
  <c r="X448" i="1"/>
  <c r="AB448" i="1"/>
  <c r="AC448" i="1"/>
  <c r="O449" i="1"/>
  <c r="R449" i="1"/>
  <c r="U449" i="1"/>
  <c r="X449" i="1"/>
  <c r="AB449" i="1"/>
  <c r="AC449" i="1"/>
  <c r="O450" i="1"/>
  <c r="R450" i="1"/>
  <c r="U450" i="1"/>
  <c r="X450" i="1"/>
  <c r="AB450" i="1"/>
  <c r="AC450" i="1"/>
  <c r="O451" i="1"/>
  <c r="R451" i="1"/>
  <c r="U451" i="1"/>
  <c r="X451" i="1"/>
  <c r="AB451" i="1"/>
  <c r="AC451" i="1"/>
  <c r="O452" i="1"/>
  <c r="R452" i="1"/>
  <c r="U452" i="1"/>
  <c r="X452" i="1"/>
  <c r="AB452" i="1"/>
  <c r="AC452" i="1"/>
  <c r="O453" i="1"/>
  <c r="R453" i="1"/>
  <c r="U453" i="1"/>
  <c r="X453" i="1"/>
  <c r="AB453" i="1"/>
  <c r="AC453" i="1"/>
  <c r="O454" i="1"/>
  <c r="R454" i="1"/>
  <c r="U454" i="1"/>
  <c r="X454" i="1"/>
  <c r="AB454" i="1"/>
  <c r="AC454" i="1"/>
  <c r="O455" i="1"/>
  <c r="R455" i="1"/>
  <c r="U455" i="1"/>
  <c r="X455" i="1"/>
  <c r="AB455" i="1"/>
  <c r="AC455" i="1"/>
  <c r="O456" i="1"/>
  <c r="R456" i="1"/>
  <c r="U456" i="1"/>
  <c r="X456" i="1"/>
  <c r="AB456" i="1"/>
  <c r="AC456" i="1"/>
  <c r="O457" i="1"/>
  <c r="R457" i="1"/>
  <c r="U457" i="1"/>
  <c r="X457" i="1"/>
  <c r="AB457" i="1"/>
  <c r="AC457" i="1"/>
  <c r="O458" i="1"/>
  <c r="R458" i="1"/>
  <c r="U458" i="1"/>
  <c r="X458" i="1"/>
  <c r="AB458" i="1"/>
  <c r="AC458" i="1"/>
  <c r="O459" i="1"/>
  <c r="R459" i="1"/>
  <c r="U459" i="1"/>
  <c r="X459" i="1"/>
  <c r="AB459" i="1"/>
  <c r="AC459" i="1"/>
  <c r="O460" i="1"/>
  <c r="R460" i="1"/>
  <c r="U460" i="1"/>
  <c r="X460" i="1"/>
  <c r="AB460" i="1"/>
  <c r="AC460" i="1"/>
  <c r="O461" i="1"/>
  <c r="R461" i="1"/>
  <c r="U461" i="1"/>
  <c r="X461" i="1"/>
  <c r="AB461" i="1"/>
  <c r="AC461" i="1"/>
  <c r="O462" i="1"/>
  <c r="R462" i="1"/>
  <c r="U462" i="1"/>
  <c r="X462" i="1"/>
  <c r="AB462" i="1"/>
  <c r="AC462" i="1"/>
  <c r="O463" i="1"/>
  <c r="R463" i="1"/>
  <c r="U463" i="1"/>
  <c r="X463" i="1"/>
  <c r="AB463" i="1"/>
  <c r="AC463" i="1"/>
  <c r="O464" i="1"/>
  <c r="R464" i="1"/>
  <c r="U464" i="1"/>
  <c r="X464" i="1"/>
  <c r="AB464" i="1"/>
  <c r="AC464" i="1"/>
  <c r="O465" i="1"/>
  <c r="R465" i="1"/>
  <c r="U465" i="1"/>
  <c r="X465" i="1"/>
  <c r="AB465" i="1"/>
  <c r="AC465" i="1"/>
  <c r="O466" i="1"/>
  <c r="R466" i="1"/>
  <c r="U466" i="1"/>
  <c r="X466" i="1"/>
  <c r="AB466" i="1"/>
  <c r="AC466" i="1"/>
  <c r="O467" i="1"/>
  <c r="R467" i="1"/>
  <c r="U467" i="1"/>
  <c r="X467" i="1"/>
  <c r="AB467" i="1"/>
  <c r="AC467" i="1"/>
  <c r="O468" i="1"/>
  <c r="R468" i="1"/>
  <c r="U468" i="1"/>
  <c r="X468" i="1"/>
  <c r="AB468" i="1"/>
  <c r="AC468" i="1"/>
  <c r="O469" i="1"/>
  <c r="R469" i="1"/>
  <c r="U469" i="1"/>
  <c r="X469" i="1"/>
  <c r="AB469" i="1"/>
  <c r="AC469" i="1"/>
  <c r="O470" i="1"/>
  <c r="R470" i="1"/>
  <c r="U470" i="1"/>
  <c r="X470" i="1"/>
  <c r="AB470" i="1"/>
  <c r="AC470" i="1"/>
  <c r="O471" i="1"/>
  <c r="R471" i="1"/>
  <c r="U471" i="1"/>
  <c r="X471" i="1"/>
  <c r="AB471" i="1"/>
  <c r="AC471" i="1"/>
  <c r="O472" i="1"/>
  <c r="R472" i="1"/>
  <c r="U472" i="1"/>
  <c r="X472" i="1"/>
  <c r="AB472" i="1"/>
  <c r="AC472" i="1"/>
  <c r="O473" i="1"/>
  <c r="R473" i="1"/>
  <c r="U473" i="1"/>
  <c r="X473" i="1"/>
  <c r="AB473" i="1"/>
  <c r="AC473" i="1"/>
  <c r="O474" i="1"/>
  <c r="R474" i="1"/>
  <c r="U474" i="1"/>
  <c r="X474" i="1"/>
  <c r="AB474" i="1"/>
  <c r="AC474" i="1"/>
  <c r="O475" i="1"/>
  <c r="R475" i="1"/>
  <c r="U475" i="1"/>
  <c r="X475" i="1"/>
  <c r="AB475" i="1"/>
  <c r="AC475" i="1"/>
  <c r="O476" i="1"/>
  <c r="R476" i="1"/>
  <c r="U476" i="1"/>
  <c r="X476" i="1"/>
  <c r="AB476" i="1"/>
  <c r="AC476" i="1"/>
  <c r="O477" i="1"/>
  <c r="R477" i="1"/>
  <c r="U477" i="1"/>
  <c r="X477" i="1"/>
  <c r="AB477" i="1"/>
  <c r="AC477" i="1"/>
  <c r="O478" i="1"/>
  <c r="R478" i="1"/>
  <c r="U478" i="1"/>
  <c r="X478" i="1"/>
  <c r="AB478" i="1"/>
  <c r="AC478" i="1"/>
  <c r="O479" i="1"/>
  <c r="R479" i="1"/>
  <c r="U479" i="1"/>
  <c r="X479" i="1"/>
  <c r="AB479" i="1"/>
  <c r="AC479" i="1"/>
  <c r="O480" i="1"/>
  <c r="R480" i="1"/>
  <c r="U480" i="1"/>
  <c r="X480" i="1"/>
  <c r="AB480" i="1"/>
  <c r="AC480" i="1"/>
  <c r="O481" i="1"/>
  <c r="R481" i="1"/>
  <c r="U481" i="1"/>
  <c r="X481" i="1"/>
  <c r="AB481" i="1"/>
  <c r="AC481" i="1"/>
  <c r="O482" i="1"/>
  <c r="R482" i="1"/>
  <c r="U482" i="1"/>
  <c r="X482" i="1"/>
  <c r="AB482" i="1"/>
  <c r="AC482" i="1"/>
  <c r="O483" i="1"/>
  <c r="R483" i="1"/>
  <c r="U483" i="1"/>
  <c r="X483" i="1"/>
  <c r="AB483" i="1"/>
  <c r="AC483" i="1"/>
  <c r="O484" i="1"/>
  <c r="R484" i="1"/>
  <c r="U484" i="1"/>
  <c r="X484" i="1"/>
  <c r="AB484" i="1"/>
  <c r="AC484" i="1"/>
  <c r="O485" i="1"/>
  <c r="R485" i="1"/>
  <c r="U485" i="1"/>
  <c r="X485" i="1"/>
  <c r="AB485" i="1"/>
  <c r="AC485" i="1"/>
  <c r="O486" i="1"/>
  <c r="R486" i="1"/>
  <c r="U486" i="1"/>
  <c r="X486" i="1"/>
  <c r="AB486" i="1"/>
  <c r="AC486" i="1"/>
  <c r="O487" i="1"/>
  <c r="R487" i="1"/>
  <c r="U487" i="1"/>
  <c r="X487" i="1"/>
  <c r="AB487" i="1"/>
  <c r="AC487" i="1"/>
  <c r="O488" i="1"/>
  <c r="R488" i="1"/>
  <c r="U488" i="1"/>
  <c r="X488" i="1"/>
  <c r="AB488" i="1"/>
  <c r="AC488" i="1"/>
  <c r="O489" i="1"/>
  <c r="R489" i="1"/>
  <c r="U489" i="1"/>
  <c r="X489" i="1"/>
  <c r="AB489" i="1"/>
  <c r="AC489" i="1"/>
  <c r="O490" i="1"/>
  <c r="R490" i="1"/>
  <c r="U490" i="1"/>
  <c r="X490" i="1"/>
  <c r="AB490" i="1"/>
  <c r="AC490" i="1"/>
  <c r="O491" i="1"/>
  <c r="R491" i="1"/>
  <c r="U491" i="1"/>
  <c r="X491" i="1"/>
  <c r="AB491" i="1"/>
  <c r="AC491" i="1"/>
  <c r="O492" i="1"/>
  <c r="R492" i="1"/>
  <c r="U492" i="1"/>
  <c r="X492" i="1"/>
  <c r="AB492" i="1"/>
  <c r="AC492" i="1"/>
  <c r="O493" i="1"/>
  <c r="R493" i="1"/>
  <c r="U493" i="1"/>
  <c r="X493" i="1"/>
  <c r="AB493" i="1"/>
  <c r="AC493" i="1"/>
  <c r="O494" i="1"/>
  <c r="R494" i="1"/>
  <c r="U494" i="1"/>
  <c r="X494" i="1"/>
  <c r="AB494" i="1"/>
  <c r="AC494" i="1"/>
  <c r="O495" i="1"/>
  <c r="R495" i="1"/>
  <c r="U495" i="1"/>
  <c r="X495" i="1"/>
  <c r="AB495" i="1"/>
  <c r="AC495" i="1"/>
  <c r="O496" i="1"/>
  <c r="R496" i="1"/>
  <c r="U496" i="1"/>
  <c r="X496" i="1"/>
  <c r="AB496" i="1"/>
  <c r="AC496" i="1"/>
  <c r="O497" i="1"/>
  <c r="R497" i="1"/>
  <c r="U497" i="1"/>
  <c r="X497" i="1"/>
  <c r="AB497" i="1"/>
  <c r="AC497" i="1"/>
  <c r="O498" i="1"/>
  <c r="R498" i="1"/>
  <c r="U498" i="1"/>
  <c r="X498" i="1"/>
  <c r="AB498" i="1"/>
  <c r="AC498" i="1"/>
  <c r="O499" i="1"/>
  <c r="R499" i="1"/>
  <c r="U499" i="1"/>
  <c r="X499" i="1"/>
  <c r="AB499" i="1"/>
  <c r="AC499" i="1"/>
  <c r="O500" i="1"/>
  <c r="R500" i="1"/>
  <c r="U500" i="1"/>
  <c r="X500" i="1"/>
  <c r="AB500" i="1"/>
  <c r="AC500" i="1"/>
  <c r="O501" i="1"/>
  <c r="R501" i="1"/>
  <c r="U501" i="1"/>
  <c r="X501" i="1"/>
  <c r="AB501" i="1"/>
  <c r="AC501" i="1"/>
  <c r="O502" i="1"/>
  <c r="R502" i="1"/>
  <c r="U502" i="1"/>
  <c r="X502" i="1"/>
  <c r="AB502" i="1"/>
  <c r="AC502" i="1"/>
  <c r="O503" i="1"/>
  <c r="R503" i="1"/>
  <c r="U503" i="1"/>
  <c r="X503" i="1"/>
  <c r="AB503" i="1"/>
  <c r="AC503" i="1"/>
  <c r="O504" i="1"/>
  <c r="R504" i="1"/>
  <c r="U504" i="1"/>
  <c r="X504" i="1"/>
  <c r="AB504" i="1"/>
  <c r="AC504" i="1"/>
  <c r="O505" i="1"/>
  <c r="R505" i="1"/>
  <c r="U505" i="1"/>
  <c r="X505" i="1"/>
  <c r="AB505" i="1"/>
  <c r="AC505" i="1"/>
  <c r="O506" i="1"/>
  <c r="R506" i="1"/>
  <c r="U506" i="1"/>
  <c r="X506" i="1"/>
  <c r="AB506" i="1"/>
  <c r="AC506" i="1"/>
  <c r="O507" i="1"/>
  <c r="R507" i="1"/>
  <c r="U507" i="1"/>
  <c r="X507" i="1"/>
  <c r="AB507" i="1"/>
  <c r="AC507" i="1"/>
  <c r="O508" i="1"/>
  <c r="R508" i="1"/>
  <c r="U508" i="1"/>
  <c r="X508" i="1"/>
  <c r="AB508" i="1"/>
  <c r="AC508" i="1"/>
  <c r="O509" i="1"/>
  <c r="R509" i="1"/>
  <c r="U509" i="1"/>
  <c r="X509" i="1"/>
  <c r="AB509" i="1"/>
  <c r="AC509" i="1"/>
  <c r="O510" i="1"/>
  <c r="R510" i="1"/>
  <c r="U510" i="1"/>
  <c r="X510" i="1"/>
  <c r="AB510" i="1"/>
  <c r="AC510" i="1"/>
  <c r="O511" i="1"/>
  <c r="R511" i="1"/>
  <c r="U511" i="1"/>
  <c r="X511" i="1"/>
  <c r="AB511" i="1"/>
  <c r="AC511" i="1"/>
  <c r="O512" i="1"/>
  <c r="R512" i="1"/>
  <c r="U512" i="1"/>
  <c r="X512" i="1"/>
  <c r="AB512" i="1"/>
  <c r="AC512" i="1"/>
  <c r="O513" i="1"/>
  <c r="R513" i="1"/>
  <c r="U513" i="1"/>
  <c r="X513" i="1"/>
  <c r="AB513" i="1"/>
  <c r="AC513" i="1"/>
  <c r="O514" i="1"/>
  <c r="R514" i="1"/>
  <c r="U514" i="1"/>
  <c r="X514" i="1"/>
  <c r="AB514" i="1"/>
  <c r="AC514" i="1"/>
  <c r="O515" i="1"/>
  <c r="R515" i="1"/>
  <c r="U515" i="1"/>
  <c r="X515" i="1"/>
  <c r="AB515" i="1"/>
  <c r="AC515" i="1"/>
  <c r="O516" i="1"/>
  <c r="R516" i="1"/>
  <c r="U516" i="1"/>
  <c r="X516" i="1"/>
  <c r="AB516" i="1"/>
  <c r="AC516" i="1"/>
  <c r="O517" i="1"/>
  <c r="R517" i="1"/>
  <c r="U517" i="1"/>
  <c r="X517" i="1"/>
  <c r="AB517" i="1"/>
  <c r="AC517" i="1"/>
  <c r="O518" i="1"/>
  <c r="R518" i="1"/>
  <c r="U518" i="1"/>
  <c r="X518" i="1"/>
  <c r="AB518" i="1"/>
  <c r="AC518" i="1"/>
  <c r="O519" i="1"/>
  <c r="R519" i="1"/>
  <c r="U519" i="1"/>
  <c r="X519" i="1"/>
  <c r="AB519" i="1"/>
  <c r="AC519" i="1"/>
  <c r="O520" i="1"/>
  <c r="R520" i="1"/>
  <c r="U520" i="1"/>
  <c r="X520" i="1"/>
  <c r="AB520" i="1"/>
  <c r="AC520" i="1"/>
  <c r="O521" i="1"/>
  <c r="R521" i="1"/>
  <c r="U521" i="1"/>
  <c r="X521" i="1"/>
  <c r="AB521" i="1"/>
  <c r="AC521" i="1"/>
  <c r="O522" i="1"/>
  <c r="R522" i="1"/>
  <c r="U522" i="1"/>
  <c r="X522" i="1"/>
  <c r="AB522" i="1"/>
  <c r="AC522" i="1"/>
  <c r="O523" i="1"/>
  <c r="R523" i="1"/>
  <c r="U523" i="1"/>
  <c r="X523" i="1"/>
  <c r="AB523" i="1"/>
  <c r="AC523" i="1"/>
  <c r="O524" i="1"/>
  <c r="R524" i="1"/>
  <c r="U524" i="1"/>
  <c r="X524" i="1"/>
  <c r="AB524" i="1"/>
  <c r="AC524" i="1"/>
  <c r="O525" i="1"/>
  <c r="R525" i="1"/>
  <c r="U525" i="1"/>
  <c r="X525" i="1"/>
  <c r="AB525" i="1"/>
  <c r="AC525" i="1"/>
  <c r="O526" i="1"/>
  <c r="R526" i="1"/>
  <c r="U526" i="1"/>
  <c r="X526" i="1"/>
  <c r="AB526" i="1"/>
  <c r="AC526" i="1"/>
  <c r="O527" i="1"/>
  <c r="R527" i="1"/>
  <c r="U527" i="1"/>
  <c r="X527" i="1"/>
  <c r="AB527" i="1"/>
  <c r="AC527" i="1"/>
  <c r="O528" i="1"/>
  <c r="R528" i="1"/>
  <c r="U528" i="1"/>
  <c r="X528" i="1"/>
  <c r="AB528" i="1"/>
  <c r="AC528" i="1"/>
  <c r="O529" i="1"/>
  <c r="R529" i="1"/>
  <c r="U529" i="1"/>
  <c r="X529" i="1"/>
  <c r="AB529" i="1"/>
  <c r="AC529" i="1"/>
  <c r="O530" i="1"/>
  <c r="R530" i="1"/>
  <c r="U530" i="1"/>
  <c r="X530" i="1"/>
  <c r="AB530" i="1"/>
  <c r="AC530" i="1"/>
  <c r="O531" i="1"/>
  <c r="R531" i="1"/>
  <c r="U531" i="1"/>
  <c r="X531" i="1"/>
  <c r="AB531" i="1"/>
  <c r="AC531" i="1"/>
  <c r="O532" i="1"/>
  <c r="R532" i="1"/>
  <c r="U532" i="1"/>
  <c r="X532" i="1"/>
  <c r="AB532" i="1"/>
  <c r="AC532" i="1"/>
  <c r="O533" i="1"/>
  <c r="R533" i="1"/>
  <c r="U533" i="1"/>
  <c r="X533" i="1"/>
  <c r="AB533" i="1"/>
  <c r="AC533" i="1"/>
  <c r="O534" i="1"/>
  <c r="R534" i="1"/>
  <c r="U534" i="1"/>
  <c r="X534" i="1"/>
  <c r="AB534" i="1"/>
  <c r="AC534" i="1"/>
  <c r="O535" i="1"/>
  <c r="R535" i="1"/>
  <c r="U535" i="1"/>
  <c r="X535" i="1"/>
  <c r="AB535" i="1"/>
  <c r="AC535" i="1"/>
  <c r="O536" i="1"/>
  <c r="R536" i="1"/>
  <c r="U536" i="1"/>
  <c r="X536" i="1"/>
  <c r="AB536" i="1"/>
  <c r="AC536" i="1"/>
  <c r="O537" i="1"/>
  <c r="R537" i="1"/>
  <c r="U537" i="1"/>
  <c r="X537" i="1"/>
  <c r="AB537" i="1"/>
  <c r="AC537" i="1"/>
  <c r="O538" i="1"/>
  <c r="R538" i="1"/>
  <c r="U538" i="1"/>
  <c r="X538" i="1"/>
  <c r="AB538" i="1"/>
  <c r="AC538" i="1"/>
  <c r="O539" i="1"/>
  <c r="R539" i="1"/>
  <c r="U539" i="1"/>
  <c r="X539" i="1"/>
  <c r="AB539" i="1"/>
  <c r="AC539" i="1"/>
  <c r="O540" i="1"/>
  <c r="R540" i="1"/>
  <c r="U540" i="1"/>
  <c r="X540" i="1"/>
  <c r="AB540" i="1"/>
  <c r="AC540" i="1"/>
  <c r="O541" i="1"/>
  <c r="R541" i="1"/>
  <c r="U541" i="1"/>
  <c r="X541" i="1"/>
  <c r="AB541" i="1"/>
  <c r="AC541" i="1"/>
  <c r="O542" i="1"/>
  <c r="R542" i="1"/>
  <c r="U542" i="1"/>
  <c r="X542" i="1"/>
  <c r="AB542" i="1"/>
  <c r="AC542" i="1"/>
  <c r="O543" i="1"/>
  <c r="R543" i="1"/>
  <c r="U543" i="1"/>
  <c r="X543" i="1"/>
  <c r="AB543" i="1"/>
  <c r="AC543" i="1"/>
  <c r="O544" i="1"/>
  <c r="R544" i="1"/>
  <c r="U544" i="1"/>
  <c r="X544" i="1"/>
  <c r="AB544" i="1"/>
  <c r="AC544" i="1"/>
  <c r="O545" i="1"/>
  <c r="R545" i="1"/>
  <c r="U545" i="1"/>
  <c r="X545" i="1"/>
  <c r="AB545" i="1"/>
  <c r="AC545" i="1"/>
  <c r="O546" i="1"/>
  <c r="R546" i="1"/>
  <c r="U546" i="1"/>
  <c r="X546" i="1"/>
  <c r="AB546" i="1"/>
  <c r="AC546" i="1"/>
  <c r="O547" i="1"/>
  <c r="R547" i="1"/>
  <c r="U547" i="1"/>
  <c r="X547" i="1"/>
  <c r="AB547" i="1"/>
  <c r="AC547" i="1"/>
  <c r="O548" i="1"/>
  <c r="R548" i="1"/>
  <c r="U548" i="1"/>
  <c r="X548" i="1"/>
  <c r="AB548" i="1"/>
  <c r="AC548" i="1"/>
  <c r="O549" i="1"/>
  <c r="R549" i="1"/>
  <c r="U549" i="1"/>
  <c r="X549" i="1"/>
  <c r="AB549" i="1"/>
  <c r="AC549" i="1"/>
  <c r="O550" i="1"/>
  <c r="R550" i="1"/>
  <c r="U550" i="1"/>
  <c r="X550" i="1"/>
  <c r="AB550" i="1"/>
  <c r="AC550" i="1"/>
  <c r="O551" i="1"/>
  <c r="R551" i="1"/>
  <c r="U551" i="1"/>
  <c r="X551" i="1"/>
  <c r="AB551" i="1"/>
  <c r="AC551" i="1"/>
  <c r="O552" i="1"/>
  <c r="R552" i="1"/>
  <c r="U552" i="1"/>
  <c r="X552" i="1"/>
  <c r="AB552" i="1"/>
  <c r="AC552" i="1"/>
  <c r="O553" i="1"/>
  <c r="R553" i="1"/>
  <c r="U553" i="1"/>
  <c r="X553" i="1"/>
  <c r="AB553" i="1"/>
  <c r="AC553" i="1"/>
  <c r="O554" i="1"/>
  <c r="R554" i="1"/>
  <c r="U554" i="1"/>
  <c r="X554" i="1"/>
  <c r="AB554" i="1"/>
  <c r="AC554" i="1"/>
  <c r="O555" i="1"/>
  <c r="R555" i="1"/>
  <c r="U555" i="1"/>
  <c r="X555" i="1"/>
  <c r="AB555" i="1"/>
  <c r="AC555" i="1"/>
  <c r="O556" i="1"/>
  <c r="R556" i="1"/>
  <c r="U556" i="1"/>
  <c r="X556" i="1"/>
  <c r="AB556" i="1"/>
  <c r="AC556" i="1"/>
  <c r="O557" i="1"/>
  <c r="R557" i="1"/>
  <c r="U557" i="1"/>
  <c r="X557" i="1"/>
  <c r="AB557" i="1"/>
  <c r="AC557" i="1"/>
  <c r="O558" i="1"/>
  <c r="R558" i="1"/>
  <c r="U558" i="1"/>
  <c r="X558" i="1"/>
  <c r="AB558" i="1"/>
  <c r="AC558" i="1"/>
  <c r="O559" i="1"/>
  <c r="R559" i="1"/>
  <c r="U559" i="1"/>
  <c r="X559" i="1"/>
  <c r="AB559" i="1"/>
  <c r="AC559" i="1"/>
  <c r="O560" i="1"/>
  <c r="R560" i="1"/>
  <c r="U560" i="1"/>
  <c r="X560" i="1"/>
  <c r="AB560" i="1"/>
  <c r="AC560" i="1"/>
  <c r="O561" i="1"/>
  <c r="R561" i="1"/>
  <c r="U561" i="1"/>
  <c r="X561" i="1"/>
  <c r="AB561" i="1"/>
  <c r="AC561" i="1"/>
  <c r="O562" i="1"/>
  <c r="R562" i="1"/>
  <c r="U562" i="1"/>
  <c r="X562" i="1"/>
  <c r="AB562" i="1"/>
  <c r="AC562" i="1"/>
  <c r="O563" i="1"/>
  <c r="R563" i="1"/>
  <c r="U563" i="1"/>
  <c r="X563" i="1"/>
  <c r="AB563" i="1"/>
  <c r="AC563" i="1"/>
  <c r="O564" i="1"/>
  <c r="R564" i="1"/>
  <c r="U564" i="1"/>
  <c r="X564" i="1"/>
  <c r="AB564" i="1"/>
  <c r="AC564" i="1"/>
  <c r="O565" i="1"/>
  <c r="R565" i="1"/>
  <c r="U565" i="1"/>
  <c r="X565" i="1"/>
  <c r="AB565" i="1"/>
  <c r="AC565" i="1"/>
  <c r="O566" i="1"/>
  <c r="R566" i="1"/>
  <c r="U566" i="1"/>
  <c r="X566" i="1"/>
  <c r="AB566" i="1"/>
  <c r="AC566" i="1"/>
  <c r="O567" i="1"/>
  <c r="R567" i="1"/>
  <c r="U567" i="1"/>
  <c r="X567" i="1"/>
  <c r="AB567" i="1"/>
  <c r="AC567" i="1"/>
  <c r="O568" i="1"/>
  <c r="R568" i="1"/>
  <c r="U568" i="1"/>
  <c r="X568" i="1"/>
  <c r="AB568" i="1"/>
  <c r="AC568" i="1"/>
  <c r="O569" i="1"/>
  <c r="R569" i="1"/>
  <c r="U569" i="1"/>
  <c r="X569" i="1"/>
  <c r="AB569" i="1"/>
  <c r="AC569" i="1"/>
  <c r="O570" i="1"/>
  <c r="R570" i="1"/>
  <c r="U570" i="1"/>
  <c r="X570" i="1"/>
  <c r="AB570" i="1"/>
  <c r="AC570" i="1"/>
  <c r="O571" i="1"/>
  <c r="R571" i="1"/>
  <c r="U571" i="1"/>
  <c r="X571" i="1"/>
  <c r="AB571" i="1"/>
  <c r="AC571" i="1"/>
  <c r="O572" i="1"/>
  <c r="R572" i="1"/>
  <c r="U572" i="1"/>
  <c r="X572" i="1"/>
  <c r="AB572" i="1"/>
  <c r="AC572" i="1"/>
  <c r="O573" i="1"/>
  <c r="R573" i="1"/>
  <c r="U573" i="1"/>
  <c r="X573" i="1"/>
  <c r="AB573" i="1"/>
  <c r="AC573" i="1"/>
  <c r="O574" i="1"/>
  <c r="R574" i="1"/>
  <c r="U574" i="1"/>
  <c r="X574" i="1"/>
  <c r="AB574" i="1"/>
  <c r="AC574" i="1"/>
  <c r="O575" i="1"/>
  <c r="R575" i="1"/>
  <c r="U575" i="1"/>
  <c r="X575" i="1"/>
  <c r="AB575" i="1"/>
  <c r="AC575" i="1"/>
  <c r="O576" i="1"/>
  <c r="R576" i="1"/>
  <c r="U576" i="1"/>
  <c r="X576" i="1"/>
  <c r="AB576" i="1"/>
  <c r="AC576" i="1"/>
  <c r="O577" i="1"/>
  <c r="R577" i="1"/>
  <c r="U577" i="1"/>
  <c r="X577" i="1"/>
  <c r="AB577" i="1"/>
  <c r="AC577" i="1"/>
  <c r="O578" i="1"/>
  <c r="R578" i="1"/>
  <c r="U578" i="1"/>
  <c r="X578" i="1"/>
  <c r="AB578" i="1"/>
  <c r="AC578" i="1"/>
  <c r="O579" i="1"/>
  <c r="R579" i="1"/>
  <c r="U579" i="1"/>
  <c r="X579" i="1"/>
  <c r="AB579" i="1"/>
  <c r="AC579" i="1"/>
  <c r="O580" i="1"/>
  <c r="R580" i="1"/>
  <c r="U580" i="1"/>
  <c r="X580" i="1"/>
  <c r="AB580" i="1"/>
  <c r="AC580" i="1"/>
  <c r="O581" i="1"/>
  <c r="R581" i="1"/>
  <c r="U581" i="1"/>
  <c r="X581" i="1"/>
  <c r="AB581" i="1"/>
  <c r="AC581" i="1"/>
  <c r="O582" i="1"/>
  <c r="R582" i="1"/>
  <c r="U582" i="1"/>
  <c r="X582" i="1"/>
  <c r="AB582" i="1"/>
  <c r="AC582" i="1"/>
  <c r="O583" i="1"/>
  <c r="R583" i="1"/>
  <c r="U583" i="1"/>
  <c r="X583" i="1"/>
  <c r="AB583" i="1"/>
  <c r="AC583" i="1"/>
  <c r="O584" i="1"/>
  <c r="R584" i="1"/>
  <c r="U584" i="1"/>
  <c r="X584" i="1"/>
  <c r="AB584" i="1"/>
  <c r="AC584" i="1"/>
  <c r="O585" i="1"/>
  <c r="R585" i="1"/>
  <c r="U585" i="1"/>
  <c r="X585" i="1"/>
  <c r="AB585" i="1"/>
  <c r="AC585" i="1"/>
  <c r="O586" i="1"/>
  <c r="R586" i="1"/>
  <c r="U586" i="1"/>
  <c r="X586" i="1"/>
  <c r="AB586" i="1"/>
  <c r="AC586" i="1"/>
  <c r="O587" i="1"/>
  <c r="R587" i="1"/>
  <c r="U587" i="1"/>
  <c r="X587" i="1"/>
  <c r="AB587" i="1"/>
  <c r="AC587" i="1"/>
  <c r="O588" i="1"/>
  <c r="R588" i="1"/>
  <c r="U588" i="1"/>
  <c r="X588" i="1"/>
  <c r="AB588" i="1"/>
  <c r="AC588" i="1"/>
  <c r="O589" i="1"/>
  <c r="R589" i="1"/>
  <c r="U589" i="1"/>
  <c r="X589" i="1"/>
  <c r="AB589" i="1"/>
  <c r="AC589" i="1"/>
  <c r="O590" i="1"/>
  <c r="R590" i="1"/>
  <c r="U590" i="1"/>
  <c r="X590" i="1"/>
  <c r="AB590" i="1"/>
  <c r="AC590" i="1"/>
  <c r="O591" i="1"/>
  <c r="R591" i="1"/>
  <c r="U591" i="1"/>
  <c r="X591" i="1"/>
  <c r="AB591" i="1"/>
  <c r="AC591" i="1"/>
  <c r="O592" i="1"/>
  <c r="R592" i="1"/>
  <c r="U592" i="1"/>
  <c r="X592" i="1"/>
  <c r="AB592" i="1"/>
  <c r="AC592" i="1"/>
  <c r="O593" i="1"/>
  <c r="R593" i="1"/>
  <c r="U593" i="1"/>
  <c r="X593" i="1"/>
  <c r="AB593" i="1"/>
  <c r="AC593" i="1"/>
  <c r="O594" i="1"/>
  <c r="R594" i="1"/>
  <c r="U594" i="1"/>
  <c r="X594" i="1"/>
  <c r="AB594" i="1"/>
  <c r="AC594" i="1"/>
  <c r="O595" i="1"/>
  <c r="R595" i="1"/>
  <c r="U595" i="1"/>
  <c r="X595" i="1"/>
  <c r="AB595" i="1"/>
  <c r="AC595" i="1"/>
  <c r="O596" i="1"/>
  <c r="R596" i="1"/>
  <c r="U596" i="1"/>
  <c r="X596" i="1"/>
  <c r="AB596" i="1"/>
  <c r="AC596" i="1"/>
  <c r="O597" i="1"/>
  <c r="R597" i="1"/>
  <c r="U597" i="1"/>
  <c r="X597" i="1"/>
  <c r="AB597" i="1"/>
  <c r="AC597" i="1"/>
  <c r="O598" i="1"/>
  <c r="R598" i="1"/>
  <c r="U598" i="1"/>
  <c r="X598" i="1"/>
  <c r="AB598" i="1"/>
  <c r="AC598" i="1"/>
  <c r="O599" i="1"/>
  <c r="R599" i="1"/>
  <c r="U599" i="1"/>
  <c r="X599" i="1"/>
  <c r="AB599" i="1"/>
  <c r="AC599" i="1"/>
  <c r="O600" i="1"/>
  <c r="R600" i="1"/>
  <c r="U600" i="1"/>
  <c r="X600" i="1"/>
  <c r="AB600" i="1"/>
  <c r="AC600" i="1"/>
  <c r="O601" i="1"/>
  <c r="R601" i="1"/>
  <c r="U601" i="1"/>
  <c r="X601" i="1"/>
  <c r="AB601" i="1"/>
  <c r="AC601" i="1"/>
  <c r="O602" i="1"/>
  <c r="R602" i="1"/>
  <c r="U602" i="1"/>
  <c r="X602" i="1"/>
  <c r="AB602" i="1"/>
  <c r="AC602" i="1"/>
  <c r="O603" i="1"/>
  <c r="R603" i="1"/>
  <c r="U603" i="1"/>
  <c r="X603" i="1"/>
  <c r="AB603" i="1"/>
  <c r="AC603" i="1"/>
  <c r="O604" i="1"/>
  <c r="R604" i="1"/>
  <c r="U604" i="1"/>
  <c r="X604" i="1"/>
  <c r="AB604" i="1"/>
  <c r="AC604" i="1"/>
  <c r="O605" i="1"/>
  <c r="R605" i="1"/>
  <c r="U605" i="1"/>
  <c r="X605" i="1"/>
  <c r="AB605" i="1"/>
  <c r="AC605" i="1"/>
  <c r="O606" i="1"/>
  <c r="R606" i="1"/>
  <c r="U606" i="1"/>
  <c r="X606" i="1"/>
  <c r="AB606" i="1"/>
  <c r="AC606" i="1"/>
  <c r="O607" i="1"/>
  <c r="R607" i="1"/>
  <c r="U607" i="1"/>
  <c r="X607" i="1"/>
  <c r="AB607" i="1"/>
  <c r="AC607" i="1"/>
  <c r="O608" i="1"/>
  <c r="R608" i="1"/>
  <c r="U608" i="1"/>
  <c r="X608" i="1"/>
  <c r="AB608" i="1"/>
  <c r="AC608" i="1"/>
  <c r="O609" i="1"/>
  <c r="R609" i="1"/>
  <c r="U609" i="1"/>
  <c r="X609" i="1"/>
  <c r="AB609" i="1"/>
  <c r="AC609" i="1"/>
  <c r="O610" i="1"/>
  <c r="R610" i="1"/>
  <c r="U610" i="1"/>
  <c r="X610" i="1"/>
  <c r="AB610" i="1"/>
  <c r="AC610" i="1"/>
  <c r="O611" i="1"/>
  <c r="R611" i="1"/>
  <c r="U611" i="1"/>
  <c r="X611" i="1"/>
  <c r="AB611" i="1"/>
  <c r="AC611" i="1"/>
  <c r="O612" i="1"/>
  <c r="R612" i="1"/>
  <c r="U612" i="1"/>
  <c r="X612" i="1"/>
  <c r="AB612" i="1"/>
  <c r="AC612" i="1"/>
  <c r="O613" i="1"/>
  <c r="R613" i="1"/>
  <c r="U613" i="1"/>
  <c r="X613" i="1"/>
  <c r="AB613" i="1"/>
  <c r="AC613" i="1"/>
  <c r="O614" i="1"/>
  <c r="R614" i="1"/>
  <c r="U614" i="1"/>
  <c r="X614" i="1"/>
  <c r="AB614" i="1"/>
  <c r="AC614" i="1"/>
  <c r="O615" i="1"/>
  <c r="R615" i="1"/>
  <c r="U615" i="1"/>
  <c r="X615" i="1"/>
  <c r="AB615" i="1"/>
  <c r="AC615" i="1"/>
  <c r="O616" i="1"/>
  <c r="R616" i="1"/>
  <c r="U616" i="1"/>
  <c r="X616" i="1"/>
  <c r="AB616" i="1"/>
  <c r="AC616" i="1"/>
  <c r="O617" i="1"/>
  <c r="R617" i="1"/>
  <c r="U617" i="1"/>
  <c r="X617" i="1"/>
  <c r="AB617" i="1"/>
  <c r="AC617" i="1"/>
  <c r="O618" i="1"/>
  <c r="R618" i="1"/>
  <c r="U618" i="1"/>
  <c r="X618" i="1"/>
  <c r="AB618" i="1"/>
  <c r="AC618" i="1"/>
  <c r="O619" i="1"/>
  <c r="R619" i="1"/>
  <c r="U619" i="1"/>
  <c r="X619" i="1"/>
  <c r="AB619" i="1"/>
  <c r="AC619" i="1"/>
  <c r="O620" i="1"/>
  <c r="R620" i="1"/>
  <c r="U620" i="1"/>
  <c r="X620" i="1"/>
  <c r="AB620" i="1"/>
  <c r="AC620" i="1"/>
  <c r="O621" i="1"/>
  <c r="R621" i="1"/>
  <c r="U621" i="1"/>
  <c r="X621" i="1"/>
  <c r="AB621" i="1"/>
  <c r="AC621" i="1"/>
  <c r="O622" i="1"/>
  <c r="R622" i="1"/>
  <c r="U622" i="1"/>
  <c r="X622" i="1"/>
  <c r="AB622" i="1"/>
  <c r="AC622" i="1"/>
  <c r="O623" i="1"/>
  <c r="R623" i="1"/>
  <c r="U623" i="1"/>
  <c r="X623" i="1"/>
  <c r="AB623" i="1"/>
  <c r="AC623" i="1"/>
  <c r="O624" i="1"/>
  <c r="R624" i="1"/>
  <c r="U624" i="1"/>
  <c r="X624" i="1"/>
  <c r="AB624" i="1"/>
  <c r="AC624" i="1"/>
  <c r="O625" i="1"/>
  <c r="R625" i="1"/>
  <c r="U625" i="1"/>
  <c r="X625" i="1"/>
  <c r="AB625" i="1"/>
  <c r="AC625" i="1"/>
  <c r="O626" i="1"/>
  <c r="R626" i="1"/>
  <c r="U626" i="1"/>
  <c r="X626" i="1"/>
  <c r="AB626" i="1"/>
  <c r="AC626" i="1"/>
  <c r="O627" i="1"/>
  <c r="R627" i="1"/>
  <c r="U627" i="1"/>
  <c r="X627" i="1"/>
  <c r="AB627" i="1"/>
  <c r="AC627" i="1"/>
  <c r="O628" i="1"/>
  <c r="R628" i="1"/>
  <c r="U628" i="1"/>
  <c r="X628" i="1"/>
  <c r="AB628" i="1"/>
  <c r="AC628" i="1"/>
  <c r="O629" i="1"/>
  <c r="R629" i="1"/>
  <c r="U629" i="1"/>
  <c r="X629" i="1"/>
  <c r="AB629" i="1"/>
  <c r="AC629" i="1"/>
  <c r="O630" i="1"/>
  <c r="R630" i="1"/>
  <c r="U630" i="1"/>
  <c r="X630" i="1"/>
  <c r="AB630" i="1"/>
  <c r="AC630" i="1"/>
  <c r="O631" i="1"/>
  <c r="R631" i="1"/>
  <c r="U631" i="1"/>
  <c r="X631" i="1"/>
  <c r="AB631" i="1"/>
  <c r="AC631" i="1"/>
  <c r="O632" i="1"/>
  <c r="R632" i="1"/>
  <c r="U632" i="1"/>
  <c r="X632" i="1"/>
  <c r="AB632" i="1"/>
  <c r="AC632" i="1"/>
  <c r="O633" i="1"/>
  <c r="R633" i="1"/>
  <c r="U633" i="1"/>
  <c r="X633" i="1"/>
  <c r="AB633" i="1"/>
  <c r="AC633" i="1"/>
  <c r="O634" i="1"/>
  <c r="R634" i="1"/>
  <c r="U634" i="1"/>
  <c r="X634" i="1"/>
  <c r="AB634" i="1"/>
  <c r="AC634" i="1"/>
  <c r="O635" i="1"/>
  <c r="R635" i="1"/>
  <c r="U635" i="1"/>
  <c r="X635" i="1"/>
  <c r="AB635" i="1"/>
  <c r="AC635" i="1"/>
  <c r="O636" i="1"/>
  <c r="R636" i="1"/>
  <c r="U636" i="1"/>
  <c r="X636" i="1"/>
  <c r="AB636" i="1"/>
  <c r="AC636" i="1"/>
  <c r="O637" i="1"/>
  <c r="R637" i="1"/>
  <c r="U637" i="1"/>
  <c r="X637" i="1"/>
  <c r="AB637" i="1"/>
  <c r="AC637" i="1"/>
  <c r="O638" i="1"/>
  <c r="R638" i="1"/>
  <c r="U638" i="1"/>
  <c r="X638" i="1"/>
  <c r="AB638" i="1"/>
  <c r="AC638" i="1"/>
  <c r="O639" i="1"/>
  <c r="R639" i="1"/>
  <c r="U639" i="1"/>
  <c r="X639" i="1"/>
  <c r="AB639" i="1"/>
  <c r="AC639" i="1"/>
  <c r="O640" i="1"/>
  <c r="R640" i="1"/>
  <c r="U640" i="1"/>
  <c r="X640" i="1"/>
  <c r="AB640" i="1"/>
  <c r="AC640" i="1"/>
  <c r="O641" i="1"/>
  <c r="R641" i="1"/>
  <c r="U641" i="1"/>
  <c r="X641" i="1"/>
  <c r="AB641" i="1"/>
  <c r="AC641" i="1"/>
  <c r="O642" i="1"/>
  <c r="R642" i="1"/>
  <c r="U642" i="1"/>
  <c r="X642" i="1"/>
  <c r="AB642" i="1"/>
  <c r="AC642" i="1"/>
  <c r="O643" i="1"/>
  <c r="R643" i="1"/>
  <c r="U643" i="1"/>
  <c r="X643" i="1"/>
  <c r="AB643" i="1"/>
  <c r="AC643" i="1"/>
  <c r="O644" i="1"/>
  <c r="R644" i="1"/>
  <c r="U644" i="1"/>
  <c r="X644" i="1"/>
  <c r="AB644" i="1"/>
  <c r="AC644" i="1"/>
  <c r="O645" i="1"/>
  <c r="R645" i="1"/>
  <c r="U645" i="1"/>
  <c r="X645" i="1"/>
  <c r="AB645" i="1"/>
  <c r="AC645" i="1"/>
  <c r="O646" i="1"/>
  <c r="R646" i="1"/>
  <c r="U646" i="1"/>
  <c r="X646" i="1"/>
  <c r="AB646" i="1"/>
  <c r="AC646" i="1"/>
  <c r="O647" i="1"/>
  <c r="R647" i="1"/>
  <c r="U647" i="1"/>
  <c r="X647" i="1"/>
  <c r="AB647" i="1"/>
  <c r="AC647" i="1"/>
  <c r="O648" i="1"/>
  <c r="R648" i="1"/>
  <c r="U648" i="1"/>
  <c r="X648" i="1"/>
  <c r="AB648" i="1"/>
  <c r="AC648" i="1"/>
  <c r="O649" i="1"/>
  <c r="R649" i="1"/>
  <c r="U649" i="1"/>
  <c r="X649" i="1"/>
  <c r="AB649" i="1"/>
  <c r="AC649" i="1"/>
  <c r="O650" i="1"/>
  <c r="R650" i="1"/>
  <c r="U650" i="1"/>
  <c r="X650" i="1"/>
  <c r="AB650" i="1"/>
  <c r="AC650" i="1"/>
  <c r="O651" i="1"/>
  <c r="R651" i="1"/>
  <c r="U651" i="1"/>
  <c r="X651" i="1"/>
  <c r="AB651" i="1"/>
  <c r="AC651" i="1"/>
  <c r="O652" i="1"/>
  <c r="R652" i="1"/>
  <c r="U652" i="1"/>
  <c r="X652" i="1"/>
  <c r="AB652" i="1"/>
  <c r="AC652" i="1"/>
  <c r="O653" i="1"/>
  <c r="R653" i="1"/>
  <c r="U653" i="1"/>
  <c r="X653" i="1"/>
  <c r="AB653" i="1"/>
  <c r="AC653" i="1"/>
  <c r="O654" i="1"/>
  <c r="R654" i="1"/>
  <c r="U654" i="1"/>
  <c r="X654" i="1"/>
  <c r="AB654" i="1"/>
  <c r="AC654" i="1"/>
  <c r="O655" i="1"/>
  <c r="R655" i="1"/>
  <c r="U655" i="1"/>
  <c r="X655" i="1"/>
  <c r="AB655" i="1"/>
  <c r="AC655" i="1"/>
  <c r="O656" i="1"/>
  <c r="R656" i="1"/>
  <c r="U656" i="1"/>
  <c r="X656" i="1"/>
  <c r="AB656" i="1"/>
  <c r="AC656" i="1"/>
  <c r="O657" i="1"/>
  <c r="R657" i="1"/>
  <c r="U657" i="1"/>
  <c r="X657" i="1"/>
  <c r="AB657" i="1"/>
  <c r="AC657" i="1"/>
  <c r="O658" i="1"/>
  <c r="R658" i="1"/>
  <c r="U658" i="1"/>
  <c r="X658" i="1"/>
  <c r="AB658" i="1"/>
  <c r="AC658" i="1"/>
  <c r="O659" i="1"/>
  <c r="R659" i="1"/>
  <c r="U659" i="1"/>
  <c r="X659" i="1"/>
  <c r="AB659" i="1"/>
  <c r="AC659" i="1"/>
  <c r="O660" i="1"/>
  <c r="R660" i="1"/>
  <c r="U660" i="1"/>
  <c r="X660" i="1"/>
  <c r="AB660" i="1"/>
  <c r="AC660" i="1"/>
  <c r="O661" i="1"/>
  <c r="R661" i="1"/>
  <c r="U661" i="1"/>
  <c r="X661" i="1"/>
  <c r="AB661" i="1"/>
  <c r="AC661" i="1"/>
  <c r="O662" i="1"/>
  <c r="R662" i="1"/>
  <c r="U662" i="1"/>
  <c r="X662" i="1"/>
  <c r="AB662" i="1"/>
  <c r="AC662" i="1"/>
  <c r="O663" i="1"/>
  <c r="R663" i="1"/>
  <c r="U663" i="1"/>
  <c r="X663" i="1"/>
  <c r="AB663" i="1"/>
  <c r="AC663" i="1"/>
  <c r="O664" i="1"/>
  <c r="R664" i="1"/>
  <c r="U664" i="1"/>
  <c r="X664" i="1"/>
  <c r="AB664" i="1"/>
  <c r="AC664" i="1"/>
  <c r="O665" i="1"/>
  <c r="R665" i="1"/>
  <c r="U665" i="1"/>
  <c r="X665" i="1"/>
  <c r="AB665" i="1"/>
  <c r="AC665" i="1"/>
  <c r="O666" i="1"/>
  <c r="R666" i="1"/>
  <c r="U666" i="1"/>
  <c r="X666" i="1"/>
  <c r="AB666" i="1"/>
  <c r="AC666" i="1"/>
  <c r="O667" i="1"/>
  <c r="R667" i="1"/>
  <c r="U667" i="1"/>
  <c r="X667" i="1"/>
  <c r="AB667" i="1"/>
  <c r="AC667" i="1"/>
  <c r="O668" i="1"/>
  <c r="R668" i="1"/>
  <c r="U668" i="1"/>
  <c r="X668" i="1"/>
  <c r="AB668" i="1"/>
  <c r="AC668" i="1"/>
  <c r="O669" i="1"/>
  <c r="R669" i="1"/>
  <c r="U669" i="1"/>
  <c r="X669" i="1"/>
  <c r="AB669" i="1"/>
  <c r="AC669" i="1"/>
  <c r="O670" i="1"/>
  <c r="R670" i="1"/>
  <c r="U670" i="1"/>
  <c r="X670" i="1"/>
  <c r="AB670" i="1"/>
  <c r="AC670" i="1"/>
  <c r="O671" i="1"/>
  <c r="R671" i="1"/>
  <c r="U671" i="1"/>
  <c r="X671" i="1"/>
  <c r="AB671" i="1"/>
  <c r="AC671" i="1"/>
  <c r="O672" i="1"/>
  <c r="R672" i="1"/>
  <c r="U672" i="1"/>
  <c r="X672" i="1"/>
  <c r="AB672" i="1"/>
  <c r="AC672" i="1"/>
  <c r="O673" i="1"/>
  <c r="R673" i="1"/>
  <c r="U673" i="1"/>
  <c r="X673" i="1"/>
  <c r="AB673" i="1"/>
  <c r="AC673" i="1"/>
  <c r="O674" i="1"/>
  <c r="R674" i="1"/>
  <c r="U674" i="1"/>
  <c r="X674" i="1"/>
  <c r="AB674" i="1"/>
  <c r="AC674" i="1"/>
  <c r="O675" i="1"/>
  <c r="R675" i="1"/>
  <c r="U675" i="1"/>
  <c r="X675" i="1"/>
  <c r="AB675" i="1"/>
  <c r="AC675" i="1"/>
  <c r="O676" i="1"/>
  <c r="R676" i="1"/>
  <c r="U676" i="1"/>
  <c r="X676" i="1"/>
  <c r="AB676" i="1"/>
  <c r="AC676" i="1"/>
  <c r="O677" i="1"/>
  <c r="R677" i="1"/>
  <c r="U677" i="1"/>
  <c r="X677" i="1"/>
  <c r="AB677" i="1"/>
  <c r="AC677" i="1"/>
  <c r="O678" i="1"/>
  <c r="R678" i="1"/>
  <c r="U678" i="1"/>
  <c r="X678" i="1"/>
  <c r="AB678" i="1"/>
  <c r="AC678" i="1"/>
  <c r="O679" i="1"/>
  <c r="R679" i="1"/>
  <c r="U679" i="1"/>
  <c r="X679" i="1"/>
  <c r="AB679" i="1"/>
  <c r="AC679" i="1"/>
  <c r="O680" i="1"/>
  <c r="R680" i="1"/>
  <c r="U680" i="1"/>
  <c r="X680" i="1"/>
  <c r="AB680" i="1"/>
  <c r="AC680" i="1"/>
  <c r="O681" i="1"/>
  <c r="R681" i="1"/>
  <c r="U681" i="1"/>
  <c r="X681" i="1"/>
  <c r="AB681" i="1"/>
  <c r="AC681" i="1"/>
  <c r="O682" i="1"/>
  <c r="R682" i="1"/>
  <c r="U682" i="1"/>
  <c r="X682" i="1"/>
  <c r="AB682" i="1"/>
  <c r="AC682" i="1"/>
  <c r="O683" i="1"/>
  <c r="R683" i="1"/>
  <c r="U683" i="1"/>
  <c r="X683" i="1"/>
  <c r="AB683" i="1"/>
  <c r="AC683" i="1"/>
  <c r="O684" i="1"/>
  <c r="R684" i="1"/>
  <c r="U684" i="1"/>
  <c r="X684" i="1"/>
  <c r="AB684" i="1"/>
  <c r="AC684" i="1"/>
  <c r="O685" i="1"/>
  <c r="R685" i="1"/>
  <c r="U685" i="1"/>
  <c r="X685" i="1"/>
  <c r="AB685" i="1"/>
  <c r="AC685" i="1"/>
  <c r="O686" i="1"/>
  <c r="R686" i="1"/>
  <c r="U686" i="1"/>
  <c r="X686" i="1"/>
  <c r="AB686" i="1"/>
  <c r="AC686" i="1"/>
  <c r="O687" i="1"/>
  <c r="R687" i="1"/>
  <c r="U687" i="1"/>
  <c r="X687" i="1"/>
  <c r="AB687" i="1"/>
  <c r="AC687" i="1"/>
  <c r="O688" i="1"/>
  <c r="R688" i="1"/>
  <c r="U688" i="1"/>
  <c r="X688" i="1"/>
  <c r="AB688" i="1"/>
  <c r="AC688" i="1"/>
  <c r="O689" i="1"/>
  <c r="R689" i="1"/>
  <c r="U689" i="1"/>
  <c r="X689" i="1"/>
  <c r="AB689" i="1"/>
  <c r="AC689" i="1"/>
  <c r="O690" i="1"/>
  <c r="R690" i="1"/>
  <c r="U690" i="1"/>
  <c r="X690" i="1"/>
  <c r="AB690" i="1"/>
  <c r="AC690" i="1"/>
  <c r="O691" i="1"/>
  <c r="R691" i="1"/>
  <c r="U691" i="1"/>
  <c r="X691" i="1"/>
  <c r="AB691" i="1"/>
  <c r="AC691" i="1"/>
  <c r="O692" i="1"/>
  <c r="R692" i="1"/>
  <c r="U692" i="1"/>
  <c r="X692" i="1"/>
  <c r="AB692" i="1"/>
  <c r="AC692" i="1"/>
  <c r="O693" i="1"/>
  <c r="R693" i="1"/>
  <c r="U693" i="1"/>
  <c r="X693" i="1"/>
  <c r="AB693" i="1"/>
  <c r="AC693" i="1"/>
  <c r="O694" i="1"/>
  <c r="R694" i="1"/>
  <c r="U694" i="1"/>
  <c r="X694" i="1"/>
  <c r="AB694" i="1"/>
  <c r="AC694" i="1"/>
  <c r="O695" i="1"/>
  <c r="R695" i="1"/>
  <c r="U695" i="1"/>
  <c r="X695" i="1"/>
  <c r="AB695" i="1"/>
  <c r="AC695" i="1"/>
  <c r="O696" i="1"/>
  <c r="R696" i="1"/>
  <c r="U696" i="1"/>
  <c r="X696" i="1"/>
  <c r="AB696" i="1"/>
  <c r="AC696" i="1"/>
  <c r="O697" i="1"/>
  <c r="R697" i="1"/>
  <c r="U697" i="1"/>
  <c r="X697" i="1"/>
  <c r="AB697" i="1"/>
  <c r="AC697" i="1"/>
  <c r="O698" i="1"/>
  <c r="R698" i="1"/>
  <c r="U698" i="1"/>
  <c r="X698" i="1"/>
  <c r="AB698" i="1"/>
  <c r="AC698" i="1"/>
  <c r="O699" i="1"/>
  <c r="R699" i="1"/>
  <c r="U699" i="1"/>
  <c r="X699" i="1"/>
  <c r="AB699" i="1"/>
  <c r="AC699" i="1"/>
  <c r="O700" i="1"/>
  <c r="R700" i="1"/>
  <c r="U700" i="1"/>
  <c r="X700" i="1"/>
  <c r="AB700" i="1"/>
  <c r="AC700" i="1"/>
  <c r="O701" i="1"/>
  <c r="R701" i="1"/>
  <c r="U701" i="1"/>
  <c r="X701" i="1"/>
  <c r="AB701" i="1"/>
  <c r="AC701" i="1"/>
  <c r="O702" i="1"/>
  <c r="R702" i="1"/>
  <c r="U702" i="1"/>
  <c r="X702" i="1"/>
  <c r="AB702" i="1"/>
  <c r="AC702" i="1"/>
  <c r="O703" i="1"/>
  <c r="R703" i="1"/>
  <c r="U703" i="1"/>
  <c r="X703" i="1"/>
  <c r="AB703" i="1"/>
  <c r="AC703" i="1"/>
  <c r="O704" i="1"/>
  <c r="R704" i="1"/>
  <c r="U704" i="1"/>
  <c r="X704" i="1"/>
  <c r="AB704" i="1"/>
  <c r="AC704" i="1"/>
  <c r="O705" i="1"/>
  <c r="R705" i="1"/>
  <c r="U705" i="1"/>
  <c r="X705" i="1"/>
  <c r="AB705" i="1"/>
  <c r="AC705" i="1"/>
  <c r="O706" i="1"/>
  <c r="R706" i="1"/>
  <c r="U706" i="1"/>
  <c r="X706" i="1"/>
  <c r="AB706" i="1"/>
  <c r="AC706" i="1"/>
  <c r="O707" i="1"/>
  <c r="R707" i="1"/>
  <c r="U707" i="1"/>
  <c r="X707" i="1"/>
  <c r="AB707" i="1"/>
  <c r="AC707" i="1"/>
  <c r="O708" i="1"/>
  <c r="R708" i="1"/>
  <c r="U708" i="1"/>
  <c r="X708" i="1"/>
  <c r="AB708" i="1"/>
  <c r="AC708" i="1"/>
  <c r="O709" i="1"/>
  <c r="R709" i="1"/>
  <c r="U709" i="1"/>
  <c r="X709" i="1"/>
  <c r="AB709" i="1"/>
  <c r="AC709" i="1"/>
  <c r="O710" i="1"/>
  <c r="R710" i="1"/>
  <c r="U710" i="1"/>
  <c r="X710" i="1"/>
  <c r="AB710" i="1"/>
  <c r="AC710" i="1"/>
  <c r="O711" i="1"/>
  <c r="R711" i="1"/>
  <c r="U711" i="1"/>
  <c r="X711" i="1"/>
  <c r="AB711" i="1"/>
  <c r="AC711" i="1"/>
  <c r="O712" i="1"/>
  <c r="R712" i="1"/>
  <c r="U712" i="1"/>
  <c r="X712" i="1"/>
  <c r="AB712" i="1"/>
  <c r="AC712" i="1"/>
  <c r="O713" i="1"/>
  <c r="R713" i="1"/>
  <c r="U713" i="1"/>
  <c r="X713" i="1"/>
  <c r="AB713" i="1"/>
  <c r="AC713" i="1"/>
  <c r="O714" i="1"/>
  <c r="R714" i="1"/>
  <c r="U714" i="1"/>
  <c r="X714" i="1"/>
  <c r="AB714" i="1"/>
  <c r="AC714" i="1"/>
  <c r="O715" i="1"/>
  <c r="R715" i="1"/>
  <c r="U715" i="1"/>
  <c r="X715" i="1"/>
  <c r="AB715" i="1"/>
  <c r="AC715" i="1"/>
  <c r="O716" i="1"/>
  <c r="R716" i="1"/>
  <c r="U716" i="1"/>
  <c r="X716" i="1"/>
  <c r="AB716" i="1"/>
  <c r="AC716" i="1"/>
  <c r="O717" i="1"/>
  <c r="R717" i="1"/>
  <c r="U717" i="1"/>
  <c r="X717" i="1"/>
  <c r="AB717" i="1"/>
  <c r="AC717" i="1"/>
  <c r="O718" i="1"/>
  <c r="R718" i="1"/>
  <c r="U718" i="1"/>
  <c r="X718" i="1"/>
  <c r="AB718" i="1"/>
  <c r="AC718" i="1"/>
  <c r="O719" i="1"/>
  <c r="R719" i="1"/>
  <c r="U719" i="1"/>
  <c r="X719" i="1"/>
  <c r="AB719" i="1"/>
  <c r="AC719" i="1"/>
  <c r="O720" i="1"/>
  <c r="R720" i="1"/>
  <c r="U720" i="1"/>
  <c r="X720" i="1"/>
  <c r="AB720" i="1"/>
  <c r="AC720" i="1"/>
  <c r="O721" i="1"/>
  <c r="R721" i="1"/>
  <c r="U721" i="1"/>
  <c r="X721" i="1"/>
  <c r="AB721" i="1"/>
  <c r="AC721" i="1"/>
  <c r="O722" i="1"/>
  <c r="R722" i="1"/>
  <c r="U722" i="1"/>
  <c r="X722" i="1"/>
  <c r="AB722" i="1"/>
  <c r="AC722" i="1"/>
  <c r="O723" i="1"/>
  <c r="R723" i="1"/>
  <c r="U723" i="1"/>
  <c r="X723" i="1"/>
  <c r="AB723" i="1"/>
  <c r="AC723" i="1"/>
  <c r="O724" i="1"/>
  <c r="R724" i="1"/>
  <c r="U724" i="1"/>
  <c r="X724" i="1"/>
  <c r="AB724" i="1"/>
  <c r="AC724" i="1"/>
  <c r="O725" i="1"/>
  <c r="R725" i="1"/>
  <c r="U725" i="1"/>
  <c r="X725" i="1"/>
  <c r="AB725" i="1"/>
  <c r="AC725" i="1"/>
  <c r="O726" i="1"/>
  <c r="R726" i="1"/>
  <c r="U726" i="1"/>
  <c r="X726" i="1"/>
  <c r="AB726" i="1"/>
  <c r="AC726" i="1"/>
  <c r="O727" i="1"/>
  <c r="R727" i="1"/>
  <c r="U727" i="1"/>
  <c r="X727" i="1"/>
  <c r="AB727" i="1"/>
  <c r="AC727" i="1"/>
  <c r="O728" i="1"/>
  <c r="R728" i="1"/>
  <c r="U728" i="1"/>
  <c r="X728" i="1"/>
  <c r="AB728" i="1"/>
  <c r="AC728" i="1"/>
  <c r="O729" i="1"/>
  <c r="R729" i="1"/>
  <c r="U729" i="1"/>
  <c r="X729" i="1"/>
  <c r="AB729" i="1"/>
  <c r="AC729" i="1"/>
  <c r="O730" i="1"/>
  <c r="R730" i="1"/>
  <c r="U730" i="1"/>
  <c r="X730" i="1"/>
  <c r="AB730" i="1"/>
  <c r="AC730" i="1"/>
  <c r="O731" i="1"/>
  <c r="R731" i="1"/>
  <c r="U731" i="1"/>
  <c r="X731" i="1"/>
  <c r="AB731" i="1"/>
  <c r="AC731" i="1"/>
  <c r="O732" i="1"/>
  <c r="R732" i="1"/>
  <c r="U732" i="1"/>
  <c r="X732" i="1"/>
  <c r="AB732" i="1"/>
  <c r="AC732" i="1"/>
  <c r="O733" i="1"/>
  <c r="R733" i="1"/>
  <c r="U733" i="1"/>
  <c r="X733" i="1"/>
  <c r="AB733" i="1"/>
  <c r="AC733" i="1"/>
  <c r="O734" i="1"/>
  <c r="R734" i="1"/>
  <c r="U734" i="1"/>
  <c r="X734" i="1"/>
  <c r="AB734" i="1"/>
  <c r="AC734" i="1"/>
  <c r="O735" i="1"/>
  <c r="R735" i="1"/>
  <c r="U735" i="1"/>
  <c r="X735" i="1"/>
  <c r="AB735" i="1"/>
  <c r="AC735" i="1"/>
  <c r="O736" i="1"/>
  <c r="R736" i="1"/>
  <c r="U736" i="1"/>
  <c r="X736" i="1"/>
  <c r="AB736" i="1"/>
  <c r="AC736" i="1"/>
  <c r="O737" i="1"/>
  <c r="R737" i="1"/>
  <c r="U737" i="1"/>
  <c r="X737" i="1"/>
  <c r="AB737" i="1"/>
  <c r="AC737" i="1"/>
  <c r="O738" i="1"/>
  <c r="R738" i="1"/>
  <c r="U738" i="1"/>
  <c r="X738" i="1"/>
  <c r="AB738" i="1"/>
  <c r="AC738" i="1"/>
  <c r="O739" i="1"/>
  <c r="R739" i="1"/>
  <c r="U739" i="1"/>
  <c r="X739" i="1"/>
  <c r="AB739" i="1"/>
  <c r="AC739" i="1"/>
  <c r="O740" i="1"/>
  <c r="R740" i="1"/>
  <c r="U740" i="1"/>
  <c r="X740" i="1"/>
  <c r="AB740" i="1"/>
  <c r="AC740" i="1"/>
  <c r="O741" i="1"/>
  <c r="R741" i="1"/>
  <c r="U741" i="1"/>
  <c r="X741" i="1"/>
  <c r="AB741" i="1"/>
  <c r="AC741" i="1"/>
  <c r="O742" i="1"/>
  <c r="R742" i="1"/>
  <c r="U742" i="1"/>
  <c r="X742" i="1"/>
  <c r="AB742" i="1"/>
  <c r="AC742" i="1"/>
  <c r="O743" i="1"/>
  <c r="R743" i="1"/>
  <c r="U743" i="1"/>
  <c r="X743" i="1"/>
  <c r="AB743" i="1"/>
  <c r="AC743" i="1"/>
  <c r="O744" i="1"/>
  <c r="R744" i="1"/>
  <c r="U744" i="1"/>
  <c r="X744" i="1"/>
  <c r="AB744" i="1"/>
  <c r="AC744" i="1"/>
  <c r="O745" i="1"/>
  <c r="R745" i="1"/>
  <c r="U745" i="1"/>
  <c r="X745" i="1"/>
  <c r="AB745" i="1"/>
  <c r="AC745" i="1"/>
  <c r="O746" i="1"/>
  <c r="R746" i="1"/>
  <c r="U746" i="1"/>
  <c r="X746" i="1"/>
  <c r="AB746" i="1"/>
  <c r="AC746" i="1"/>
  <c r="O747" i="1"/>
  <c r="R747" i="1"/>
  <c r="U747" i="1"/>
  <c r="X747" i="1"/>
  <c r="AB747" i="1"/>
  <c r="AC747" i="1"/>
  <c r="O748" i="1"/>
  <c r="R748" i="1"/>
  <c r="U748" i="1"/>
  <c r="X748" i="1"/>
  <c r="AB748" i="1"/>
  <c r="AC748" i="1"/>
  <c r="O749" i="1"/>
  <c r="R749" i="1"/>
  <c r="U749" i="1"/>
  <c r="X749" i="1"/>
  <c r="AB749" i="1"/>
  <c r="AC749" i="1"/>
  <c r="O750" i="1"/>
  <c r="R750" i="1"/>
  <c r="U750" i="1"/>
  <c r="X750" i="1"/>
  <c r="AB750" i="1"/>
  <c r="AC750" i="1"/>
  <c r="O751" i="1"/>
  <c r="R751" i="1"/>
  <c r="U751" i="1"/>
  <c r="X751" i="1"/>
  <c r="AB751" i="1"/>
  <c r="AC751" i="1"/>
  <c r="O752" i="1"/>
  <c r="R752" i="1"/>
  <c r="U752" i="1"/>
  <c r="X752" i="1"/>
  <c r="AB752" i="1"/>
  <c r="AC752" i="1"/>
  <c r="O753" i="1"/>
  <c r="R753" i="1"/>
  <c r="U753" i="1"/>
  <c r="X753" i="1"/>
  <c r="AB753" i="1"/>
  <c r="AC753" i="1"/>
  <c r="O754" i="1"/>
  <c r="R754" i="1"/>
  <c r="U754" i="1"/>
  <c r="X754" i="1"/>
  <c r="AB754" i="1"/>
  <c r="AC754" i="1"/>
  <c r="O755" i="1"/>
  <c r="R755" i="1"/>
  <c r="U755" i="1"/>
  <c r="X755" i="1"/>
  <c r="AB755" i="1"/>
  <c r="AC755" i="1"/>
  <c r="O756" i="1"/>
  <c r="R756" i="1"/>
  <c r="U756" i="1"/>
  <c r="X756" i="1"/>
  <c r="AB756" i="1"/>
  <c r="AC756" i="1"/>
  <c r="O757" i="1"/>
  <c r="R757" i="1"/>
  <c r="U757" i="1"/>
  <c r="X757" i="1"/>
  <c r="AB757" i="1"/>
  <c r="AC757" i="1"/>
  <c r="O758" i="1"/>
  <c r="R758" i="1"/>
  <c r="U758" i="1"/>
  <c r="X758" i="1"/>
  <c r="AB758" i="1"/>
  <c r="AC758" i="1"/>
  <c r="O759" i="1"/>
  <c r="R759" i="1"/>
  <c r="U759" i="1"/>
  <c r="X759" i="1"/>
  <c r="AB759" i="1"/>
  <c r="AC759" i="1"/>
  <c r="O760" i="1"/>
  <c r="R760" i="1"/>
  <c r="U760" i="1"/>
  <c r="X760" i="1"/>
  <c r="AB760" i="1"/>
  <c r="AC760" i="1"/>
  <c r="O761" i="1"/>
  <c r="R761" i="1"/>
  <c r="U761" i="1"/>
  <c r="X761" i="1"/>
  <c r="AB761" i="1"/>
  <c r="AC761" i="1"/>
  <c r="O762" i="1"/>
  <c r="R762" i="1"/>
  <c r="U762" i="1"/>
  <c r="X762" i="1"/>
  <c r="AB762" i="1"/>
  <c r="AC762" i="1"/>
  <c r="O763" i="1"/>
  <c r="R763" i="1"/>
  <c r="U763" i="1"/>
  <c r="X763" i="1"/>
  <c r="AB763" i="1"/>
  <c r="AC763" i="1"/>
  <c r="O764" i="1"/>
  <c r="R764" i="1"/>
  <c r="U764" i="1"/>
  <c r="X764" i="1"/>
  <c r="AB764" i="1"/>
  <c r="AC764" i="1"/>
  <c r="O765" i="1"/>
  <c r="R765" i="1"/>
  <c r="U765" i="1"/>
  <c r="X765" i="1"/>
  <c r="AB765" i="1"/>
  <c r="AC765" i="1"/>
  <c r="O766" i="1"/>
  <c r="R766" i="1"/>
  <c r="U766" i="1"/>
  <c r="X766" i="1"/>
  <c r="AB766" i="1"/>
  <c r="AC766" i="1"/>
  <c r="O767" i="1"/>
  <c r="R767" i="1"/>
  <c r="U767" i="1"/>
  <c r="X767" i="1"/>
  <c r="AB767" i="1"/>
  <c r="AC767" i="1"/>
  <c r="O768" i="1"/>
  <c r="R768" i="1"/>
  <c r="U768" i="1"/>
  <c r="X768" i="1"/>
  <c r="AB768" i="1"/>
  <c r="AC768" i="1"/>
  <c r="O769" i="1"/>
  <c r="R769" i="1"/>
  <c r="U769" i="1"/>
  <c r="X769" i="1"/>
  <c r="AB769" i="1"/>
  <c r="AC769" i="1"/>
  <c r="O770" i="1"/>
  <c r="R770" i="1"/>
  <c r="U770" i="1"/>
  <c r="X770" i="1"/>
  <c r="AB770" i="1"/>
  <c r="AC770" i="1"/>
  <c r="O771" i="1"/>
  <c r="R771" i="1"/>
  <c r="U771" i="1"/>
  <c r="X771" i="1"/>
  <c r="AB771" i="1"/>
  <c r="AC771" i="1"/>
  <c r="O772" i="1"/>
  <c r="R772" i="1"/>
  <c r="U772" i="1"/>
  <c r="X772" i="1"/>
  <c r="AB772" i="1"/>
  <c r="AC772" i="1"/>
  <c r="O773" i="1"/>
  <c r="R773" i="1"/>
  <c r="U773" i="1"/>
  <c r="X773" i="1"/>
  <c r="AB773" i="1"/>
  <c r="AC773" i="1"/>
  <c r="O774" i="1"/>
  <c r="R774" i="1"/>
  <c r="U774" i="1"/>
  <c r="X774" i="1"/>
  <c r="AB774" i="1"/>
  <c r="AC774" i="1"/>
  <c r="O775" i="1"/>
  <c r="R775" i="1"/>
  <c r="U775" i="1"/>
  <c r="X775" i="1"/>
  <c r="AB775" i="1"/>
  <c r="AC775" i="1"/>
  <c r="O776" i="1"/>
  <c r="R776" i="1"/>
  <c r="U776" i="1"/>
  <c r="X776" i="1"/>
  <c r="AB776" i="1"/>
  <c r="AC776" i="1"/>
  <c r="O777" i="1"/>
  <c r="R777" i="1"/>
  <c r="U777" i="1"/>
  <c r="X777" i="1"/>
  <c r="AB777" i="1"/>
  <c r="AC777" i="1"/>
  <c r="O778" i="1"/>
  <c r="R778" i="1"/>
  <c r="U778" i="1"/>
  <c r="X778" i="1"/>
  <c r="AB778" i="1"/>
  <c r="AC778" i="1"/>
  <c r="O779" i="1"/>
  <c r="R779" i="1"/>
  <c r="U779" i="1"/>
  <c r="X779" i="1"/>
  <c r="AB779" i="1"/>
  <c r="AC779" i="1"/>
  <c r="O780" i="1"/>
  <c r="R780" i="1"/>
  <c r="U780" i="1"/>
  <c r="X780" i="1"/>
  <c r="AB780" i="1"/>
  <c r="AC780" i="1"/>
  <c r="O781" i="1"/>
  <c r="R781" i="1"/>
  <c r="U781" i="1"/>
  <c r="X781" i="1"/>
  <c r="AB781" i="1"/>
  <c r="AC781" i="1"/>
  <c r="O782" i="1"/>
  <c r="R782" i="1"/>
  <c r="U782" i="1"/>
  <c r="X782" i="1"/>
  <c r="AB782" i="1"/>
  <c r="AC782" i="1"/>
  <c r="O783" i="1"/>
  <c r="R783" i="1"/>
  <c r="U783" i="1"/>
  <c r="X783" i="1"/>
  <c r="AB783" i="1"/>
  <c r="AC783" i="1"/>
  <c r="O784" i="1"/>
  <c r="R784" i="1"/>
  <c r="U784" i="1"/>
  <c r="X784" i="1"/>
  <c r="AB784" i="1"/>
  <c r="AC784" i="1"/>
  <c r="O785" i="1"/>
  <c r="R785" i="1"/>
  <c r="U785" i="1"/>
  <c r="X785" i="1"/>
  <c r="AB785" i="1"/>
  <c r="AC785" i="1"/>
  <c r="O786" i="1"/>
  <c r="R786" i="1"/>
  <c r="U786" i="1"/>
  <c r="X786" i="1"/>
  <c r="AB786" i="1"/>
  <c r="AC786" i="1"/>
  <c r="O787" i="1"/>
  <c r="R787" i="1"/>
  <c r="U787" i="1"/>
  <c r="X787" i="1"/>
  <c r="AB787" i="1"/>
  <c r="AC787" i="1"/>
  <c r="O788" i="1"/>
  <c r="R788" i="1"/>
  <c r="U788" i="1"/>
  <c r="X788" i="1"/>
  <c r="AB788" i="1"/>
  <c r="AC788" i="1"/>
  <c r="O789" i="1"/>
  <c r="R789" i="1"/>
  <c r="U789" i="1"/>
  <c r="X789" i="1"/>
  <c r="AB789" i="1"/>
  <c r="AC789" i="1"/>
  <c r="O790" i="1"/>
  <c r="R790" i="1"/>
  <c r="U790" i="1"/>
  <c r="X790" i="1"/>
  <c r="AB790" i="1"/>
  <c r="AC790" i="1"/>
  <c r="O791" i="1"/>
  <c r="R791" i="1"/>
  <c r="U791" i="1"/>
  <c r="X791" i="1"/>
  <c r="AB791" i="1"/>
  <c r="AC791" i="1"/>
  <c r="O792" i="1"/>
  <c r="R792" i="1"/>
  <c r="U792" i="1"/>
  <c r="X792" i="1"/>
  <c r="AB792" i="1"/>
  <c r="AC792" i="1"/>
  <c r="O793" i="1"/>
  <c r="R793" i="1"/>
  <c r="U793" i="1"/>
  <c r="X793" i="1"/>
  <c r="AB793" i="1"/>
  <c r="AC793" i="1"/>
  <c r="O794" i="1"/>
  <c r="R794" i="1"/>
  <c r="U794" i="1"/>
  <c r="X794" i="1"/>
  <c r="AB794" i="1"/>
  <c r="AC794" i="1"/>
  <c r="O795" i="1"/>
  <c r="R795" i="1"/>
  <c r="U795" i="1"/>
  <c r="X795" i="1"/>
  <c r="AB795" i="1"/>
  <c r="AC795" i="1"/>
  <c r="O796" i="1"/>
  <c r="R796" i="1"/>
  <c r="U796" i="1"/>
  <c r="X796" i="1"/>
  <c r="AB796" i="1"/>
  <c r="AC796" i="1"/>
  <c r="O797" i="1"/>
  <c r="R797" i="1"/>
  <c r="U797" i="1"/>
  <c r="X797" i="1"/>
  <c r="AB797" i="1"/>
  <c r="AC797" i="1"/>
  <c r="O798" i="1"/>
  <c r="R798" i="1"/>
  <c r="U798" i="1"/>
  <c r="X798" i="1"/>
  <c r="AB798" i="1"/>
  <c r="AC798" i="1"/>
  <c r="O799" i="1"/>
  <c r="R799" i="1"/>
  <c r="U799" i="1"/>
  <c r="X799" i="1"/>
  <c r="AB799" i="1"/>
  <c r="AC799" i="1"/>
  <c r="O800" i="1"/>
  <c r="R800" i="1"/>
  <c r="U800" i="1"/>
  <c r="X800" i="1"/>
  <c r="AB800" i="1"/>
  <c r="AC800" i="1"/>
  <c r="O801" i="1"/>
  <c r="R801" i="1"/>
  <c r="U801" i="1"/>
  <c r="X801" i="1"/>
  <c r="AB801" i="1"/>
  <c r="AC801" i="1"/>
  <c r="O802" i="1"/>
  <c r="R802" i="1"/>
  <c r="U802" i="1"/>
  <c r="X802" i="1"/>
  <c r="AB802" i="1"/>
  <c r="AC802" i="1"/>
  <c r="O803" i="1"/>
  <c r="R803" i="1"/>
  <c r="U803" i="1"/>
  <c r="X803" i="1"/>
  <c r="AB803" i="1"/>
  <c r="AC803" i="1"/>
  <c r="O804" i="1"/>
  <c r="R804" i="1"/>
  <c r="U804" i="1"/>
  <c r="X804" i="1"/>
  <c r="AB804" i="1"/>
  <c r="AC804" i="1"/>
  <c r="O805" i="1"/>
  <c r="R805" i="1"/>
  <c r="U805" i="1"/>
  <c r="X805" i="1"/>
  <c r="AB805" i="1"/>
  <c r="AC805" i="1"/>
  <c r="O806" i="1"/>
  <c r="R806" i="1"/>
  <c r="U806" i="1"/>
  <c r="X806" i="1"/>
  <c r="AB806" i="1"/>
  <c r="AC806" i="1"/>
  <c r="O807" i="1"/>
  <c r="R807" i="1"/>
  <c r="U807" i="1"/>
  <c r="X807" i="1"/>
  <c r="AB807" i="1"/>
  <c r="AC807" i="1"/>
  <c r="O808" i="1"/>
  <c r="R808" i="1"/>
  <c r="U808" i="1"/>
  <c r="X808" i="1"/>
  <c r="AB808" i="1"/>
  <c r="AC808" i="1"/>
  <c r="O809" i="1"/>
  <c r="R809" i="1"/>
  <c r="U809" i="1"/>
  <c r="X809" i="1"/>
  <c r="AB809" i="1"/>
  <c r="AC809" i="1"/>
  <c r="O810" i="1"/>
  <c r="R810" i="1"/>
  <c r="U810" i="1"/>
  <c r="X810" i="1"/>
  <c r="AB810" i="1"/>
  <c r="AC810" i="1"/>
  <c r="O811" i="1"/>
  <c r="R811" i="1"/>
  <c r="U811" i="1"/>
  <c r="X811" i="1"/>
  <c r="AB811" i="1"/>
  <c r="AC811" i="1"/>
  <c r="O812" i="1"/>
  <c r="R812" i="1"/>
  <c r="U812" i="1"/>
  <c r="X812" i="1"/>
  <c r="AB812" i="1"/>
  <c r="AC812" i="1"/>
  <c r="O813" i="1"/>
  <c r="R813" i="1"/>
  <c r="U813" i="1"/>
  <c r="X813" i="1"/>
  <c r="AB813" i="1"/>
  <c r="AC813" i="1"/>
  <c r="O814" i="1"/>
  <c r="R814" i="1"/>
  <c r="U814" i="1"/>
  <c r="X814" i="1"/>
  <c r="AB814" i="1"/>
  <c r="AC814" i="1"/>
  <c r="O815" i="1"/>
  <c r="R815" i="1"/>
  <c r="U815" i="1"/>
  <c r="X815" i="1"/>
  <c r="AB815" i="1"/>
  <c r="AC815" i="1"/>
  <c r="O816" i="1"/>
  <c r="R816" i="1"/>
  <c r="U816" i="1"/>
  <c r="X816" i="1"/>
  <c r="AB816" i="1"/>
  <c r="AC816" i="1"/>
  <c r="O817" i="1"/>
  <c r="R817" i="1"/>
  <c r="U817" i="1"/>
  <c r="X817" i="1"/>
  <c r="AB817" i="1"/>
  <c r="AC817" i="1"/>
  <c r="O818" i="1"/>
  <c r="R818" i="1"/>
  <c r="U818" i="1"/>
  <c r="X818" i="1"/>
  <c r="AB818" i="1"/>
  <c r="AC818" i="1"/>
  <c r="O819" i="1"/>
  <c r="R819" i="1"/>
  <c r="U819" i="1"/>
  <c r="X819" i="1"/>
  <c r="AB819" i="1"/>
  <c r="AC819" i="1"/>
  <c r="O820" i="1"/>
  <c r="R820" i="1"/>
  <c r="U820" i="1"/>
  <c r="X820" i="1"/>
  <c r="AB820" i="1"/>
  <c r="AC820" i="1"/>
  <c r="O821" i="1"/>
  <c r="R821" i="1"/>
  <c r="U821" i="1"/>
  <c r="X821" i="1"/>
  <c r="AB821" i="1"/>
  <c r="AC821" i="1"/>
  <c r="O822" i="1"/>
  <c r="R822" i="1"/>
  <c r="U822" i="1"/>
  <c r="X822" i="1"/>
  <c r="AB822" i="1"/>
  <c r="AC822" i="1"/>
  <c r="O823" i="1"/>
  <c r="R823" i="1"/>
  <c r="U823" i="1"/>
  <c r="X823" i="1"/>
  <c r="AB823" i="1"/>
  <c r="AC823" i="1"/>
  <c r="O824" i="1"/>
  <c r="R824" i="1"/>
  <c r="U824" i="1"/>
  <c r="X824" i="1"/>
  <c r="AB824" i="1"/>
  <c r="AC824" i="1"/>
  <c r="O825" i="1"/>
  <c r="R825" i="1"/>
  <c r="U825" i="1"/>
  <c r="X825" i="1"/>
  <c r="AB825" i="1"/>
  <c r="AC825" i="1"/>
  <c r="O826" i="1"/>
  <c r="R826" i="1"/>
  <c r="U826" i="1"/>
  <c r="X826" i="1"/>
  <c r="AB826" i="1"/>
  <c r="AC826" i="1"/>
  <c r="O827" i="1"/>
  <c r="R827" i="1"/>
  <c r="U827" i="1"/>
  <c r="X827" i="1"/>
  <c r="AB827" i="1"/>
  <c r="AC827" i="1"/>
  <c r="O828" i="1"/>
  <c r="R828" i="1"/>
  <c r="U828" i="1"/>
  <c r="X828" i="1"/>
  <c r="AB828" i="1"/>
  <c r="AC828" i="1"/>
  <c r="O829" i="1"/>
  <c r="R829" i="1"/>
  <c r="U829" i="1"/>
  <c r="X829" i="1"/>
  <c r="AB829" i="1"/>
  <c r="AC829" i="1"/>
  <c r="O830" i="1"/>
  <c r="R830" i="1"/>
  <c r="U830" i="1"/>
  <c r="X830" i="1"/>
  <c r="AB830" i="1"/>
  <c r="AC830" i="1"/>
  <c r="O831" i="1"/>
  <c r="R831" i="1"/>
  <c r="U831" i="1"/>
  <c r="X831" i="1"/>
  <c r="AB831" i="1"/>
  <c r="AC831" i="1"/>
  <c r="O832" i="1"/>
  <c r="R832" i="1"/>
  <c r="U832" i="1"/>
  <c r="X832" i="1"/>
  <c r="AB832" i="1"/>
  <c r="AC832" i="1"/>
  <c r="O833" i="1"/>
  <c r="R833" i="1"/>
  <c r="U833" i="1"/>
  <c r="X833" i="1"/>
  <c r="AB833" i="1"/>
  <c r="AC833" i="1"/>
  <c r="O834" i="1"/>
  <c r="R834" i="1"/>
  <c r="U834" i="1"/>
  <c r="X834" i="1"/>
  <c r="AB834" i="1"/>
  <c r="AC834" i="1"/>
  <c r="O835" i="1"/>
  <c r="R835" i="1"/>
  <c r="U835" i="1"/>
  <c r="X835" i="1"/>
  <c r="AB835" i="1"/>
  <c r="AC835" i="1"/>
  <c r="O836" i="1"/>
  <c r="R836" i="1"/>
  <c r="U836" i="1"/>
  <c r="X836" i="1"/>
  <c r="AB836" i="1"/>
  <c r="AC836" i="1"/>
  <c r="O837" i="1"/>
  <c r="R837" i="1"/>
  <c r="U837" i="1"/>
  <c r="X837" i="1"/>
  <c r="AB837" i="1"/>
  <c r="AC837" i="1"/>
  <c r="O838" i="1"/>
  <c r="R838" i="1"/>
  <c r="U838" i="1"/>
  <c r="X838" i="1"/>
  <c r="AB838" i="1"/>
  <c r="AC838" i="1"/>
  <c r="O839" i="1"/>
  <c r="R839" i="1"/>
  <c r="U839" i="1"/>
  <c r="X839" i="1"/>
  <c r="AB839" i="1"/>
  <c r="AC839" i="1"/>
  <c r="O840" i="1"/>
  <c r="R840" i="1"/>
  <c r="U840" i="1"/>
  <c r="X840" i="1"/>
  <c r="AB840" i="1"/>
  <c r="AC840" i="1"/>
  <c r="O841" i="1"/>
  <c r="R841" i="1"/>
  <c r="U841" i="1"/>
  <c r="X841" i="1"/>
  <c r="AB841" i="1"/>
  <c r="AC841" i="1"/>
  <c r="O842" i="1"/>
  <c r="R842" i="1"/>
  <c r="U842" i="1"/>
  <c r="X842" i="1"/>
  <c r="AB842" i="1"/>
  <c r="AC842" i="1"/>
  <c r="O843" i="1"/>
  <c r="R843" i="1"/>
  <c r="U843" i="1"/>
  <c r="X843" i="1"/>
  <c r="AB843" i="1"/>
  <c r="AC843" i="1"/>
  <c r="O844" i="1"/>
  <c r="R844" i="1"/>
  <c r="U844" i="1"/>
  <c r="X844" i="1"/>
  <c r="AB844" i="1"/>
  <c r="AC844" i="1"/>
  <c r="O845" i="1"/>
  <c r="R845" i="1"/>
  <c r="U845" i="1"/>
  <c r="X845" i="1"/>
  <c r="AB845" i="1"/>
  <c r="AC845" i="1"/>
  <c r="O846" i="1"/>
  <c r="R846" i="1"/>
  <c r="U846" i="1"/>
  <c r="X846" i="1"/>
  <c r="AB846" i="1"/>
  <c r="AC846" i="1"/>
  <c r="O847" i="1"/>
  <c r="R847" i="1"/>
  <c r="U847" i="1"/>
  <c r="X847" i="1"/>
  <c r="AB847" i="1"/>
  <c r="AC847" i="1"/>
  <c r="O848" i="1"/>
  <c r="R848" i="1"/>
  <c r="U848" i="1"/>
  <c r="X848" i="1"/>
  <c r="AB848" i="1"/>
  <c r="AC848" i="1"/>
  <c r="O849" i="1"/>
  <c r="R849" i="1"/>
  <c r="U849" i="1"/>
  <c r="X849" i="1"/>
  <c r="AB849" i="1"/>
  <c r="AC849" i="1"/>
  <c r="O850" i="1"/>
  <c r="R850" i="1"/>
  <c r="U850" i="1"/>
  <c r="X850" i="1"/>
  <c r="AB850" i="1"/>
  <c r="AC850" i="1"/>
  <c r="O851" i="1"/>
  <c r="R851" i="1"/>
  <c r="U851" i="1"/>
  <c r="X851" i="1"/>
  <c r="AB851" i="1"/>
  <c r="AC851" i="1"/>
  <c r="O852" i="1"/>
  <c r="R852" i="1"/>
  <c r="U852" i="1"/>
  <c r="X852" i="1"/>
  <c r="AB852" i="1"/>
  <c r="AC852" i="1"/>
  <c r="O853" i="1"/>
  <c r="R853" i="1"/>
  <c r="U853" i="1"/>
  <c r="X853" i="1"/>
  <c r="AB853" i="1"/>
  <c r="AC853" i="1"/>
  <c r="O854" i="1"/>
  <c r="R854" i="1"/>
  <c r="U854" i="1"/>
  <c r="X854" i="1"/>
  <c r="AB854" i="1"/>
  <c r="AC854" i="1"/>
  <c r="O855" i="1"/>
  <c r="R855" i="1"/>
  <c r="U855" i="1"/>
  <c r="X855" i="1"/>
  <c r="AB855" i="1"/>
  <c r="AC855" i="1"/>
  <c r="O856" i="1"/>
  <c r="R856" i="1"/>
  <c r="U856" i="1"/>
  <c r="X856" i="1"/>
  <c r="AB856" i="1"/>
  <c r="AC856" i="1"/>
  <c r="O857" i="1"/>
  <c r="R857" i="1"/>
  <c r="U857" i="1"/>
  <c r="X857" i="1"/>
  <c r="AB857" i="1"/>
  <c r="AC857" i="1"/>
  <c r="O858" i="1"/>
  <c r="R858" i="1"/>
  <c r="U858" i="1"/>
  <c r="X858" i="1"/>
  <c r="AB858" i="1"/>
  <c r="AC858" i="1"/>
  <c r="O859" i="1"/>
  <c r="R859" i="1"/>
  <c r="U859" i="1"/>
  <c r="X859" i="1"/>
  <c r="AB859" i="1"/>
  <c r="AC859" i="1"/>
  <c r="O860" i="1"/>
  <c r="R860" i="1"/>
  <c r="U860" i="1"/>
  <c r="X860" i="1"/>
  <c r="AB860" i="1"/>
  <c r="AC860" i="1"/>
  <c r="O861" i="1"/>
  <c r="R861" i="1"/>
  <c r="U861" i="1"/>
  <c r="X861" i="1"/>
  <c r="AB861" i="1"/>
  <c r="AC861" i="1"/>
  <c r="O862" i="1"/>
  <c r="R862" i="1"/>
  <c r="U862" i="1"/>
  <c r="X862" i="1"/>
  <c r="AB862" i="1"/>
  <c r="AC862" i="1"/>
  <c r="O863" i="1"/>
  <c r="R863" i="1"/>
  <c r="U863" i="1"/>
  <c r="X863" i="1"/>
  <c r="AB863" i="1"/>
  <c r="AC863" i="1"/>
  <c r="O864" i="1"/>
  <c r="R864" i="1"/>
  <c r="U864" i="1"/>
  <c r="X864" i="1"/>
  <c r="AB864" i="1"/>
  <c r="AC864" i="1"/>
  <c r="O865" i="1"/>
  <c r="R865" i="1"/>
  <c r="U865" i="1"/>
  <c r="X865" i="1"/>
  <c r="AB865" i="1"/>
  <c r="AC865" i="1"/>
  <c r="O866" i="1"/>
  <c r="R866" i="1"/>
  <c r="U866" i="1"/>
  <c r="X866" i="1"/>
  <c r="AB866" i="1"/>
  <c r="AC866" i="1"/>
  <c r="O867" i="1"/>
  <c r="R867" i="1"/>
  <c r="U867" i="1"/>
  <c r="X867" i="1"/>
  <c r="AB867" i="1"/>
  <c r="AC867" i="1"/>
  <c r="O868" i="1"/>
  <c r="R868" i="1"/>
  <c r="U868" i="1"/>
  <c r="X868" i="1"/>
  <c r="AB868" i="1"/>
  <c r="AC868" i="1"/>
  <c r="O869" i="1"/>
  <c r="R869" i="1"/>
  <c r="U869" i="1"/>
  <c r="X869" i="1"/>
  <c r="AB869" i="1"/>
  <c r="AC869" i="1"/>
  <c r="O870" i="1"/>
  <c r="R870" i="1"/>
  <c r="U870" i="1"/>
  <c r="X870" i="1"/>
  <c r="AB870" i="1"/>
  <c r="AC870" i="1"/>
  <c r="O871" i="1"/>
  <c r="R871" i="1"/>
  <c r="U871" i="1"/>
  <c r="X871" i="1"/>
  <c r="AB871" i="1"/>
  <c r="AC871" i="1"/>
  <c r="O872" i="1"/>
  <c r="R872" i="1"/>
  <c r="U872" i="1"/>
  <c r="X872" i="1"/>
  <c r="AB872" i="1"/>
  <c r="AC872" i="1"/>
  <c r="O873" i="1"/>
  <c r="R873" i="1"/>
  <c r="U873" i="1"/>
  <c r="X873" i="1"/>
  <c r="AB873" i="1"/>
  <c r="AC873" i="1"/>
  <c r="O874" i="1"/>
  <c r="R874" i="1"/>
  <c r="U874" i="1"/>
  <c r="X874" i="1"/>
  <c r="AB874" i="1"/>
  <c r="AC874" i="1"/>
  <c r="O875" i="1"/>
  <c r="R875" i="1"/>
  <c r="U875" i="1"/>
  <c r="X875" i="1"/>
  <c r="AB875" i="1"/>
  <c r="AC875" i="1"/>
  <c r="O876" i="1"/>
  <c r="R876" i="1"/>
  <c r="U876" i="1"/>
  <c r="X876" i="1"/>
  <c r="AB876" i="1"/>
  <c r="AC876" i="1"/>
  <c r="O877" i="1"/>
  <c r="R877" i="1"/>
  <c r="U877" i="1"/>
  <c r="X877" i="1"/>
  <c r="AB877" i="1"/>
  <c r="AC877" i="1"/>
  <c r="O878" i="1"/>
  <c r="R878" i="1"/>
  <c r="U878" i="1"/>
  <c r="X878" i="1"/>
  <c r="AB878" i="1"/>
  <c r="AC878" i="1"/>
  <c r="O879" i="1"/>
  <c r="R879" i="1"/>
  <c r="U879" i="1"/>
  <c r="X879" i="1"/>
  <c r="AB879" i="1"/>
  <c r="AC879" i="1"/>
  <c r="O880" i="1"/>
  <c r="R880" i="1"/>
  <c r="U880" i="1"/>
  <c r="X880" i="1"/>
  <c r="AB880" i="1"/>
  <c r="AC880" i="1"/>
  <c r="O881" i="1"/>
  <c r="R881" i="1"/>
  <c r="U881" i="1"/>
  <c r="X881" i="1"/>
  <c r="AB881" i="1"/>
  <c r="AC881" i="1"/>
  <c r="O882" i="1"/>
  <c r="R882" i="1"/>
  <c r="U882" i="1"/>
  <c r="X882" i="1"/>
  <c r="AB882" i="1"/>
  <c r="AC882" i="1"/>
  <c r="O883" i="1"/>
  <c r="R883" i="1"/>
  <c r="U883" i="1"/>
  <c r="X883" i="1"/>
  <c r="AB883" i="1"/>
  <c r="AC883" i="1"/>
  <c r="O884" i="1"/>
  <c r="R884" i="1"/>
  <c r="U884" i="1"/>
  <c r="X884" i="1"/>
  <c r="AB884" i="1"/>
  <c r="AC884" i="1"/>
  <c r="O885" i="1"/>
  <c r="R885" i="1"/>
  <c r="U885" i="1"/>
  <c r="X885" i="1"/>
  <c r="AB885" i="1"/>
  <c r="AC885" i="1"/>
  <c r="O886" i="1"/>
  <c r="R886" i="1"/>
  <c r="U886" i="1"/>
  <c r="X886" i="1"/>
  <c r="AB886" i="1"/>
  <c r="AC886" i="1"/>
  <c r="O887" i="1"/>
  <c r="R887" i="1"/>
  <c r="U887" i="1"/>
  <c r="X887" i="1"/>
  <c r="AB887" i="1"/>
  <c r="AC887" i="1"/>
  <c r="O888" i="1"/>
  <c r="R888" i="1"/>
  <c r="U888" i="1"/>
  <c r="X888" i="1"/>
  <c r="AB888" i="1"/>
  <c r="AC888" i="1"/>
  <c r="O889" i="1"/>
  <c r="R889" i="1"/>
  <c r="U889" i="1"/>
  <c r="X889" i="1"/>
  <c r="AB889" i="1"/>
  <c r="AC889" i="1"/>
  <c r="O890" i="1"/>
  <c r="R890" i="1"/>
  <c r="U890" i="1"/>
  <c r="X890" i="1"/>
  <c r="AB890" i="1"/>
  <c r="AC890" i="1"/>
  <c r="O891" i="1"/>
  <c r="R891" i="1"/>
  <c r="U891" i="1"/>
  <c r="X891" i="1"/>
  <c r="AB891" i="1"/>
  <c r="AC891" i="1"/>
  <c r="O892" i="1"/>
  <c r="R892" i="1"/>
  <c r="U892" i="1"/>
  <c r="X892" i="1"/>
  <c r="AB892" i="1"/>
  <c r="AC892" i="1"/>
  <c r="O893" i="1"/>
  <c r="R893" i="1"/>
  <c r="U893" i="1"/>
  <c r="X893" i="1"/>
  <c r="AB893" i="1"/>
  <c r="AC893" i="1"/>
  <c r="O894" i="1"/>
  <c r="R894" i="1"/>
  <c r="U894" i="1"/>
  <c r="X894" i="1"/>
  <c r="AB894" i="1"/>
  <c r="AC894" i="1"/>
  <c r="O895" i="1"/>
  <c r="R895" i="1"/>
  <c r="U895" i="1"/>
  <c r="X895" i="1"/>
  <c r="AB895" i="1"/>
  <c r="AC895" i="1"/>
  <c r="O896" i="1"/>
  <c r="R896" i="1"/>
  <c r="U896" i="1"/>
  <c r="X896" i="1"/>
  <c r="AB896" i="1"/>
  <c r="AC896" i="1"/>
  <c r="O897" i="1"/>
  <c r="R897" i="1"/>
  <c r="U897" i="1"/>
  <c r="X897" i="1"/>
  <c r="AB897" i="1"/>
  <c r="AC897" i="1"/>
  <c r="O898" i="1"/>
  <c r="R898" i="1"/>
  <c r="U898" i="1"/>
  <c r="X898" i="1"/>
  <c r="AB898" i="1"/>
  <c r="AC898" i="1"/>
  <c r="O899" i="1"/>
  <c r="R899" i="1"/>
  <c r="U899" i="1"/>
  <c r="X899" i="1"/>
  <c r="AB899" i="1"/>
  <c r="AC899" i="1"/>
  <c r="O900" i="1"/>
  <c r="R900" i="1"/>
  <c r="U900" i="1"/>
  <c r="X900" i="1"/>
  <c r="AB900" i="1"/>
  <c r="AC900" i="1"/>
  <c r="O901" i="1"/>
  <c r="R901" i="1"/>
  <c r="U901" i="1"/>
  <c r="X901" i="1"/>
  <c r="AB901" i="1"/>
  <c r="AC901" i="1"/>
  <c r="O902" i="1"/>
  <c r="R902" i="1"/>
  <c r="U902" i="1"/>
  <c r="X902" i="1"/>
  <c r="AB902" i="1"/>
  <c r="AC902" i="1"/>
  <c r="O903" i="1"/>
  <c r="R903" i="1"/>
  <c r="U903" i="1"/>
  <c r="X903" i="1"/>
  <c r="AB903" i="1"/>
  <c r="AC903" i="1"/>
  <c r="O904" i="1"/>
  <c r="R904" i="1"/>
  <c r="U904" i="1"/>
  <c r="X904" i="1"/>
  <c r="AB904" i="1"/>
  <c r="AC904" i="1"/>
  <c r="O905" i="1"/>
  <c r="R905" i="1"/>
  <c r="U905" i="1"/>
  <c r="X905" i="1"/>
  <c r="AB905" i="1"/>
  <c r="AC905" i="1"/>
  <c r="O906" i="1"/>
  <c r="R906" i="1"/>
  <c r="U906" i="1"/>
  <c r="X906" i="1"/>
  <c r="AB906" i="1"/>
  <c r="AC906" i="1"/>
  <c r="O907" i="1"/>
  <c r="R907" i="1"/>
  <c r="U907" i="1"/>
  <c r="X907" i="1"/>
  <c r="AB907" i="1"/>
  <c r="AC907" i="1"/>
  <c r="O908" i="1"/>
  <c r="R908" i="1"/>
  <c r="U908" i="1"/>
  <c r="X908" i="1"/>
  <c r="AB908" i="1"/>
  <c r="AC908" i="1"/>
  <c r="O909" i="1"/>
  <c r="R909" i="1"/>
  <c r="U909" i="1"/>
  <c r="X909" i="1"/>
  <c r="AB909" i="1"/>
  <c r="AC909" i="1"/>
  <c r="O910" i="1"/>
  <c r="R910" i="1"/>
  <c r="U910" i="1"/>
  <c r="X910" i="1"/>
  <c r="AB910" i="1"/>
  <c r="AC910" i="1"/>
  <c r="O911" i="1"/>
  <c r="R911" i="1"/>
  <c r="U911" i="1"/>
  <c r="X911" i="1"/>
  <c r="AB911" i="1"/>
  <c r="AC911" i="1"/>
  <c r="O912" i="1"/>
  <c r="R912" i="1"/>
  <c r="U912" i="1"/>
  <c r="X912" i="1"/>
  <c r="AB912" i="1"/>
  <c r="AC912" i="1"/>
  <c r="O913" i="1"/>
  <c r="R913" i="1"/>
  <c r="U913" i="1"/>
  <c r="X913" i="1"/>
  <c r="AB913" i="1"/>
  <c r="AC913" i="1"/>
  <c r="O914" i="1"/>
  <c r="R914" i="1"/>
  <c r="U914" i="1"/>
  <c r="X914" i="1"/>
  <c r="AB914" i="1"/>
  <c r="AC914" i="1"/>
  <c r="O915" i="1"/>
  <c r="R915" i="1"/>
  <c r="U915" i="1"/>
  <c r="X915" i="1"/>
  <c r="AB915" i="1"/>
  <c r="AC915" i="1"/>
  <c r="O916" i="1"/>
  <c r="R916" i="1"/>
  <c r="U916" i="1"/>
  <c r="X916" i="1"/>
  <c r="AB916" i="1"/>
  <c r="AC916" i="1"/>
  <c r="O917" i="1"/>
  <c r="R917" i="1"/>
  <c r="U917" i="1"/>
  <c r="X917" i="1"/>
  <c r="AB917" i="1"/>
  <c r="AC917" i="1"/>
  <c r="O918" i="1"/>
  <c r="R918" i="1"/>
  <c r="U918" i="1"/>
  <c r="X918" i="1"/>
  <c r="AB918" i="1"/>
  <c r="AC918" i="1"/>
  <c r="O919" i="1"/>
  <c r="R919" i="1"/>
  <c r="U919" i="1"/>
  <c r="X919" i="1"/>
  <c r="AB919" i="1"/>
  <c r="AC919" i="1"/>
  <c r="O920" i="1"/>
  <c r="R920" i="1"/>
  <c r="U920" i="1"/>
  <c r="X920" i="1"/>
  <c r="AB920" i="1"/>
  <c r="AC920" i="1"/>
  <c r="O921" i="1"/>
  <c r="R921" i="1"/>
  <c r="U921" i="1"/>
  <c r="X921" i="1"/>
  <c r="AB921" i="1"/>
  <c r="AC921" i="1"/>
  <c r="O922" i="1"/>
  <c r="R922" i="1"/>
  <c r="U922" i="1"/>
  <c r="X922" i="1"/>
  <c r="AB922" i="1"/>
  <c r="AC922" i="1"/>
  <c r="O923" i="1"/>
  <c r="R923" i="1"/>
  <c r="U923" i="1"/>
  <c r="X923" i="1"/>
  <c r="AB923" i="1"/>
  <c r="AC923" i="1"/>
  <c r="O924" i="1"/>
  <c r="R924" i="1"/>
  <c r="U924" i="1"/>
  <c r="X924" i="1"/>
  <c r="AB924" i="1"/>
  <c r="AC924" i="1"/>
  <c r="O925" i="1"/>
  <c r="R925" i="1"/>
  <c r="U925" i="1"/>
  <c r="X925" i="1"/>
  <c r="AB925" i="1"/>
  <c r="AC925" i="1"/>
  <c r="O926" i="1"/>
  <c r="R926" i="1"/>
  <c r="U926" i="1"/>
  <c r="X926" i="1"/>
  <c r="AB926" i="1"/>
  <c r="AC926" i="1"/>
  <c r="O927" i="1"/>
  <c r="R927" i="1"/>
  <c r="U927" i="1"/>
  <c r="X927" i="1"/>
  <c r="AB927" i="1"/>
  <c r="AC927" i="1"/>
  <c r="O928" i="1"/>
  <c r="R928" i="1"/>
  <c r="U928" i="1"/>
  <c r="X928" i="1"/>
  <c r="AB928" i="1"/>
  <c r="AC928" i="1"/>
  <c r="O929" i="1"/>
  <c r="R929" i="1"/>
  <c r="U929" i="1"/>
  <c r="X929" i="1"/>
  <c r="AB929" i="1"/>
  <c r="AC929" i="1"/>
  <c r="O930" i="1"/>
  <c r="R930" i="1"/>
  <c r="U930" i="1"/>
  <c r="X930" i="1"/>
  <c r="AB930" i="1"/>
  <c r="AC930" i="1"/>
  <c r="O931" i="1"/>
  <c r="R931" i="1"/>
  <c r="U931" i="1"/>
  <c r="X931" i="1"/>
  <c r="AB931" i="1"/>
  <c r="AC931" i="1"/>
  <c r="O932" i="1"/>
  <c r="R932" i="1"/>
  <c r="U932" i="1"/>
  <c r="X932" i="1"/>
  <c r="AB932" i="1"/>
  <c r="AC932" i="1"/>
  <c r="O933" i="1"/>
  <c r="R933" i="1"/>
  <c r="U933" i="1"/>
  <c r="X933" i="1"/>
  <c r="AB933" i="1"/>
  <c r="AC933" i="1"/>
  <c r="O934" i="1"/>
  <c r="R934" i="1"/>
  <c r="U934" i="1"/>
  <c r="X934" i="1"/>
  <c r="AB934" i="1"/>
  <c r="AC934" i="1"/>
  <c r="O935" i="1"/>
  <c r="R935" i="1"/>
  <c r="U935" i="1"/>
  <c r="X935" i="1"/>
  <c r="AB935" i="1"/>
  <c r="AC935" i="1"/>
  <c r="O936" i="1"/>
  <c r="R936" i="1"/>
  <c r="U936" i="1"/>
  <c r="X936" i="1"/>
  <c r="AB936" i="1"/>
  <c r="AC936" i="1"/>
  <c r="O937" i="1"/>
  <c r="R937" i="1"/>
  <c r="U937" i="1"/>
  <c r="X937" i="1"/>
  <c r="AB937" i="1"/>
  <c r="AC937" i="1"/>
  <c r="O938" i="1"/>
  <c r="R938" i="1"/>
  <c r="U938" i="1"/>
  <c r="X938" i="1"/>
  <c r="AB938" i="1"/>
  <c r="AC938" i="1"/>
  <c r="O939" i="1"/>
  <c r="R939" i="1"/>
  <c r="U939" i="1"/>
  <c r="X939" i="1"/>
  <c r="AB939" i="1"/>
  <c r="AC939" i="1"/>
  <c r="O940" i="1"/>
  <c r="R940" i="1"/>
  <c r="U940" i="1"/>
  <c r="X940" i="1"/>
  <c r="AB940" i="1"/>
  <c r="AC940" i="1"/>
  <c r="O941" i="1"/>
  <c r="R941" i="1"/>
  <c r="U941" i="1"/>
  <c r="X941" i="1"/>
  <c r="AB941" i="1"/>
  <c r="AC941" i="1"/>
  <c r="O942" i="1"/>
  <c r="R942" i="1"/>
  <c r="U942" i="1"/>
  <c r="X942" i="1"/>
  <c r="AB942" i="1"/>
  <c r="AC942" i="1"/>
  <c r="O943" i="1"/>
  <c r="R943" i="1"/>
  <c r="U943" i="1"/>
  <c r="X943" i="1"/>
  <c r="AB943" i="1"/>
  <c r="AC943" i="1"/>
  <c r="O944" i="1"/>
  <c r="R944" i="1"/>
  <c r="U944" i="1"/>
  <c r="X944" i="1"/>
  <c r="AB944" i="1"/>
  <c r="AC944" i="1"/>
  <c r="O945" i="1"/>
  <c r="R945" i="1"/>
  <c r="U945" i="1"/>
  <c r="X945" i="1"/>
  <c r="AB945" i="1"/>
  <c r="AC945" i="1"/>
  <c r="O946" i="1"/>
  <c r="R946" i="1"/>
  <c r="U946" i="1"/>
  <c r="X946" i="1"/>
  <c r="AB946" i="1"/>
  <c r="AC946" i="1"/>
  <c r="O947" i="1"/>
  <c r="R947" i="1"/>
  <c r="U947" i="1"/>
  <c r="X947" i="1"/>
  <c r="AB947" i="1"/>
  <c r="AC947" i="1"/>
  <c r="O948" i="1"/>
  <c r="R948" i="1"/>
  <c r="U948" i="1"/>
  <c r="X948" i="1"/>
  <c r="AB948" i="1"/>
  <c r="AC948" i="1"/>
  <c r="O949" i="1"/>
  <c r="R949" i="1"/>
  <c r="U949" i="1"/>
  <c r="X949" i="1"/>
  <c r="AB949" i="1"/>
  <c r="AC949" i="1"/>
  <c r="O950" i="1"/>
  <c r="R950" i="1"/>
  <c r="U950" i="1"/>
  <c r="X950" i="1"/>
  <c r="AB950" i="1"/>
  <c r="AC950" i="1"/>
  <c r="O951" i="1"/>
  <c r="R951" i="1"/>
  <c r="U951" i="1"/>
  <c r="X951" i="1"/>
  <c r="AB951" i="1"/>
  <c r="AC951" i="1"/>
  <c r="O952" i="1"/>
  <c r="R952" i="1"/>
  <c r="U952" i="1"/>
  <c r="X952" i="1"/>
  <c r="AB952" i="1"/>
  <c r="AC952" i="1"/>
  <c r="O953" i="1"/>
  <c r="R953" i="1"/>
  <c r="U953" i="1"/>
  <c r="X953" i="1"/>
  <c r="AB953" i="1"/>
  <c r="AC953" i="1"/>
  <c r="O954" i="1"/>
  <c r="R954" i="1"/>
  <c r="U954" i="1"/>
  <c r="X954" i="1"/>
  <c r="AB954" i="1"/>
  <c r="AC954" i="1"/>
  <c r="O955" i="1"/>
  <c r="R955" i="1"/>
  <c r="U955" i="1"/>
  <c r="X955" i="1"/>
  <c r="AB955" i="1"/>
  <c r="AC955" i="1"/>
  <c r="O956" i="1"/>
  <c r="R956" i="1"/>
  <c r="U956" i="1"/>
  <c r="X956" i="1"/>
  <c r="AB956" i="1"/>
  <c r="AC956" i="1"/>
  <c r="O957" i="1"/>
  <c r="R957" i="1"/>
  <c r="U957" i="1"/>
  <c r="X957" i="1"/>
  <c r="AB957" i="1"/>
  <c r="AC957" i="1"/>
  <c r="O958" i="1"/>
  <c r="R958" i="1"/>
  <c r="U958" i="1"/>
  <c r="X958" i="1"/>
  <c r="AB958" i="1"/>
  <c r="AC958" i="1"/>
  <c r="O959" i="1"/>
  <c r="R959" i="1"/>
  <c r="U959" i="1"/>
  <c r="X959" i="1"/>
  <c r="AB959" i="1"/>
  <c r="AC959" i="1"/>
  <c r="O960" i="1"/>
  <c r="R960" i="1"/>
  <c r="U960" i="1"/>
  <c r="X960" i="1"/>
  <c r="AB960" i="1"/>
  <c r="AC960" i="1"/>
  <c r="O961" i="1"/>
  <c r="R961" i="1"/>
  <c r="U961" i="1"/>
  <c r="X961" i="1"/>
  <c r="AB961" i="1"/>
  <c r="AC961" i="1"/>
  <c r="O962" i="1"/>
  <c r="R962" i="1"/>
  <c r="U962" i="1"/>
  <c r="X962" i="1"/>
  <c r="AB962" i="1"/>
  <c r="AC962" i="1"/>
  <c r="O963" i="1"/>
  <c r="R963" i="1"/>
  <c r="U963" i="1"/>
  <c r="X963" i="1"/>
  <c r="AB963" i="1"/>
  <c r="AC963" i="1"/>
  <c r="O964" i="1"/>
  <c r="R964" i="1"/>
  <c r="U964" i="1"/>
  <c r="X964" i="1"/>
  <c r="AB964" i="1"/>
  <c r="AC964" i="1"/>
  <c r="O965" i="1"/>
  <c r="R965" i="1"/>
  <c r="U965" i="1"/>
  <c r="X965" i="1"/>
  <c r="AB965" i="1"/>
  <c r="AC965" i="1"/>
  <c r="O966" i="1"/>
  <c r="R966" i="1"/>
  <c r="U966" i="1"/>
  <c r="X966" i="1"/>
  <c r="AB966" i="1"/>
  <c r="AC966" i="1"/>
  <c r="O967" i="1"/>
  <c r="R967" i="1"/>
  <c r="U967" i="1"/>
  <c r="X967" i="1"/>
  <c r="AB967" i="1"/>
  <c r="AC967" i="1"/>
  <c r="O968" i="1"/>
  <c r="R968" i="1"/>
  <c r="U968" i="1"/>
  <c r="X968" i="1"/>
  <c r="AB968" i="1"/>
  <c r="AC968" i="1"/>
  <c r="O969" i="1"/>
  <c r="R969" i="1"/>
  <c r="U969" i="1"/>
  <c r="X969" i="1"/>
  <c r="AB969" i="1"/>
  <c r="AC969" i="1"/>
  <c r="O970" i="1"/>
  <c r="R970" i="1"/>
  <c r="U970" i="1"/>
  <c r="X970" i="1"/>
  <c r="AB970" i="1"/>
  <c r="AC970" i="1"/>
  <c r="O971" i="1"/>
  <c r="R971" i="1"/>
  <c r="U971" i="1"/>
  <c r="X971" i="1"/>
  <c r="AB971" i="1"/>
  <c r="AC971" i="1"/>
  <c r="O972" i="1"/>
  <c r="R972" i="1"/>
  <c r="U972" i="1"/>
  <c r="X972" i="1"/>
  <c r="AB972" i="1"/>
  <c r="AC972" i="1"/>
  <c r="O973" i="1"/>
  <c r="R973" i="1"/>
  <c r="U973" i="1"/>
  <c r="X973" i="1"/>
  <c r="AB973" i="1"/>
  <c r="AC973" i="1"/>
  <c r="O974" i="1"/>
  <c r="R974" i="1"/>
  <c r="U974" i="1"/>
  <c r="X974" i="1"/>
  <c r="AB974" i="1"/>
  <c r="AC974" i="1"/>
  <c r="O975" i="1"/>
  <c r="R975" i="1"/>
  <c r="U975" i="1"/>
  <c r="X975" i="1"/>
  <c r="AB975" i="1"/>
  <c r="AC975" i="1"/>
  <c r="O976" i="1"/>
  <c r="R976" i="1"/>
  <c r="U976" i="1"/>
  <c r="X976" i="1"/>
  <c r="AB976" i="1"/>
  <c r="AC976" i="1"/>
  <c r="O977" i="1"/>
  <c r="R977" i="1"/>
  <c r="U977" i="1"/>
  <c r="X977" i="1"/>
  <c r="AB977" i="1"/>
  <c r="AC977" i="1"/>
  <c r="O978" i="1"/>
  <c r="R978" i="1"/>
  <c r="U978" i="1"/>
  <c r="X978" i="1"/>
  <c r="AB978" i="1"/>
  <c r="AC978" i="1"/>
  <c r="O979" i="1"/>
  <c r="R979" i="1"/>
  <c r="U979" i="1"/>
  <c r="X979" i="1"/>
  <c r="AB979" i="1"/>
  <c r="AC979" i="1"/>
  <c r="O980" i="1"/>
  <c r="R980" i="1"/>
  <c r="U980" i="1"/>
  <c r="X980" i="1"/>
  <c r="AB980" i="1"/>
  <c r="AC980" i="1"/>
  <c r="O981" i="1"/>
  <c r="R981" i="1"/>
  <c r="U981" i="1"/>
  <c r="X981" i="1"/>
  <c r="AB981" i="1"/>
  <c r="AC981" i="1"/>
  <c r="O982" i="1"/>
  <c r="R982" i="1"/>
  <c r="U982" i="1"/>
  <c r="X982" i="1"/>
  <c r="AB982" i="1"/>
  <c r="AC982" i="1"/>
  <c r="O983" i="1"/>
  <c r="R983" i="1"/>
  <c r="U983" i="1"/>
  <c r="X983" i="1"/>
  <c r="AB983" i="1"/>
  <c r="AC983" i="1"/>
  <c r="O984" i="1"/>
  <c r="R984" i="1"/>
  <c r="U984" i="1"/>
  <c r="X984" i="1"/>
  <c r="AB984" i="1"/>
  <c r="AC984" i="1"/>
  <c r="O985" i="1"/>
  <c r="R985" i="1"/>
  <c r="U985" i="1"/>
  <c r="X985" i="1"/>
  <c r="AB985" i="1"/>
  <c r="AC985" i="1"/>
  <c r="O986" i="1"/>
  <c r="R986" i="1"/>
  <c r="U986" i="1"/>
  <c r="X986" i="1"/>
  <c r="AB986" i="1"/>
  <c r="AC986" i="1"/>
  <c r="O987" i="1"/>
  <c r="R987" i="1"/>
  <c r="U987" i="1"/>
  <c r="X987" i="1"/>
  <c r="AB987" i="1"/>
  <c r="AC987" i="1"/>
  <c r="O988" i="1"/>
  <c r="R988" i="1"/>
  <c r="U988" i="1"/>
  <c r="X988" i="1"/>
  <c r="AB988" i="1"/>
  <c r="AC988" i="1"/>
  <c r="O989" i="1"/>
  <c r="R989" i="1"/>
  <c r="U989" i="1"/>
  <c r="X989" i="1"/>
  <c r="AB989" i="1"/>
  <c r="AC989" i="1"/>
  <c r="O990" i="1"/>
  <c r="R990" i="1"/>
  <c r="U990" i="1"/>
  <c r="X990" i="1"/>
  <c r="AB990" i="1"/>
  <c r="AC990" i="1"/>
  <c r="O991" i="1"/>
  <c r="R991" i="1"/>
  <c r="U991" i="1"/>
  <c r="X991" i="1"/>
  <c r="AB991" i="1"/>
  <c r="AC991" i="1"/>
  <c r="O992" i="1"/>
  <c r="R992" i="1"/>
  <c r="U992" i="1"/>
  <c r="X992" i="1"/>
  <c r="AB992" i="1"/>
  <c r="AC992" i="1"/>
  <c r="O993" i="1"/>
  <c r="R993" i="1"/>
  <c r="U993" i="1"/>
  <c r="X993" i="1"/>
  <c r="AB993" i="1"/>
  <c r="AC993" i="1"/>
  <c r="O994" i="1"/>
  <c r="R994" i="1"/>
  <c r="U994" i="1"/>
  <c r="X994" i="1"/>
  <c r="AB994" i="1"/>
  <c r="AC994" i="1"/>
  <c r="O995" i="1"/>
  <c r="R995" i="1"/>
  <c r="U995" i="1"/>
  <c r="X995" i="1"/>
  <c r="AB995" i="1"/>
  <c r="AC995" i="1"/>
  <c r="O996" i="1"/>
  <c r="R996" i="1"/>
  <c r="U996" i="1"/>
  <c r="X996" i="1"/>
  <c r="AB996" i="1"/>
  <c r="AC996" i="1"/>
  <c r="AL12" i="1" l="1"/>
  <c r="AK12" i="1" s="1"/>
  <c r="T13" i="1"/>
  <c r="AB18" i="1"/>
  <c r="Q18" i="1"/>
  <c r="AA18" i="1" s="1"/>
  <c r="AC18" i="1"/>
  <c r="Q17" i="1"/>
  <c r="AA17" i="1" s="1"/>
  <c r="Q13" i="1"/>
  <c r="Q10" i="1"/>
  <c r="AA10" i="1" s="1"/>
  <c r="Q9" i="1"/>
  <c r="T9" i="1"/>
  <c r="Q7" i="1"/>
  <c r="Q8" i="1"/>
  <c r="Q5" i="1"/>
  <c r="Q6" i="1"/>
  <c r="Q12" i="1"/>
  <c r="AA12" i="1" s="1"/>
  <c r="Q4" i="1"/>
  <c r="T4" i="1" s="1"/>
  <c r="AL13" i="1" l="1"/>
  <c r="AL14" i="1" s="1"/>
  <c r="AL15" i="1" s="1"/>
  <c r="AA9" i="1"/>
  <c r="AA4" i="1"/>
  <c r="T5" i="1"/>
  <c r="T7" i="1"/>
  <c r="T6" i="1"/>
  <c r="Z13" i="1"/>
  <c r="AA13" i="1" s="1"/>
  <c r="AK13" i="1" l="1"/>
  <c r="W8" i="1"/>
  <c r="W6" i="1"/>
  <c r="AA6" i="1" s="1"/>
  <c r="Z7" i="1"/>
  <c r="AA5" i="1"/>
  <c r="W7" i="1"/>
  <c r="AL16" i="1"/>
  <c r="AL17" i="1" s="1"/>
  <c r="AK14" i="1" l="1"/>
  <c r="AK15" i="1" s="1"/>
  <c r="AK17" i="1"/>
  <c r="AL18" i="1"/>
  <c r="Z8" i="1"/>
  <c r="AA8" i="1" s="1"/>
  <c r="AA7" i="1"/>
  <c r="AK16" i="1"/>
  <c r="AM4" i="1" s="1"/>
  <c r="AK18" i="1" l="1"/>
  <c r="AL19" i="1"/>
  <c r="AF19" i="1"/>
  <c r="G27" i="3" s="1"/>
  <c r="AE19" i="1"/>
  <c r="D27" i="3" s="1"/>
  <c r="C27" i="3" s="1"/>
  <c r="AF17" i="1"/>
  <c r="G25" i="3" s="1"/>
  <c r="AE17" i="1"/>
  <c r="D25" i="3" s="1"/>
  <c r="C25" i="3" s="1"/>
  <c r="AE357" i="1"/>
  <c r="AF767" i="1"/>
  <c r="AE381" i="1"/>
  <c r="AE840" i="1"/>
  <c r="AE498" i="1"/>
  <c r="AE858" i="1"/>
  <c r="AE635" i="1"/>
  <c r="AF136" i="1"/>
  <c r="AE619" i="1"/>
  <c r="AE693" i="1"/>
  <c r="AF291" i="1"/>
  <c r="AF89" i="1"/>
  <c r="G97" i="3" s="1"/>
  <c r="AF189" i="1"/>
  <c r="AE860" i="1"/>
  <c r="AE636" i="1"/>
  <c r="AE926" i="1"/>
  <c r="AE766" i="1"/>
  <c r="AF861" i="1"/>
  <c r="AF643" i="1"/>
  <c r="AF872" i="1"/>
  <c r="AE272" i="1"/>
  <c r="AF799" i="1"/>
  <c r="AF663" i="1"/>
  <c r="AF844" i="1"/>
  <c r="AF631" i="1"/>
  <c r="AF838" i="1"/>
  <c r="AF719" i="1"/>
  <c r="AE476" i="1"/>
  <c r="AE192" i="1"/>
  <c r="AF470" i="1"/>
  <c r="AF710" i="1"/>
  <c r="AF671" i="1"/>
  <c r="AE132" i="1"/>
  <c r="AF339" i="1"/>
  <c r="AE929" i="1"/>
  <c r="AE882" i="1"/>
  <c r="AF788" i="1"/>
  <c r="AF59" i="1"/>
  <c r="G67" i="3" s="1"/>
  <c r="AE669" i="1"/>
  <c r="AE606" i="1"/>
  <c r="AF238" i="1"/>
  <c r="AF198" i="1"/>
  <c r="AE505" i="1"/>
  <c r="AF755" i="1"/>
  <c r="AE984" i="1"/>
  <c r="AF727" i="1"/>
  <c r="AF146" i="1"/>
  <c r="AE555" i="1"/>
  <c r="AF85" i="1"/>
  <c r="G93" i="3" s="1"/>
  <c r="AE912" i="1"/>
  <c r="AF967" i="1"/>
  <c r="AF448" i="1"/>
  <c r="AE977" i="1"/>
  <c r="AE950" i="1"/>
  <c r="AF68" i="1"/>
  <c r="G76" i="3" s="1"/>
  <c r="AE777" i="1"/>
  <c r="AE137" i="1"/>
  <c r="AF527" i="1"/>
  <c r="AF723" i="1"/>
  <c r="AE296" i="1"/>
  <c r="AE403" i="1"/>
  <c r="AF150" i="1"/>
  <c r="AE80" i="1"/>
  <c r="D88" i="3" s="1"/>
  <c r="C88" i="3" s="1"/>
  <c r="AF720" i="1"/>
  <c r="AF821" i="1"/>
  <c r="AF972" i="1"/>
  <c r="AE66" i="1"/>
  <c r="D74" i="3" s="1"/>
  <c r="C74" i="3" s="1"/>
  <c r="AF325" i="1"/>
  <c r="AF940" i="1"/>
  <c r="AE880" i="1"/>
  <c r="AF792" i="1"/>
  <c r="AE986" i="1"/>
  <c r="AE597" i="1"/>
  <c r="AE259" i="1"/>
  <c r="AF669" i="1"/>
  <c r="AF102" i="1"/>
  <c r="AE86" i="1"/>
  <c r="D94" i="3" s="1"/>
  <c r="C94" i="3" s="1"/>
  <c r="AE874" i="1"/>
  <c r="AF63" i="1"/>
  <c r="G71" i="3" s="1"/>
  <c r="AE181" i="1"/>
  <c r="AE893" i="1"/>
  <c r="AE841" i="1"/>
  <c r="AF902" i="1"/>
  <c r="AF42" i="1"/>
  <c r="G50" i="3" s="1"/>
  <c r="AF135" i="1"/>
  <c r="AF352" i="1"/>
  <c r="AF200" i="1"/>
  <c r="AF981" i="1"/>
  <c r="AF288" i="1"/>
  <c r="AF44" i="1"/>
  <c r="G52" i="3" s="1"/>
  <c r="AE41" i="1"/>
  <c r="D49" i="3" s="1"/>
  <c r="C49" i="3" s="1"/>
  <c r="AF995" i="1"/>
  <c r="AF934" i="1"/>
  <c r="AE361" i="1"/>
  <c r="AF65" i="1"/>
  <c r="G73" i="3" s="1"/>
  <c r="AF133" i="1"/>
  <c r="AE334" i="1"/>
  <c r="AF169" i="1"/>
  <c r="AE437" i="1"/>
  <c r="AF108" i="1"/>
  <c r="AF35" i="1"/>
  <c r="G43" i="3" s="1"/>
  <c r="AE531" i="1"/>
  <c r="AE872" i="1"/>
  <c r="AF495" i="1"/>
  <c r="AF854" i="1"/>
  <c r="AE746" i="1"/>
  <c r="AE303" i="1"/>
  <c r="AE339" i="1"/>
  <c r="AE407" i="1"/>
  <c r="AE762" i="1"/>
  <c r="AE526" i="1"/>
  <c r="AF77" i="1"/>
  <c r="G85" i="3" s="1"/>
  <c r="AE469" i="1"/>
  <c r="AE600" i="1"/>
  <c r="AE353" i="1"/>
  <c r="AF514" i="1"/>
  <c r="AE294" i="1"/>
  <c r="AF687" i="1"/>
  <c r="AE472" i="1"/>
  <c r="AE240" i="1"/>
  <c r="AE98" i="1"/>
  <c r="AF951" i="1"/>
  <c r="AE817" i="1"/>
  <c r="AE588" i="1"/>
  <c r="AF356" i="1"/>
  <c r="AF749" i="1"/>
  <c r="AF340" i="1"/>
  <c r="AE945" i="1"/>
  <c r="AE782" i="1"/>
  <c r="AF78" i="1"/>
  <c r="G86" i="3" s="1"/>
  <c r="AE383" i="1"/>
  <c r="AE288" i="1"/>
  <c r="AE461" i="1"/>
  <c r="AF969" i="1"/>
  <c r="AE37" i="1"/>
  <c r="D45" i="3" s="1"/>
  <c r="C45" i="3" s="1"/>
  <c r="AF296" i="1"/>
  <c r="AF129" i="1"/>
  <c r="AF604" i="1"/>
  <c r="AE149" i="1"/>
  <c r="AE315" i="1"/>
  <c r="AE883" i="1"/>
  <c r="AF450" i="1"/>
  <c r="AE483" i="1"/>
  <c r="AF775" i="1"/>
  <c r="AE293" i="1"/>
  <c r="AF443" i="1"/>
  <c r="AE266" i="1"/>
  <c r="AF317" i="1"/>
  <c r="AE585" i="1"/>
  <c r="AE284" i="1"/>
  <c r="AF547" i="1"/>
  <c r="AF285" i="1"/>
  <c r="AE936" i="1"/>
  <c r="AE804" i="1"/>
  <c r="AE863" i="1"/>
  <c r="AE605" i="1"/>
  <c r="AE238" i="1"/>
  <c r="AE373" i="1"/>
  <c r="AE310" i="1"/>
  <c r="AE700" i="1"/>
  <c r="AF381" i="1"/>
  <c r="AE544" i="1"/>
  <c r="AE402" i="1"/>
  <c r="AE267" i="1"/>
  <c r="AF947" i="1"/>
  <c r="AF510" i="1"/>
  <c r="AE126" i="1"/>
  <c r="AE185" i="1"/>
  <c r="AE141" i="1"/>
  <c r="AF315" i="1"/>
  <c r="AE641" i="1"/>
  <c r="AF642" i="1"/>
  <c r="AF816" i="1"/>
  <c r="AF139" i="1"/>
  <c r="AF305" i="1"/>
  <c r="AF257" i="1"/>
  <c r="AE413" i="1"/>
  <c r="AF851" i="1"/>
  <c r="AF24" i="1"/>
  <c r="G32" i="3" s="1"/>
  <c r="AF828" i="1"/>
  <c r="AF528" i="1"/>
  <c r="AF52" i="1"/>
  <c r="G60" i="3" s="1"/>
  <c r="AF216" i="1"/>
  <c r="AE522" i="1"/>
  <c r="AF745" i="1"/>
  <c r="AF452" i="1"/>
  <c r="AE650" i="1"/>
  <c r="AE321" i="1"/>
  <c r="AE96" i="1"/>
  <c r="AE705" i="1"/>
  <c r="AE797" i="1"/>
  <c r="AE73" i="1"/>
  <c r="D81" i="3" s="1"/>
  <c r="C81" i="3" s="1"/>
  <c r="AE434" i="1"/>
  <c r="AE99" i="1"/>
  <c r="AE558" i="1"/>
  <c r="AF336" i="1"/>
  <c r="AF794" i="1"/>
  <c r="AF653" i="1"/>
  <c r="AE581" i="1"/>
  <c r="AF931" i="1"/>
  <c r="AF680" i="1"/>
  <c r="AE899" i="1"/>
  <c r="AF600" i="1"/>
  <c r="AF625" i="1"/>
  <c r="AE111" i="1"/>
  <c r="AF326" i="1"/>
  <c r="AF306" i="1"/>
  <c r="AF46" i="1"/>
  <c r="AF561" i="1"/>
  <c r="AE920" i="1"/>
  <c r="AF375" i="1"/>
  <c r="AF21" i="1"/>
  <c r="G29" i="3" s="1"/>
  <c r="AF826" i="1"/>
  <c r="AE784" i="1"/>
  <c r="AF531" i="1"/>
  <c r="AF230" i="1"/>
  <c r="AF309" i="1"/>
  <c r="AF333" i="1"/>
  <c r="AE24" i="1"/>
  <c r="D32" i="3" s="1"/>
  <c r="C32" i="3" s="1"/>
  <c r="AE327" i="1"/>
  <c r="AE582" i="1"/>
  <c r="AF353" i="1"/>
  <c r="AE663" i="1"/>
  <c r="AF542" i="1"/>
  <c r="AF209" i="1"/>
  <c r="AF431" i="1"/>
  <c r="AE313" i="1"/>
  <c r="AE253" i="1"/>
  <c r="AE906" i="1"/>
  <c r="AF43" i="1"/>
  <c r="G51" i="3" s="1"/>
  <c r="AF480" i="1"/>
  <c r="AF978" i="1"/>
  <c r="AF243" i="1"/>
  <c r="AE246" i="1"/>
  <c r="AE221" i="1"/>
  <c r="AE515" i="1"/>
  <c r="AE681" i="1"/>
  <c r="AE78" i="1"/>
  <c r="D86" i="3" s="1"/>
  <c r="C86" i="3" s="1"/>
  <c r="AF267" i="1"/>
  <c r="AE741" i="1"/>
  <c r="AF985" i="1"/>
  <c r="AE747" i="1"/>
  <c r="AE940" i="1"/>
  <c r="AF312" i="1"/>
  <c r="AF362" i="1"/>
  <c r="AE891" i="1"/>
  <c r="AE103" i="1"/>
  <c r="AE273" i="1"/>
  <c r="AE114" i="1"/>
  <c r="AE457" i="1"/>
  <c r="AE117" i="1"/>
  <c r="AE72" i="1"/>
  <c r="D80" i="3" s="1"/>
  <c r="C80" i="3" s="1"/>
  <c r="AE538" i="1"/>
  <c r="AF400" i="1"/>
  <c r="AF540" i="1"/>
  <c r="AE701" i="1"/>
  <c r="AF664" i="1"/>
  <c r="AF406" i="1"/>
  <c r="AE643" i="1"/>
  <c r="AE440" i="1"/>
  <c r="AE506" i="1"/>
  <c r="AF428" i="1"/>
  <c r="AE799" i="1"/>
  <c r="AE194" i="1"/>
  <c r="AF715" i="1"/>
  <c r="AE444" i="1"/>
  <c r="AF168" i="1"/>
  <c r="AF555" i="1"/>
  <c r="AE61" i="1"/>
  <c r="D69" i="3" s="1"/>
  <c r="C69" i="3" s="1"/>
  <c r="AF644" i="1"/>
  <c r="AE909" i="1"/>
  <c r="AF467" i="1"/>
  <c r="AE224" i="1"/>
  <c r="AF165" i="1"/>
  <c r="AF304" i="1"/>
  <c r="AE308" i="1"/>
  <c r="AE237" i="1"/>
  <c r="AE529" i="1"/>
  <c r="AE621" i="1"/>
  <c r="AF457" i="1"/>
  <c r="AF157" i="1"/>
  <c r="AE903" i="1"/>
  <c r="AE548" i="1"/>
  <c r="AE727" i="1"/>
  <c r="AF278" i="1"/>
  <c r="AE993" i="1"/>
  <c r="AF585" i="1"/>
  <c r="AE329" i="1"/>
  <c r="AE108" i="1"/>
  <c r="AE442" i="1"/>
  <c r="AF805" i="1"/>
  <c r="AE366" i="1"/>
  <c r="AF834" i="1"/>
  <c r="AE202" i="1"/>
  <c r="AE756" i="1"/>
  <c r="AF802" i="1"/>
  <c r="AE131" i="1"/>
  <c r="AF112" i="1"/>
  <c r="AE40" i="1"/>
  <c r="D48" i="3" s="1"/>
  <c r="C48" i="3" s="1"/>
  <c r="AF269" i="1"/>
  <c r="AE406" i="1"/>
  <c r="AE27" i="1"/>
  <c r="D35" i="3" s="1"/>
  <c r="C35" i="3" s="1"/>
  <c r="AF782" i="1"/>
  <c r="AF204" i="1"/>
  <c r="AE573" i="1"/>
  <c r="AF578" i="1"/>
  <c r="AE518" i="1"/>
  <c r="AF471" i="1"/>
  <c r="AF319" i="1"/>
  <c r="AE94" i="1"/>
  <c r="AF548" i="1"/>
  <c r="AE785" i="1"/>
  <c r="AE842" i="1"/>
  <c r="AE721" i="1"/>
  <c r="AF610" i="1"/>
  <c r="AE809" i="1"/>
  <c r="AF391" i="1"/>
  <c r="AF215" i="1"/>
  <c r="AE177" i="1"/>
  <c r="AF479" i="1"/>
  <c r="AE56" i="1"/>
  <c r="D64" i="3" s="1"/>
  <c r="C64" i="3" s="1"/>
  <c r="AE285" i="1"/>
  <c r="AF677" i="1"/>
  <c r="AF101" i="1"/>
  <c r="AF712" i="1"/>
  <c r="AE322" i="1"/>
  <c r="AF100" i="1"/>
  <c r="AF143" i="1"/>
  <c r="AF798" i="1"/>
  <c r="AE74" i="1"/>
  <c r="D82" i="3" s="1"/>
  <c r="C82" i="3" s="1"/>
  <c r="AE696" i="1"/>
  <c r="AF810" i="1"/>
  <c r="AE772" i="1"/>
  <c r="AE609" i="1"/>
  <c r="AE587" i="1"/>
  <c r="AE160" i="1"/>
  <c r="AF698" i="1"/>
  <c r="AE76" i="1"/>
  <c r="D84" i="3" s="1"/>
  <c r="C84" i="3" s="1"/>
  <c r="AF868" i="1"/>
  <c r="AE855" i="1"/>
  <c r="AF876" i="1"/>
  <c r="AF858" i="1"/>
  <c r="AE887" i="1"/>
  <c r="AF977" i="1"/>
  <c r="AE771" i="1"/>
  <c r="AF364" i="1"/>
  <c r="AE193" i="1"/>
  <c r="AE210" i="1"/>
  <c r="AE43" i="1"/>
  <c r="D51" i="3" s="1"/>
  <c r="C51" i="3" s="1"/>
  <c r="AF323" i="1"/>
  <c r="AF372" i="1"/>
  <c r="AE914" i="1"/>
  <c r="AE332" i="1"/>
  <c r="AE148" i="1"/>
  <c r="AE710" i="1"/>
  <c r="AF596" i="1"/>
  <c r="AE521" i="1"/>
  <c r="AF986" i="1"/>
  <c r="AF96" i="1"/>
  <c r="G104" i="3" s="1"/>
  <c r="AE990" i="1"/>
  <c r="AE561" i="1"/>
  <c r="AF808" i="1"/>
  <c r="AE236" i="1"/>
  <c r="AF348" i="1"/>
  <c r="AF784" i="1"/>
  <c r="AE196" i="1"/>
  <c r="AE100" i="1"/>
  <c r="AF732" i="1"/>
  <c r="AE485" i="1"/>
  <c r="AF446" i="1"/>
  <c r="AE145" i="1"/>
  <c r="AE720" i="1"/>
  <c r="AF251" i="1"/>
  <c r="AF697" i="1"/>
  <c r="AF591" i="1"/>
  <c r="AE748" i="1"/>
  <c r="AF582" i="1"/>
  <c r="AE124" i="1"/>
  <c r="AF409" i="1"/>
  <c r="AE575" i="1"/>
  <c r="AF75" i="1"/>
  <c r="G83" i="3" s="1"/>
  <c r="AE834" i="1"/>
  <c r="AE820" i="1"/>
  <c r="AF945" i="1"/>
  <c r="AE683" i="1"/>
  <c r="AE247" i="1"/>
  <c r="AF346" i="1"/>
  <c r="AE176" i="1"/>
  <c r="AE550" i="1"/>
  <c r="AF989" i="1"/>
  <c r="AF560" i="1"/>
  <c r="AF883" i="1"/>
  <c r="AF754" i="1"/>
  <c r="AE385" i="1"/>
  <c r="AE604" i="1"/>
  <c r="AF398" i="1"/>
  <c r="AF147" i="1"/>
  <c r="AE987" i="1"/>
  <c r="AE839" i="1"/>
  <c r="AF539" i="1"/>
  <c r="AF914" i="1"/>
  <c r="AF206" i="1"/>
  <c r="AF869" i="1"/>
  <c r="AF25" i="1"/>
  <c r="G33" i="3" s="1"/>
  <c r="AE886" i="1"/>
  <c r="AE831" i="1"/>
  <c r="AF142" i="1"/>
  <c r="AF277" i="1"/>
  <c r="AE84" i="1"/>
  <c r="D92" i="3" s="1"/>
  <c r="C92" i="3" s="1"/>
  <c r="AE343" i="1"/>
  <c r="AF67" i="1"/>
  <c r="G75" i="3" s="1"/>
  <c r="AE630" i="1"/>
  <c r="AE25" i="1"/>
  <c r="D33" i="3" s="1"/>
  <c r="C33" i="3" s="1"/>
  <c r="AE426" i="1"/>
  <c r="AF778" i="1"/>
  <c r="AF571" i="1"/>
  <c r="AE779" i="1"/>
  <c r="AE475" i="1"/>
  <c r="AE307" i="1"/>
  <c r="AE947" i="1"/>
  <c r="AF395" i="1"/>
  <c r="AF188" i="1"/>
  <c r="AE451" i="1"/>
  <c r="G31" i="3"/>
  <c r="AF823" i="1"/>
  <c r="AE408" i="1"/>
  <c r="AF387" i="1"/>
  <c r="AF87" i="1"/>
  <c r="G95" i="3" s="1"/>
  <c r="AF377" i="1"/>
  <c r="AF430" i="1"/>
  <c r="AE106" i="1"/>
  <c r="AF164" i="1"/>
  <c r="AF801" i="1"/>
  <c r="AE818" i="1"/>
  <c r="AF613" i="1"/>
  <c r="AF611" i="1"/>
  <c r="AF170" i="1"/>
  <c r="AF620" i="1"/>
  <c r="AF691" i="1"/>
  <c r="AE850" i="1"/>
  <c r="AF918" i="1"/>
  <c r="AE716" i="1"/>
  <c r="AE553" i="1"/>
  <c r="AF191" i="1"/>
  <c r="AF466" i="1"/>
  <c r="AE378" i="1"/>
  <c r="AE620" i="1"/>
  <c r="AF463" i="1"/>
  <c r="AE256" i="1"/>
  <c r="AF468" i="1"/>
  <c r="AF791" i="1"/>
  <c r="AF341" i="1"/>
  <c r="AF513" i="1"/>
  <c r="AF650" i="1"/>
  <c r="AE689" i="1"/>
  <c r="AE965" i="1"/>
  <c r="AE583" i="1"/>
  <c r="AE884" i="1"/>
  <c r="AF347" i="1"/>
  <c r="AE101" i="1"/>
  <c r="AF484" i="1"/>
  <c r="AF224" i="1"/>
  <c r="AF155" i="1"/>
  <c r="AE331" i="1"/>
  <c r="AE744" i="1"/>
  <c r="AE168" i="1"/>
  <c r="AF344" i="1"/>
  <c r="AE905" i="1"/>
  <c r="AE239" i="1"/>
  <c r="AF415" i="1"/>
  <c r="AF615" i="1"/>
  <c r="AF411" i="1"/>
  <c r="AF694" i="1"/>
  <c r="AF106" i="1"/>
  <c r="AF483" i="1"/>
  <c r="AE760" i="1"/>
  <c r="AF69" i="1"/>
  <c r="G77" i="3" s="1"/>
  <c r="AF835" i="1"/>
  <c r="AE495" i="1"/>
  <c r="AE428" i="1"/>
  <c r="AE508" i="1"/>
  <c r="AE957" i="1"/>
  <c r="AE242" i="1"/>
  <c r="AF910" i="1"/>
  <c r="AE107" i="1"/>
  <c r="AE234" i="1"/>
  <c r="AE921" i="1"/>
  <c r="AE504" i="1"/>
  <c r="AF47" i="1"/>
  <c r="G55" i="3" s="1"/>
  <c r="AF511" i="1"/>
  <c r="AE846" i="1"/>
  <c r="AF905" i="1"/>
  <c r="AE578" i="1"/>
  <c r="AE220" i="1"/>
  <c r="AF897" i="1"/>
  <c r="AF583" i="1"/>
  <c r="AE419" i="1"/>
  <c r="AF417" i="1"/>
  <c r="AE844" i="1"/>
  <c r="AE330" i="1"/>
  <c r="AE501" i="1"/>
  <c r="AF276" i="1"/>
  <c r="AE219" i="1"/>
  <c r="AE152" i="1"/>
  <c r="AF766" i="1"/>
  <c r="AF979" i="1"/>
  <c r="AE398" i="1"/>
  <c r="AF786" i="1"/>
  <c r="AE836" i="1"/>
  <c r="AF111" i="1"/>
  <c r="AF630" i="1"/>
  <c r="AE410" i="1"/>
  <c r="AE36" i="1"/>
  <c r="D44" i="3" s="1"/>
  <c r="C44" i="3" s="1"/>
  <c r="AF675" i="1"/>
  <c r="AF320" i="1"/>
  <c r="AE471" i="1"/>
  <c r="AE706" i="1"/>
  <c r="AF154" i="1"/>
  <c r="AF529" i="1"/>
  <c r="AE301" i="1"/>
  <c r="AE821" i="1"/>
  <c r="AF777" i="1"/>
  <c r="AE368" i="1"/>
  <c r="AF800" i="1"/>
  <c r="AE975" i="1"/>
  <c r="AE359" i="1"/>
  <c r="AE934" i="1"/>
  <c r="AF987" i="1"/>
  <c r="AF421" i="1"/>
  <c r="AF289" i="1"/>
  <c r="AE241" i="1"/>
  <c r="AE743" i="1"/>
  <c r="AF764" i="1"/>
  <c r="AE525" i="1"/>
  <c r="AF172" i="1"/>
  <c r="AE195" i="1"/>
  <c r="AF516" i="1"/>
  <c r="AE919" i="1"/>
  <c r="AE829" i="1"/>
  <c r="AF909" i="1"/>
  <c r="AE258" i="1"/>
  <c r="AE798" i="1"/>
  <c r="AE93" i="1"/>
  <c r="AE54" i="1"/>
  <c r="D62" i="3" s="1"/>
  <c r="C62" i="3" s="1"/>
  <c r="AE26" i="1"/>
  <c r="D34" i="3" s="1"/>
  <c r="C34" i="3" s="1"/>
  <c r="AE811" i="1"/>
  <c r="AF699" i="1"/>
  <c r="AE417" i="1"/>
  <c r="AE586" i="1"/>
  <c r="AF462" i="1"/>
  <c r="AF74" i="1"/>
  <c r="G82" i="3" s="1"/>
  <c r="AE482" i="1"/>
  <c r="AE642" i="1"/>
  <c r="AF427" i="1"/>
  <c r="AE655" i="1"/>
  <c r="AE453" i="1"/>
  <c r="AF218" i="1"/>
  <c r="AE915" i="1"/>
  <c r="AF31" i="1"/>
  <c r="G39" i="3" s="1"/>
  <c r="AF441" i="1"/>
  <c r="AF275" i="1"/>
  <c r="AF140" i="1"/>
  <c r="AF433" i="1"/>
  <c r="AE853" i="1"/>
  <c r="AF258" i="1"/>
  <c r="AF322" i="1"/>
  <c r="AE379" i="1"/>
  <c r="AF551" i="1"/>
  <c r="AE204" i="1"/>
  <c r="AF126" i="1"/>
  <c r="AF993" i="1"/>
  <c r="AE516" i="1"/>
  <c r="AE441" i="1"/>
  <c r="AF403" i="1"/>
  <c r="AE351" i="1"/>
  <c r="AE387" i="1"/>
  <c r="AF240" i="1"/>
  <c r="AF832" i="1"/>
  <c r="AF781" i="1"/>
  <c r="AE412" i="1"/>
  <c r="AF174" i="1"/>
  <c r="AE590" i="1"/>
  <c r="AE21" i="1"/>
  <c r="D29" i="3" s="1"/>
  <c r="C29" i="3" s="1"/>
  <c r="AE206" i="1"/>
  <c r="AE188" i="1"/>
  <c r="AE147" i="1"/>
  <c r="AE358" i="1"/>
  <c r="AE816" i="1"/>
  <c r="AF619" i="1"/>
  <c r="AE174" i="1"/>
  <c r="AE857" i="1"/>
  <c r="AF449" i="1"/>
  <c r="AE191" i="1"/>
  <c r="AE77" i="1"/>
  <c r="D85" i="3" s="1"/>
  <c r="C85" i="3" s="1"/>
  <c r="AE759" i="1"/>
  <c r="AE774" i="1"/>
  <c r="AE773" i="1"/>
  <c r="AE911" i="1"/>
  <c r="AE135" i="1"/>
  <c r="AE316" i="1"/>
  <c r="AF34" i="1"/>
  <c r="G42" i="3" s="1"/>
  <c r="AF190" i="1"/>
  <c r="AF266" i="1"/>
  <c r="AE474" i="1"/>
  <c r="AE625" i="1"/>
  <c r="AF789" i="1"/>
  <c r="AE904" i="1"/>
  <c r="AE628" i="1"/>
  <c r="AE928" i="1"/>
  <c r="AE542" i="1"/>
  <c r="AF862" i="1"/>
  <c r="AF734" i="1"/>
  <c r="AE577" i="1"/>
  <c r="AF859" i="1"/>
  <c r="AF820" i="1"/>
  <c r="AF652" i="1"/>
  <c r="AE190" i="1"/>
  <c r="AF436" i="1"/>
  <c r="AE328" i="1"/>
  <c r="AE248" i="1"/>
  <c r="AF196" i="1"/>
  <c r="AF607" i="1"/>
  <c r="AF776" i="1"/>
  <c r="AF265" i="1"/>
  <c r="AF692" i="1"/>
  <c r="AE656" i="1"/>
  <c r="AE717" i="1"/>
  <c r="AF213" i="1"/>
  <c r="AE496" i="1"/>
  <c r="AF740" i="1"/>
  <c r="AF938" i="1"/>
  <c r="AE481" i="1"/>
  <c r="AE460" i="1"/>
  <c r="AF840" i="1"/>
  <c r="AE749" i="1"/>
  <c r="AE257" i="1"/>
  <c r="AF545" i="1"/>
  <c r="AE532" i="1"/>
  <c r="AE270" i="1"/>
  <c r="AE198" i="1"/>
  <c r="AF497" i="1"/>
  <c r="AF465" i="1"/>
  <c r="AE123" i="1"/>
  <c r="AE866" i="1"/>
  <c r="AE421" i="1"/>
  <c r="AE725" i="1"/>
  <c r="AE216" i="1"/>
  <c r="AF26" i="1"/>
  <c r="G34" i="3" s="1"/>
  <c r="AF724" i="1"/>
  <c r="AF683" i="1"/>
  <c r="AE895" i="1"/>
  <c r="AE268" i="1"/>
  <c r="AF316" i="1"/>
  <c r="AF520" i="1"/>
  <c r="AE871" i="1"/>
  <c r="AF235" i="1"/>
  <c r="AE427" i="1"/>
  <c r="AF661" i="1"/>
  <c r="AF399" i="1"/>
  <c r="AE29" i="1"/>
  <c r="D37" i="3" s="1"/>
  <c r="C37" i="3" s="1"/>
  <c r="AE254" i="1"/>
  <c r="AF701" i="1"/>
  <c r="AE364" i="1"/>
  <c r="AE203" i="1"/>
  <c r="AE923" i="1"/>
  <c r="AF45" i="1"/>
  <c r="G53" i="3" s="1"/>
  <c r="AF318" i="1"/>
  <c r="AF370" i="1"/>
  <c r="AF533" i="1"/>
  <c r="AF906" i="1"/>
  <c r="AE985" i="1"/>
  <c r="AE300" i="1"/>
  <c r="AF787" i="1"/>
  <c r="AF115" i="1"/>
  <c r="AF973" i="1"/>
  <c r="AF242" i="1"/>
  <c r="AE679" i="1"/>
  <c r="AF569" i="1"/>
  <c r="AF227" i="1"/>
  <c r="AE235" i="1"/>
  <c r="AF850" i="1"/>
  <c r="AE595" i="1"/>
  <c r="AF295" i="1"/>
  <c r="AE907" i="1"/>
  <c r="AF171" i="1"/>
  <c r="AF557" i="1"/>
  <c r="AF806" i="1"/>
  <c r="AE789" i="1"/>
  <c r="AE719" i="1"/>
  <c r="AE742" i="1"/>
  <c r="AF564" i="1"/>
  <c r="AF354" i="1"/>
  <c r="AF173" i="1"/>
  <c r="AF393" i="1"/>
  <c r="AF927" i="1"/>
  <c r="AE275" i="1"/>
  <c r="AE144" i="1"/>
  <c r="AE517" i="1"/>
  <c r="AF523" i="1"/>
  <c r="AF949" i="1"/>
  <c r="AF919" i="1"/>
  <c r="AE459" i="1"/>
  <c r="AF408" i="1"/>
  <c r="AE979" i="1"/>
  <c r="AF425" i="1"/>
  <c r="AE102" i="1"/>
  <c r="AE591" i="1"/>
  <c r="AF612" i="1"/>
  <c r="AF904" i="1"/>
  <c r="AF492" i="1"/>
  <c r="AF695" i="1"/>
  <c r="D30" i="3"/>
  <c r="C30" i="3" s="1"/>
  <c r="AF284" i="1"/>
  <c r="AE896" i="1"/>
  <c r="AE264" i="1"/>
  <c r="AF152" i="1"/>
  <c r="AE170" i="1"/>
  <c r="AE648" i="1"/>
  <c r="AE34" i="1"/>
  <c r="D42" i="3" s="1"/>
  <c r="C42" i="3" s="1"/>
  <c r="AE443" i="1"/>
  <c r="AF94" i="1"/>
  <c r="G102" i="3" s="1"/>
  <c r="AF91" i="1"/>
  <c r="G99" i="3" s="1"/>
  <c r="AE392" i="1"/>
  <c r="AF549" i="1"/>
  <c r="AE796" i="1"/>
  <c r="AF20" i="1"/>
  <c r="G28" i="3" s="1"/>
  <c r="AE668" i="1"/>
  <c r="AE118" i="1"/>
  <c r="AE232" i="1"/>
  <c r="AE694" i="1"/>
  <c r="AE164" i="1"/>
  <c r="AF930" i="1"/>
  <c r="AF156" i="1"/>
  <c r="AF193" i="1"/>
  <c r="AF503" i="1"/>
  <c r="AF532" i="1"/>
  <c r="AE801" i="1"/>
  <c r="AE918" i="1"/>
  <c r="AE67" i="1"/>
  <c r="D75" i="3" s="1"/>
  <c r="C75" i="3" s="1"/>
  <c r="AF559" i="1"/>
  <c r="AF976" i="1"/>
  <c r="AE404" i="1"/>
  <c r="AE851" i="1"/>
  <c r="AF151" i="1"/>
  <c r="AF874" i="1"/>
  <c r="AF553" i="1"/>
  <c r="AF202" i="1"/>
  <c r="AE389" i="1"/>
  <c r="AF88" i="1"/>
  <c r="G96" i="3" s="1"/>
  <c r="AF899" i="1"/>
  <c r="AF537" i="1"/>
  <c r="AE298" i="1"/>
  <c r="AF770" i="1"/>
  <c r="AF519" i="1"/>
  <c r="AE733" i="1"/>
  <c r="AE63" i="1"/>
  <c r="D71" i="3" s="1"/>
  <c r="C71" i="3" s="1"/>
  <c r="AF274" i="1"/>
  <c r="AE680" i="1"/>
  <c r="AF343" i="1"/>
  <c r="AE493" i="1"/>
  <c r="AE388" i="1"/>
  <c r="AF499" i="1"/>
  <c r="AF141" i="1"/>
  <c r="AE931" i="1"/>
  <c r="AE448" i="1"/>
  <c r="AF722" i="1"/>
  <c r="AE592" i="1"/>
  <c r="AF690" i="1"/>
  <c r="AE156" i="1"/>
  <c r="AF614" i="1"/>
  <c r="AF702" i="1"/>
  <c r="AE158" i="1"/>
  <c r="AF696" i="1"/>
  <c r="AE492" i="1"/>
  <c r="AE714" i="1"/>
  <c r="AF327" i="1"/>
  <c r="AE452" i="1"/>
  <c r="AE229" i="1"/>
  <c r="AF300" i="1"/>
  <c r="AF219" i="1"/>
  <c r="AF867" i="1"/>
  <c r="AE948" i="1"/>
  <c r="AF676" i="1"/>
  <c r="AE113" i="1"/>
  <c r="AF176" i="1"/>
  <c r="AF708" i="1"/>
  <c r="AF818" i="1"/>
  <c r="AF256" i="1"/>
  <c r="AF194" i="1"/>
  <c r="AF113" i="1"/>
  <c r="AF432" i="1"/>
  <c r="AE278" i="1"/>
  <c r="AF437" i="1"/>
  <c r="AF609" i="1"/>
  <c r="AF716" i="1"/>
  <c r="AE68" i="1"/>
  <c r="D76" i="3" s="1"/>
  <c r="C76" i="3" s="1"/>
  <c r="AE579" i="1"/>
  <c r="AF51" i="1"/>
  <c r="G59" i="3" s="1"/>
  <c r="AE140" i="1"/>
  <c r="AF92" i="1"/>
  <c r="G100" i="3" s="1"/>
  <c r="AE183" i="1"/>
  <c r="AF41" i="1"/>
  <c r="G49" i="3" s="1"/>
  <c r="AF469" i="1"/>
  <c r="AF472" i="1"/>
  <c r="AE646" i="1"/>
  <c r="AF444" i="1"/>
  <c r="AF138" i="1"/>
  <c r="AF373" i="1"/>
  <c r="AE150" i="1"/>
  <c r="AE38" i="1"/>
  <c r="D46" i="3" s="1"/>
  <c r="C46" i="3" s="1"/>
  <c r="AE974" i="1"/>
  <c r="AF314" i="1"/>
  <c r="AE142" i="1"/>
  <c r="AE559" i="1"/>
  <c r="AE691" i="1"/>
  <c r="AF535" i="1"/>
  <c r="AF245" i="1"/>
  <c r="AE249" i="1"/>
  <c r="AE60" i="1"/>
  <c r="D68" i="3" s="1"/>
  <c r="C68" i="3" s="1"/>
  <c r="AE281" i="1"/>
  <c r="AF253" i="1"/>
  <c r="AE171" i="1"/>
  <c r="AF476" i="1"/>
  <c r="AF765" i="1"/>
  <c r="AF137" i="1"/>
  <c r="AE827" i="1"/>
  <c r="AE960" i="1"/>
  <c r="AF252" i="1"/>
  <c r="AE594" i="1"/>
  <c r="AE638" i="1"/>
  <c r="AE59" i="1"/>
  <c r="D67" i="3" s="1"/>
  <c r="C67" i="3" s="1"/>
  <c r="AE311" i="1"/>
  <c r="AF244" i="1"/>
  <c r="AE507" i="1"/>
  <c r="AF107" i="1"/>
  <c r="AE552" i="1"/>
  <c r="AF964" i="1"/>
  <c r="AF54" i="1"/>
  <c r="G62" i="3" s="1"/>
  <c r="AE723" i="1"/>
  <c r="AE105" i="1"/>
  <c r="AF707" i="1"/>
  <c r="AF207" i="1"/>
  <c r="AF556" i="1"/>
  <c r="AF587" i="1"/>
  <c r="AF913" i="1"/>
  <c r="AE709" i="1"/>
  <c r="AE50" i="1"/>
  <c r="D58" i="3" s="1"/>
  <c r="C58" i="3" s="1"/>
  <c r="AE956" i="1"/>
  <c r="AE136" i="1"/>
  <c r="AE962" i="1"/>
  <c r="AF236" i="1"/>
  <c r="AF829" i="1"/>
  <c r="AF658" i="1"/>
  <c r="AE692" i="1"/>
  <c r="AE800" i="1"/>
  <c r="AF530" i="1"/>
  <c r="AF891" i="1"/>
  <c r="AE944" i="1"/>
  <c r="AF501" i="1"/>
  <c r="AF199" i="1"/>
  <c r="AF297" i="1"/>
  <c r="AF290" i="1"/>
  <c r="AF703" i="1"/>
  <c r="AF605" i="1"/>
  <c r="AF629" i="1"/>
  <c r="AE937" i="1"/>
  <c r="AF234" i="1"/>
  <c r="AE173" i="1"/>
  <c r="AE790" i="1"/>
  <c r="AF678" i="1"/>
  <c r="AF298" i="1"/>
  <c r="AE664" i="1"/>
  <c r="AE791" i="1"/>
  <c r="AF70" i="1"/>
  <c r="G78" i="3" s="1"/>
  <c r="AF328" i="1"/>
  <c r="AF595" i="1"/>
  <c r="AE652" i="1"/>
  <c r="AE856" i="1"/>
  <c r="AF825" i="1"/>
  <c r="AF843" i="1"/>
  <c r="AF864" i="1"/>
  <c r="AF127" i="1"/>
  <c r="AF819" i="1"/>
  <c r="AF458" i="1"/>
  <c r="AF264" i="1"/>
  <c r="AF668" i="1"/>
  <c r="AE277" i="1"/>
  <c r="AF597" i="1"/>
  <c r="AF762" i="1"/>
  <c r="AE996" i="1"/>
  <c r="AE243" i="1"/>
  <c r="AE894" i="1"/>
  <c r="AF90" i="1"/>
  <c r="G98" i="3" s="1"/>
  <c r="AE231" i="1"/>
  <c r="AE837" i="1"/>
  <c r="AF667" i="1"/>
  <c r="AE287" i="1"/>
  <c r="AE843" i="1"/>
  <c r="AE574" i="1"/>
  <c r="AF500" i="1"/>
  <c r="AE512" i="1"/>
  <c r="AF848" i="1"/>
  <c r="AE954" i="1"/>
  <c r="AF946" i="1"/>
  <c r="AF811" i="1"/>
  <c r="AF950" i="1"/>
  <c r="AE611" i="1"/>
  <c r="AF95" i="1"/>
  <c r="G103" i="3" s="1"/>
  <c r="AE792" i="1"/>
  <c r="AF929" i="1"/>
  <c r="AF634" i="1"/>
  <c r="AF496" i="1"/>
  <c r="AF983" i="1"/>
  <c r="AF249" i="1"/>
  <c r="AF743" i="1"/>
  <c r="AF603" i="1"/>
  <c r="AE543" i="1"/>
  <c r="AE730" i="1"/>
  <c r="AE514" i="1"/>
  <c r="AE803" i="1"/>
  <c r="AF232" i="1"/>
  <c r="AE46" i="1"/>
  <c r="AE323" i="1"/>
  <c r="AF385" i="1"/>
  <c r="AE627" i="1"/>
  <c r="AE509" i="1"/>
  <c r="AE52" i="1"/>
  <c r="D60" i="3" s="1"/>
  <c r="C60" i="3" s="1"/>
  <c r="AE551" i="1"/>
  <c r="AF871" i="1"/>
  <c r="AE356" i="1"/>
  <c r="AF856" i="1"/>
  <c r="AE976" i="1"/>
  <c r="AE533" i="1"/>
  <c r="AF368" i="1"/>
  <c r="AF161" i="1"/>
  <c r="AF311" i="1"/>
  <c r="AE763" i="1"/>
  <c r="AF632" i="1"/>
  <c r="AF567" i="1"/>
  <c r="AF109" i="1"/>
  <c r="AF717" i="1"/>
  <c r="AE570" i="1"/>
  <c r="AF524" i="1"/>
  <c r="AF287" i="1"/>
  <c r="AE115" i="1"/>
  <c r="AE333" i="1"/>
  <c r="AE42" i="1"/>
  <c r="D50" i="3" s="1"/>
  <c r="C50" i="3" s="1"/>
  <c r="AE360" i="1"/>
  <c r="AF773" i="1"/>
  <c r="AE295" i="1"/>
  <c r="AE292" i="1"/>
  <c r="AE770" i="1"/>
  <c r="AE133" i="1"/>
  <c r="AE153" i="1"/>
  <c r="AE687" i="1"/>
  <c r="AF953" i="1"/>
  <c r="AF793" i="1"/>
  <c r="AE405" i="1"/>
  <c r="AF592" i="1"/>
  <c r="AF601" i="1"/>
  <c r="AF681" i="1"/>
  <c r="AF248" i="1"/>
  <c r="AE632" i="1"/>
  <c r="AE631" i="1"/>
  <c r="AF208" i="1"/>
  <c r="AF303" i="1"/>
  <c r="AE859" i="1"/>
  <c r="AE342" i="1"/>
  <c r="AF350" i="1"/>
  <c r="AE319" i="1"/>
  <c r="AF598" i="1"/>
  <c r="AE910" i="1"/>
  <c r="AF841" i="1"/>
  <c r="AF636" i="1"/>
  <c r="AF487" i="1"/>
  <c r="AF355" i="1"/>
  <c r="AF546" i="1"/>
  <c r="AE682" i="1"/>
  <c r="AF282" i="1"/>
  <c r="AE881" i="1"/>
  <c r="AE633" i="1"/>
  <c r="AE363" i="1"/>
  <c r="AE973" i="1"/>
  <c r="AF759" i="1"/>
  <c r="AF81" i="1"/>
  <c r="G89" i="3" s="1"/>
  <c r="AE540" i="1"/>
  <c r="AF83" i="1"/>
  <c r="G91" i="3" s="1"/>
  <c r="AE261" i="1"/>
  <c r="AE53" i="1"/>
  <c r="D61" i="3" s="1"/>
  <c r="C61" i="3" s="1"/>
  <c r="AF706" i="1"/>
  <c r="AF502" i="1"/>
  <c r="AE854" i="1"/>
  <c r="AF822" i="1"/>
  <c r="AF302" i="1"/>
  <c r="AF922" i="1"/>
  <c r="AF753" i="1"/>
  <c r="AF386" i="1"/>
  <c r="AE265" i="1"/>
  <c r="AF128" i="1"/>
  <c r="AE835" i="1"/>
  <c r="AF693" i="1"/>
  <c r="AF310" i="1"/>
  <c r="AF921" i="1"/>
  <c r="AE503" i="1"/>
  <c r="AE599" i="1"/>
  <c r="AF36" i="1"/>
  <c r="G44" i="3" s="1"/>
  <c r="AE28" i="1"/>
  <c r="D36" i="3" s="1"/>
  <c r="C36" i="3" s="1"/>
  <c r="AF160" i="1"/>
  <c r="AE659" i="1"/>
  <c r="AE972" i="1"/>
  <c r="AF376" i="1"/>
  <c r="AF566" i="1"/>
  <c r="AE722" i="1"/>
  <c r="AE697" i="1"/>
  <c r="AF237" i="1"/>
  <c r="AF181" i="1"/>
  <c r="AF711" i="1"/>
  <c r="AF863" i="1"/>
  <c r="AE878" i="1"/>
  <c r="AF396" i="1"/>
  <c r="AF881" i="1"/>
  <c r="AE178" i="1"/>
  <c r="AF459" i="1"/>
  <c r="AE618" i="1"/>
  <c r="AF30" i="1"/>
  <c r="G38" i="3" s="1"/>
  <c r="AF180" i="1"/>
  <c r="AE401" i="1"/>
  <c r="AE769" i="1"/>
  <c r="AF279" i="1"/>
  <c r="AE260" i="1"/>
  <c r="AE913" i="1"/>
  <c r="AF482" i="1"/>
  <c r="AE271" i="1"/>
  <c r="AE172" i="1"/>
  <c r="AF748" i="1"/>
  <c r="AE500" i="1"/>
  <c r="AE81" i="1"/>
  <c r="D89" i="3" s="1"/>
  <c r="C89" i="3" s="1"/>
  <c r="AE304" i="1"/>
  <c r="AE677" i="1"/>
  <c r="AF405" i="1"/>
  <c r="AE79" i="1"/>
  <c r="D87" i="3" s="1"/>
  <c r="C87" i="3" s="1"/>
  <c r="AF442" i="1"/>
  <c r="AE520" i="1"/>
  <c r="AF212" i="1"/>
  <c r="AF382" i="1"/>
  <c r="AE629" i="1"/>
  <c r="AF966" i="1"/>
  <c r="AF980" i="1"/>
  <c r="AE283" i="1"/>
  <c r="AE411" i="1"/>
  <c r="AE745" i="1"/>
  <c r="AE433" i="1"/>
  <c r="AF925" i="1"/>
  <c r="AE698" i="1"/>
  <c r="AF944" i="1"/>
  <c r="AF853" i="1"/>
  <c r="AE279" i="1"/>
  <c r="AE935" i="1"/>
  <c r="AE75" i="1"/>
  <c r="D83" i="3" s="1"/>
  <c r="C83" i="3" s="1"/>
  <c r="AE562" i="1"/>
  <c r="AF517" i="1"/>
  <c r="AF941" i="1"/>
  <c r="AF335" i="1"/>
  <c r="AF730" i="1"/>
  <c r="AE554" i="1"/>
  <c r="AF321" i="1"/>
  <c r="AF345" i="1"/>
  <c r="AF110" i="1"/>
  <c r="AE527" i="1"/>
  <c r="AF262" i="1"/>
  <c r="AF313" i="1"/>
  <c r="AF621" i="1"/>
  <c r="AF892" i="1"/>
  <c r="AE299" i="1"/>
  <c r="AE672" i="1"/>
  <c r="AE120" i="1"/>
  <c r="AF374" i="1"/>
  <c r="AF870" i="1"/>
  <c r="AF887" i="1"/>
  <c r="AE813" i="1"/>
  <c r="AE988" i="1"/>
  <c r="AF923" i="1"/>
  <c r="AE943" i="1"/>
  <c r="AF53" i="1"/>
  <c r="G61" i="3" s="1"/>
  <c r="AF424" i="1"/>
  <c r="AF618" i="1"/>
  <c r="AF729" i="1"/>
  <c r="AE415" i="1"/>
  <c r="AE724" i="1"/>
  <c r="AE864" i="1"/>
  <c r="AF121" i="1"/>
  <c r="AE870" i="1"/>
  <c r="AE44" i="1"/>
  <c r="AE138" i="1"/>
  <c r="AE463" i="1"/>
  <c r="AF130" i="1"/>
  <c r="AE699" i="1"/>
  <c r="AF552" i="1"/>
  <c r="AE422" i="1"/>
  <c r="AF337" i="1"/>
  <c r="AE758" i="1"/>
  <c r="AF286" i="1"/>
  <c r="AF84" i="1"/>
  <c r="G92" i="3" s="1"/>
  <c r="AF965" i="1"/>
  <c r="AF847" i="1"/>
  <c r="AE726" i="1"/>
  <c r="AE879" i="1"/>
  <c r="AF736" i="1"/>
  <c r="AF752" i="1"/>
  <c r="AE89" i="1"/>
  <c r="D97" i="3" s="1"/>
  <c r="C97" i="3" s="1"/>
  <c r="AF159" i="1"/>
  <c r="AE159" i="1"/>
  <c r="AE446" i="1"/>
  <c r="AE795" i="1"/>
  <c r="AF586" i="1"/>
  <c r="AE488" i="1"/>
  <c r="AE933" i="1"/>
  <c r="AF222" i="1"/>
  <c r="AE70" i="1"/>
  <c r="D78" i="3" s="1"/>
  <c r="C78" i="3" s="1"/>
  <c r="AE824" i="1"/>
  <c r="AF493" i="1"/>
  <c r="AE32" i="1"/>
  <c r="D40" i="3" s="1"/>
  <c r="C40" i="3" s="1"/>
  <c r="AF123" i="1"/>
  <c r="AF422" i="1"/>
  <c r="AF855" i="1"/>
  <c r="AE375" i="1"/>
  <c r="AF308" i="1"/>
  <c r="AF959" i="1"/>
  <c r="AE200" i="1"/>
  <c r="AF76" i="1"/>
  <c r="G84" i="3" s="1"/>
  <c r="AF360" i="1"/>
  <c r="AE750" i="1"/>
  <c r="AE603" i="1"/>
  <c r="AE755" i="1"/>
  <c r="AF750" i="1"/>
  <c r="AF714" i="1"/>
  <c r="AE888" i="1"/>
  <c r="AF961" i="1"/>
  <c r="AF942" i="1"/>
  <c r="AF371" i="1"/>
  <c r="AE873" i="1"/>
  <c r="AF638" i="1"/>
  <c r="AE875" i="1"/>
  <c r="AF254" i="1"/>
  <c r="AF453" i="1"/>
  <c r="AF434" i="1"/>
  <c r="AE961" i="1"/>
  <c r="AF659" i="1"/>
  <c r="AE939" i="1"/>
  <c r="AF988" i="1"/>
  <c r="AE306" i="1"/>
  <c r="AE372" i="1"/>
  <c r="AF645" i="1"/>
  <c r="AF968" i="1"/>
  <c r="AE233" i="1"/>
  <c r="AE513" i="1"/>
  <c r="AF210" i="1"/>
  <c r="AF622" i="1"/>
  <c r="AF525" i="1"/>
  <c r="AF573" i="1"/>
  <c r="AF195" i="1"/>
  <c r="AF324" i="1"/>
  <c r="AE564" i="1"/>
  <c r="AE560" i="1"/>
  <c r="AF761" i="1"/>
  <c r="AE838" i="1"/>
  <c r="AF901" i="1"/>
  <c r="AE347" i="1"/>
  <c r="AE645" i="1"/>
  <c r="AF220" i="1"/>
  <c r="AF584" i="1"/>
  <c r="AE958" i="1"/>
  <c r="AE640" i="1"/>
  <c r="AE917" i="1"/>
  <c r="AE367" i="1"/>
  <c r="AF498" i="1"/>
  <c r="AE676" i="1"/>
  <c r="AE761" i="1"/>
  <c r="AE528" i="1"/>
  <c r="AE223" i="1"/>
  <c r="AF590" i="1"/>
  <c r="AE927" i="1"/>
  <c r="AF86" i="1"/>
  <c r="G94" i="3" s="1"/>
  <c r="AF429" i="1"/>
  <c r="AF633" i="1"/>
  <c r="AE314" i="1"/>
  <c r="AE39" i="1"/>
  <c r="D47" i="3" s="1"/>
  <c r="C47" i="3" s="1"/>
  <c r="AE312" i="1"/>
  <c r="AF575" i="1"/>
  <c r="AE728" i="1"/>
  <c r="AE847" i="1"/>
  <c r="AF738" i="1"/>
  <c r="AE970" i="1"/>
  <c r="AF201" i="1"/>
  <c r="AE916" i="1"/>
  <c r="AE783" i="1"/>
  <c r="AF48" i="1"/>
  <c r="G56" i="3" s="1"/>
  <c r="AF392" i="1"/>
  <c r="AE601" i="1"/>
  <c r="AF351" i="1"/>
  <c r="AE613" i="1"/>
  <c r="AE981" i="1"/>
  <c r="AF718" i="1"/>
  <c r="AE549" i="1"/>
  <c r="AE776" i="1"/>
  <c r="AF943" i="1"/>
  <c r="AF728" i="1"/>
  <c r="AE326" i="1"/>
  <c r="AF379" i="1"/>
  <c r="AF654" i="1"/>
  <c r="AF962" i="1"/>
  <c r="AE612" i="1"/>
  <c r="AE146" i="1"/>
  <c r="AF796" i="1"/>
  <c r="AF359" i="1"/>
  <c r="AF246" i="1"/>
  <c r="AF751" i="1"/>
  <c r="AE806" i="1"/>
  <c r="AF488" i="1"/>
  <c r="AE478" i="1"/>
  <c r="AF665" i="1"/>
  <c r="AF924" i="1"/>
  <c r="AE348" i="1"/>
  <c r="AF572" i="1"/>
  <c r="AF223" i="1"/>
  <c r="AE425" i="1"/>
  <c r="AE924" i="1"/>
  <c r="AE665" i="1"/>
  <c r="AF301" i="1"/>
  <c r="AE815" i="1"/>
  <c r="AF739" i="1"/>
  <c r="AE386" i="1"/>
  <c r="AF982" i="1"/>
  <c r="AE623" i="1"/>
  <c r="AE729" i="1"/>
  <c r="AF608" i="1"/>
  <c r="AF558" i="1"/>
  <c r="AF420" i="1"/>
  <c r="AF132" i="1"/>
  <c r="AF490" i="1"/>
  <c r="AF366" i="1"/>
  <c r="AF576" i="1"/>
  <c r="AF958" i="1"/>
  <c r="AE384" i="1"/>
  <c r="AE65" i="1"/>
  <c r="D73" i="3" s="1"/>
  <c r="C73" i="3" s="1"/>
  <c r="AF29" i="1"/>
  <c r="G37" i="3" s="1"/>
  <c r="AE317" i="1"/>
  <c r="AE486" i="1"/>
  <c r="AE908" i="1"/>
  <c r="AE376" i="1"/>
  <c r="AE567" i="1"/>
  <c r="AE678" i="1"/>
  <c r="AF33" i="1"/>
  <c r="G41" i="3" s="1"/>
  <c r="AE848" i="1"/>
  <c r="AF900" i="1"/>
  <c r="AE685" i="1"/>
  <c r="AF506" i="1"/>
  <c r="AE867" i="1"/>
  <c r="AF836" i="1"/>
  <c r="AE230" i="1"/>
  <c r="AE674" i="1"/>
  <c r="AF726" i="1"/>
  <c r="AE245" i="1"/>
  <c r="AE822" i="1"/>
  <c r="AE436" i="1"/>
  <c r="AF404" i="1"/>
  <c r="AF231" i="1"/>
  <c r="AE35" i="1"/>
  <c r="D43" i="3" s="1"/>
  <c r="C43" i="3" s="1"/>
  <c r="AF338" i="1"/>
  <c r="AF57" i="1"/>
  <c r="G65" i="3" s="1"/>
  <c r="AE439" i="1"/>
  <c r="AF131" i="1"/>
  <c r="AE922" i="1"/>
  <c r="AF679" i="1"/>
  <c r="AF992" i="1"/>
  <c r="AE325" i="1"/>
  <c r="AF741" i="1"/>
  <c r="AF830" i="1"/>
  <c r="AF58" i="1"/>
  <c r="G66" i="3" s="1"/>
  <c r="AE350" i="1"/>
  <c r="AF790" i="1"/>
  <c r="AE222" i="1"/>
  <c r="AE31" i="1"/>
  <c r="D39" i="3" s="1"/>
  <c r="C39" i="3" s="1"/>
  <c r="AE464" i="1"/>
  <c r="AE739" i="1"/>
  <c r="AE20" i="1"/>
  <c r="D28" i="3" s="1"/>
  <c r="C28" i="3" s="1"/>
  <c r="AF361" i="1"/>
  <c r="AE654" i="1"/>
  <c r="AE690" i="1"/>
  <c r="AE584" i="1"/>
  <c r="AF485" i="1"/>
  <c r="AE431" i="1"/>
  <c r="AE925" i="1"/>
  <c r="AF888" i="1"/>
  <c r="AE732" i="1"/>
  <c r="AF649" i="1"/>
  <c r="AF975" i="1"/>
  <c r="AE121" i="1"/>
  <c r="AF912" i="1"/>
  <c r="AE445" i="1"/>
  <c r="AF774" i="1"/>
  <c r="AF250" i="1"/>
  <c r="AF952" i="1"/>
  <c r="AF580" i="1"/>
  <c r="AE775" i="1"/>
  <c r="AF119" i="1"/>
  <c r="AE305" i="1"/>
  <c r="AE187" i="1"/>
  <c r="AE211" i="1"/>
  <c r="AE523" i="1"/>
  <c r="AE649" i="1"/>
  <c r="AE892" i="1"/>
  <c r="AE18" i="1"/>
  <c r="D26" i="3" s="1"/>
  <c r="C26" i="3" s="1"/>
  <c r="AF908" i="1"/>
  <c r="AE566" i="1"/>
  <c r="AF489" i="1"/>
  <c r="AE423" i="1"/>
  <c r="AE209" i="1"/>
  <c r="AE946" i="1"/>
  <c r="AF82" i="1"/>
  <c r="G90" i="3" s="1"/>
  <c r="AF865" i="1"/>
  <c r="AF866" i="1"/>
  <c r="AE489" i="1"/>
  <c r="AE83" i="1"/>
  <c r="D91" i="3" s="1"/>
  <c r="C91" i="3" s="1"/>
  <c r="AE340" i="1"/>
  <c r="AF565" i="1"/>
  <c r="AF651" i="1"/>
  <c r="AE97" i="1"/>
  <c r="AE454" i="1"/>
  <c r="AF839" i="1"/>
  <c r="AE468" i="1"/>
  <c r="AE432" i="1"/>
  <c r="AE157" i="1"/>
  <c r="AE589" i="1"/>
  <c r="AE466" i="1"/>
  <c r="AE695" i="1"/>
  <c r="AE889" i="1"/>
  <c r="AF879" i="1"/>
  <c r="AE349" i="1"/>
  <c r="AF526" i="1"/>
  <c r="AE420" i="1"/>
  <c r="AF536" i="1"/>
  <c r="AF509" i="1"/>
  <c r="AF260" i="1"/>
  <c r="AF886" i="1"/>
  <c r="AF882" i="1"/>
  <c r="AF32" i="1"/>
  <c r="G40" i="3" s="1"/>
  <c r="AF725" i="1"/>
  <c r="AF225" i="1"/>
  <c r="AE530" i="1"/>
  <c r="AF518" i="1"/>
  <c r="AF588" i="1"/>
  <c r="AE828" i="1"/>
  <c r="AE932" i="1"/>
  <c r="AE228" i="1"/>
  <c r="AE355" i="1"/>
  <c r="AF158" i="1"/>
  <c r="AF917" i="1"/>
  <c r="AF768" i="1"/>
  <c r="AE995" i="1"/>
  <c r="AE424" i="1"/>
  <c r="AF817" i="1"/>
  <c r="AF933" i="1"/>
  <c r="AF960" i="1"/>
  <c r="AF623" i="1"/>
  <c r="AE122" i="1"/>
  <c r="AE167" i="1"/>
  <c r="AF383" i="1"/>
  <c r="AE290" i="1"/>
  <c r="AE569" i="1"/>
  <c r="AF389" i="1"/>
  <c r="AF329" i="1"/>
  <c r="AF80" i="1"/>
  <c r="G88" i="3" s="1"/>
  <c r="AE788" i="1"/>
  <c r="AE64" i="1"/>
  <c r="D72" i="3" s="1"/>
  <c r="C72" i="3" s="1"/>
  <c r="AF61" i="1"/>
  <c r="G69" i="3" s="1"/>
  <c r="AF233" i="1"/>
  <c r="AF357" i="1"/>
  <c r="AE337" i="1"/>
  <c r="AF689" i="1"/>
  <c r="AE377" i="1"/>
  <c r="AE125" i="1"/>
  <c r="AF241" i="1"/>
  <c r="AF577" i="1"/>
  <c r="AF423" i="1"/>
  <c r="AE938" i="1"/>
  <c r="AF846" i="1"/>
  <c r="AF440" i="1"/>
  <c r="AE862" i="1"/>
  <c r="AE217" i="1"/>
  <c r="AF186" i="1"/>
  <c r="AE869" i="1"/>
  <c r="AF505" i="1"/>
  <c r="AE208" i="1"/>
  <c r="AF990" i="1"/>
  <c r="AF342" i="1"/>
  <c r="AF64" i="1"/>
  <c r="G72" i="3" s="1"/>
  <c r="AE244" i="1"/>
  <c r="AF73" i="1"/>
  <c r="G81" i="3" s="1"/>
  <c r="AF263" i="1"/>
  <c r="AE435" i="1"/>
  <c r="AF815" i="1"/>
  <c r="AE395" i="1"/>
  <c r="AF842" i="1"/>
  <c r="AE615" i="1"/>
  <c r="AF646" i="1"/>
  <c r="AE484" i="1"/>
  <c r="AE624" i="1"/>
  <c r="AF426" i="1"/>
  <c r="AF280" i="1"/>
  <c r="AF543" i="1"/>
  <c r="AE414" i="1"/>
  <c r="AE470" i="1"/>
  <c r="AE10" i="1"/>
  <c r="D18" i="3" s="1"/>
  <c r="C18" i="3" s="1"/>
  <c r="AE819" i="1"/>
  <c r="AF175" i="1"/>
  <c r="AE736" i="1"/>
  <c r="AE55" i="1"/>
  <c r="D63" i="3" s="1"/>
  <c r="C63" i="3" s="1"/>
  <c r="AF394" i="1"/>
  <c r="AF474" i="1"/>
  <c r="AF744" i="1"/>
  <c r="AE951" i="1"/>
  <c r="AF153" i="1"/>
  <c r="AF144" i="1"/>
  <c r="AF538" i="1"/>
  <c r="AF763" i="1"/>
  <c r="AE487" i="1"/>
  <c r="AF178" i="1"/>
  <c r="AE119" i="1"/>
  <c r="AF657" i="1"/>
  <c r="AF554" i="1"/>
  <c r="AE263" i="1"/>
  <c r="AF98" i="1"/>
  <c r="AF388" i="1"/>
  <c r="AE320" i="1"/>
  <c r="AE688" i="1"/>
  <c r="AE539" i="1"/>
  <c r="AF916" i="1"/>
  <c r="AE572" i="1"/>
  <c r="AF66" i="1"/>
  <c r="G74" i="3" s="1"/>
  <c r="AE252" i="1"/>
  <c r="AF28" i="1"/>
  <c r="G36" i="3" s="1"/>
  <c r="AF957" i="1"/>
  <c r="AF974" i="1"/>
  <c r="AE455" i="1"/>
  <c r="AE289" i="1"/>
  <c r="AE511" i="1"/>
  <c r="AF166" i="1"/>
  <c r="AF954" i="1"/>
  <c r="AE226" i="1"/>
  <c r="AE262" i="1"/>
  <c r="AE400" i="1"/>
  <c r="AE616" i="1"/>
  <c r="AE826" i="1"/>
  <c r="AF807" i="1"/>
  <c r="AE978" i="1"/>
  <c r="AE519" i="1"/>
  <c r="AF627" i="1"/>
  <c r="AF99" i="1"/>
  <c r="AF412" i="1"/>
  <c r="AF55" i="1"/>
  <c r="G63" i="3" s="1"/>
  <c r="AE430" i="1"/>
  <c r="AF666" i="1"/>
  <c r="AF521" i="1"/>
  <c r="AF358" i="1"/>
  <c r="AE128" i="1"/>
  <c r="AF380" i="1"/>
  <c r="AF971" i="1"/>
  <c r="AF956" i="1"/>
  <c r="AE467" i="1"/>
  <c r="AF599" i="1"/>
  <c r="AE510" i="1"/>
  <c r="AF378" i="1"/>
  <c r="AF184" i="1"/>
  <c r="AE734" i="1"/>
  <c r="AF183" i="1"/>
  <c r="AE902" i="1"/>
  <c r="AE715" i="1"/>
  <c r="AE490" i="1"/>
  <c r="AE952" i="1"/>
  <c r="AF903" i="1"/>
  <c r="AE416" i="1"/>
  <c r="AE901" i="1"/>
  <c r="AF330" i="1"/>
  <c r="AF746" i="1"/>
  <c r="AF272" i="1"/>
  <c r="AF435" i="1"/>
  <c r="AE175" i="1"/>
  <c r="AE380" i="1"/>
  <c r="AE362" i="1"/>
  <c r="AF268" i="1"/>
  <c r="AE286" i="1"/>
  <c r="AE667" i="1"/>
  <c r="AE537" i="1"/>
  <c r="AE82" i="1"/>
  <c r="D90" i="3" s="1"/>
  <c r="C90" i="3" s="1"/>
  <c r="AF118" i="1"/>
  <c r="AF369" i="1"/>
  <c r="AF937" i="1"/>
  <c r="AF283" i="1"/>
  <c r="AF418" i="1"/>
  <c r="AF228" i="1"/>
  <c r="AF79" i="1"/>
  <c r="G87" i="3" s="1"/>
  <c r="AE134" i="1"/>
  <c r="AE754" i="1"/>
  <c r="AE473" i="1"/>
  <c r="AF833" i="1"/>
  <c r="AE832" i="1"/>
  <c r="AF211" i="1"/>
  <c r="AE545" i="1"/>
  <c r="AF455" i="1"/>
  <c r="AE199" i="1"/>
  <c r="AE57" i="1"/>
  <c r="D65" i="3" s="1"/>
  <c r="C65" i="3" s="1"/>
  <c r="AF606" i="1"/>
  <c r="AE751" i="1"/>
  <c r="AE794" i="1"/>
  <c r="AE541" i="1"/>
  <c r="AF639" i="1"/>
  <c r="AF62" i="1"/>
  <c r="G70" i="3" s="1"/>
  <c r="AE291" i="1"/>
  <c r="AE169" i="1"/>
  <c r="AE212" i="1"/>
  <c r="AE112" i="1"/>
  <c r="AE812" i="1"/>
  <c r="AE610" i="1"/>
  <c r="AE660" i="1"/>
  <c r="AF700" i="1"/>
  <c r="AF71" i="1"/>
  <c r="G79" i="3" s="1"/>
  <c r="AE662" i="1"/>
  <c r="AE302" i="1"/>
  <c r="AF413" i="1"/>
  <c r="AF414" i="1"/>
  <c r="AF875" i="1"/>
  <c r="AF49" i="1"/>
  <c r="G57" i="3" s="1"/>
  <c r="AF737" i="1"/>
  <c r="AF247" i="1"/>
  <c r="AE967" i="1"/>
  <c r="AE753" i="1"/>
  <c r="AF104" i="1"/>
  <c r="AF451" i="1"/>
  <c r="AF721" i="1"/>
  <c r="AE556" i="1"/>
  <c r="AF50" i="1"/>
  <c r="G58" i="3" s="1"/>
  <c r="AE752" i="1"/>
  <c r="AF397" i="1"/>
  <c r="AE274" i="1"/>
  <c r="AE787" i="1"/>
  <c r="AF507" i="1"/>
  <c r="AE546" i="1"/>
  <c r="AE189" i="1"/>
  <c r="AE499" i="1"/>
  <c r="AE666" i="1"/>
  <c r="AF837" i="1"/>
  <c r="AF783" i="1"/>
  <c r="AF145" i="1"/>
  <c r="AE227" i="1"/>
  <c r="AE92" i="1"/>
  <c r="D100" i="3" s="1"/>
  <c r="C100" i="3" s="1"/>
  <c r="AF534" i="1"/>
  <c r="AF217" i="1"/>
  <c r="AE675" i="1"/>
  <c r="AE708" i="1"/>
  <c r="AE535" i="1"/>
  <c r="AF955" i="1"/>
  <c r="AF685" i="1"/>
  <c r="AF682" i="1"/>
  <c r="AE139" i="1"/>
  <c r="AE833" i="1"/>
  <c r="AE671" i="1"/>
  <c r="AE127" i="1"/>
  <c r="AF478" i="1"/>
  <c r="AF72" i="1"/>
  <c r="G80" i="3" s="1"/>
  <c r="AF626" i="1"/>
  <c r="AF438" i="1"/>
  <c r="AE324" i="1"/>
  <c r="AF877" i="1"/>
  <c r="AF915" i="1"/>
  <c r="AF134" i="1"/>
  <c r="AE477" i="1"/>
  <c r="AF849" i="1"/>
  <c r="AE868" i="1"/>
  <c r="AE992" i="1"/>
  <c r="AE109" i="1"/>
  <c r="AE48" i="1"/>
  <c r="D56" i="3" s="1"/>
  <c r="C56" i="3" s="1"/>
  <c r="AE622" i="1"/>
  <c r="AE786" i="1"/>
  <c r="AE673" i="1"/>
  <c r="AE280" i="1"/>
  <c r="AE462" i="1"/>
  <c r="AF544" i="1"/>
  <c r="AF37" i="1"/>
  <c r="G45" i="3" s="1"/>
  <c r="AE341" i="1"/>
  <c r="AF637" i="1"/>
  <c r="AE738" i="1"/>
  <c r="AF103" i="1"/>
  <c r="AE808" i="1"/>
  <c r="AE465" i="1"/>
  <c r="AF292" i="1"/>
  <c r="AF226" i="1"/>
  <c r="AE338" i="1"/>
  <c r="AF114" i="1"/>
  <c r="AF574" i="1"/>
  <c r="AF860" i="1"/>
  <c r="AF117" i="1"/>
  <c r="AF56" i="1"/>
  <c r="G64" i="3" s="1"/>
  <c r="AE982" i="1"/>
  <c r="AE87" i="1"/>
  <c r="D95" i="3" s="1"/>
  <c r="C95" i="3" s="1"/>
  <c r="AE399" i="1"/>
  <c r="AF473" i="1"/>
  <c r="AE449" i="1"/>
  <c r="AF401" i="1"/>
  <c r="AF845" i="1"/>
  <c r="AE780" i="1"/>
  <c r="AF898" i="1"/>
  <c r="AF270" i="1"/>
  <c r="AE658" i="1"/>
  <c r="AE900" i="1"/>
  <c r="AE371" i="1"/>
  <c r="AE438" i="1"/>
  <c r="AF512" i="1"/>
  <c r="G30" i="3"/>
  <c r="AE778" i="1"/>
  <c r="AF563" i="1"/>
  <c r="AE458" i="1"/>
  <c r="AF177" i="1"/>
  <c r="AF635" i="1"/>
  <c r="AF662" i="1"/>
  <c r="AE162" i="1"/>
  <c r="AF935" i="1"/>
  <c r="AF192" i="1"/>
  <c r="AF124" i="1"/>
  <c r="AF445" i="1"/>
  <c r="AF704" i="1"/>
  <c r="AF926" i="1"/>
  <c r="AE598" i="1"/>
  <c r="AE989" i="1"/>
  <c r="AE45" i="1"/>
  <c r="D53" i="3" s="1"/>
  <c r="C53" i="3" s="1"/>
  <c r="AF407" i="1"/>
  <c r="AE653" i="1"/>
  <c r="AE731" i="1"/>
  <c r="AE767" i="1"/>
  <c r="AE155" i="1"/>
  <c r="AF475" i="1"/>
  <c r="AF771" i="1"/>
  <c r="AF18" i="1"/>
  <c r="G26" i="3" s="1"/>
  <c r="AF331" i="1"/>
  <c r="AE930" i="1"/>
  <c r="AE116" i="1"/>
  <c r="AF167" i="1"/>
  <c r="AE942" i="1"/>
  <c r="AF416" i="1"/>
  <c r="AE418" i="1"/>
  <c r="AE282" i="1"/>
  <c r="AE877" i="1"/>
  <c r="AE90" i="1"/>
  <c r="D98" i="3" s="1"/>
  <c r="C98" i="3" s="1"/>
  <c r="AF122" i="1"/>
  <c r="AE814" i="1"/>
  <c r="AE865" i="1"/>
  <c r="AF885" i="1"/>
  <c r="AF907" i="1"/>
  <c r="AE781" i="1"/>
  <c r="AE614" i="1"/>
  <c r="AE69" i="1"/>
  <c r="D77" i="3" s="1"/>
  <c r="C77" i="3" s="1"/>
  <c r="AF674" i="1"/>
  <c r="AE593" i="1"/>
  <c r="AF40" i="1"/>
  <c r="G48" i="3" s="1"/>
  <c r="AE793" i="1"/>
  <c r="AF464" i="1"/>
  <c r="AF349" i="1"/>
  <c r="AE980" i="1"/>
  <c r="AF116" i="1"/>
  <c r="AF747" i="1"/>
  <c r="AF579" i="1"/>
  <c r="AE661" i="1"/>
  <c r="AF384" i="1"/>
  <c r="AE297" i="1"/>
  <c r="AF673" i="1"/>
  <c r="AE959" i="1"/>
  <c r="AE450" i="1"/>
  <c r="AF255" i="1"/>
  <c r="AE563" i="1"/>
  <c r="AF93" i="1"/>
  <c r="G101" i="3" s="1"/>
  <c r="AF197" i="1"/>
  <c r="AF38" i="1"/>
  <c r="G46" i="3" s="1"/>
  <c r="AF617" i="1"/>
  <c r="AE30" i="1"/>
  <c r="D38" i="3" s="1"/>
  <c r="C38" i="3" s="1"/>
  <c r="AE393" i="1"/>
  <c r="AE479" i="1"/>
  <c r="AE255" i="1"/>
  <c r="AF541" i="1"/>
  <c r="D31" i="3"/>
  <c r="C31" i="3" s="1"/>
  <c r="AF593" i="1"/>
  <c r="AF797" i="1"/>
  <c r="AF363" i="1"/>
  <c r="AE617" i="1"/>
  <c r="AF713" i="1"/>
  <c r="AE547" i="1"/>
  <c r="AE876" i="1"/>
  <c r="AE644" i="1"/>
  <c r="AF996" i="1"/>
  <c r="AF60" i="1"/>
  <c r="G68" i="3" s="1"/>
  <c r="AE480" i="1"/>
  <c r="AF758" i="1"/>
  <c r="AF709" i="1"/>
  <c r="AF162" i="1"/>
  <c r="AF686" i="1"/>
  <c r="AF878" i="1"/>
  <c r="AF827" i="1"/>
  <c r="AE91" i="1"/>
  <c r="D99" i="3" s="1"/>
  <c r="C99" i="3" s="1"/>
  <c r="AE657" i="1"/>
  <c r="AF785" i="1"/>
  <c r="AE336" i="1"/>
  <c r="AE971" i="1"/>
  <c r="AE391" i="1"/>
  <c r="AE634" i="1"/>
  <c r="AF660" i="1"/>
  <c r="AE491" i="1"/>
  <c r="AF824" i="1"/>
  <c r="AE686" i="1"/>
  <c r="AF889" i="1"/>
  <c r="AE737" i="1"/>
  <c r="AE335" i="1"/>
  <c r="AF185" i="1"/>
  <c r="AE735" i="1"/>
  <c r="AF299" i="1"/>
  <c r="AF852" i="1"/>
  <c r="AE33" i="1"/>
  <c r="D41" i="3" s="1"/>
  <c r="C41" i="3" s="1"/>
  <c r="AE180" i="1"/>
  <c r="AE163" i="1"/>
  <c r="AF769" i="1"/>
  <c r="AF163" i="1"/>
  <c r="AE802" i="1"/>
  <c r="AE852" i="1"/>
  <c r="AE830" i="1"/>
  <c r="AE382" i="1"/>
  <c r="AE825" i="1"/>
  <c r="AE805" i="1"/>
  <c r="AF454" i="1"/>
  <c r="AF948" i="1"/>
  <c r="AF809" i="1"/>
  <c r="AF884" i="1"/>
  <c r="AE966" i="1"/>
  <c r="AE711" i="1"/>
  <c r="AF477" i="1"/>
  <c r="AF229" i="1"/>
  <c r="AE129" i="1"/>
  <c r="AF179" i="1"/>
  <c r="AE596" i="1"/>
  <c r="AE757" i="1"/>
  <c r="AF148" i="1"/>
  <c r="AE85" i="1"/>
  <c r="D93" i="3" s="1"/>
  <c r="C93" i="3" s="1"/>
  <c r="AF688" i="1"/>
  <c r="AF461" i="1"/>
  <c r="AE502" i="1"/>
  <c r="AE143" i="1"/>
  <c r="AF970" i="1"/>
  <c r="AF624" i="1"/>
  <c r="AE712" i="1"/>
  <c r="AE346" i="1"/>
  <c r="AE568" i="1"/>
  <c r="AE390" i="1"/>
  <c r="AE849" i="1"/>
  <c r="AF568" i="1"/>
  <c r="AE823" i="1"/>
  <c r="AF239" i="1"/>
  <c r="AE964" i="1"/>
  <c r="AF742" i="1"/>
  <c r="AF271" i="1"/>
  <c r="AF647" i="1"/>
  <c r="AF508" i="1"/>
  <c r="AE890" i="1"/>
  <c r="AF365" i="1"/>
  <c r="AF641" i="1"/>
  <c r="AF936" i="1"/>
  <c r="AE941" i="1"/>
  <c r="AE497" i="1"/>
  <c r="AF994" i="1"/>
  <c r="AE845" i="1"/>
  <c r="AE524" i="1"/>
  <c r="AE95" i="1"/>
  <c r="AF895" i="1"/>
  <c r="AE318" i="1"/>
  <c r="AF504" i="1"/>
  <c r="AF684" i="1"/>
  <c r="AF273" i="1"/>
  <c r="AE447" i="1"/>
  <c r="AE955" i="1"/>
  <c r="AF410" i="1"/>
  <c r="AF756" i="1"/>
  <c r="AF550" i="1"/>
  <c r="AF640" i="1"/>
  <c r="AF293" i="1"/>
  <c r="AF939" i="1"/>
  <c r="AF772" i="1"/>
  <c r="AE607" i="1"/>
  <c r="AE161" i="1"/>
  <c r="AE626" i="1"/>
  <c r="AF893" i="1"/>
  <c r="AE534" i="1"/>
  <c r="AF873" i="1"/>
  <c r="AE602" i="1"/>
  <c r="AF894" i="1"/>
  <c r="AF97" i="1"/>
  <c r="AE396" i="1"/>
  <c r="AE130" i="1"/>
  <c r="AE62" i="1"/>
  <c r="D70" i="3" s="1"/>
  <c r="C70" i="3" s="1"/>
  <c r="AF125" i="1"/>
  <c r="AE151" i="1"/>
  <c r="AF672" i="1"/>
  <c r="AF731" i="1"/>
  <c r="AF419" i="1"/>
  <c r="AF705" i="1"/>
  <c r="AF203" i="1"/>
  <c r="AE179" i="1"/>
  <c r="AE983" i="1"/>
  <c r="AF402" i="1"/>
  <c r="AF602" i="1"/>
  <c r="AE637" i="1"/>
  <c r="AE991" i="1"/>
  <c r="AF813" i="1"/>
  <c r="AF334" i="1"/>
  <c r="AF515" i="1"/>
  <c r="AF857" i="1"/>
  <c r="AE394" i="1"/>
  <c r="AE639" i="1"/>
  <c r="AF5" i="1"/>
  <c r="G13" i="3" s="1"/>
  <c r="AE713" i="1"/>
  <c r="AF439" i="1"/>
  <c r="AE684" i="1"/>
  <c r="AE47" i="1"/>
  <c r="D55" i="3" s="1"/>
  <c r="C55" i="3" s="1"/>
  <c r="AE182" i="1"/>
  <c r="AF221" i="1"/>
  <c r="AF149" i="1"/>
  <c r="AF896" i="1"/>
  <c r="AE718" i="1"/>
  <c r="AE810" i="1"/>
  <c r="AF780" i="1"/>
  <c r="AE5" i="1"/>
  <c r="D13" i="3" s="1"/>
  <c r="C13" i="3" s="1"/>
  <c r="AE580" i="1"/>
  <c r="AM6" i="1"/>
  <c r="AJ19" i="4" s="1"/>
  <c r="AF4" i="1"/>
  <c r="G12" i="3" s="1"/>
  <c r="AE4" i="1"/>
  <c r="D12" i="3" s="1"/>
  <c r="C12" i="3" s="1"/>
  <c r="AE110" i="1"/>
  <c r="AE963" i="1"/>
  <c r="AF991" i="1"/>
  <c r="AF214" i="1"/>
  <c r="AF187" i="1"/>
  <c r="AE51" i="1"/>
  <c r="D59" i="3" s="1"/>
  <c r="C59" i="3" s="1"/>
  <c r="AF447" i="1"/>
  <c r="AE670" i="1"/>
  <c r="AF494" i="1"/>
  <c r="AE15" i="1"/>
  <c r="D23" i="3" s="1"/>
  <c r="C23" i="3" s="1"/>
  <c r="AE397" i="1"/>
  <c r="AE374" i="1"/>
  <c r="AF648" i="1"/>
  <c r="AE898" i="1"/>
  <c r="AE576" i="1"/>
  <c r="AE651" i="1"/>
  <c r="AE184" i="1"/>
  <c r="AE897" i="1"/>
  <c r="AE250" i="1"/>
  <c r="AE557" i="1"/>
  <c r="AF804" i="1"/>
  <c r="AF281" i="1"/>
  <c r="AF760" i="1"/>
  <c r="AF594" i="1"/>
  <c r="AE807" i="1"/>
  <c r="AF735" i="1"/>
  <c r="AE49" i="1"/>
  <c r="D57" i="3" s="1"/>
  <c r="C57" i="3" s="1"/>
  <c r="AE994" i="1"/>
  <c r="AE218" i="1"/>
  <c r="AF656" i="1"/>
  <c r="AE704" i="1"/>
  <c r="AE707" i="1"/>
  <c r="AF367" i="1"/>
  <c r="AE409" i="1"/>
  <c r="AF581" i="1"/>
  <c r="AE647" i="1"/>
  <c r="AF589" i="1"/>
  <c r="AE214" i="1"/>
  <c r="AE354" i="1"/>
  <c r="AF120" i="1"/>
  <c r="AF456" i="1"/>
  <c r="AE269" i="1"/>
  <c r="AF795" i="1"/>
  <c r="AF831" i="1"/>
  <c r="AE768" i="1"/>
  <c r="AF984" i="1"/>
  <c r="AF12" i="1"/>
  <c r="G20" i="3" s="1"/>
  <c r="AF14" i="1"/>
  <c r="G22" i="3" s="1"/>
  <c r="AF779" i="1"/>
  <c r="AE215" i="1"/>
  <c r="AE225" i="1"/>
  <c r="AF261" i="1"/>
  <c r="AE352" i="1"/>
  <c r="AF655" i="1"/>
  <c r="AE205" i="1"/>
  <c r="AF628" i="1"/>
  <c r="AE345" i="1"/>
  <c r="AE429" i="1"/>
  <c r="AE953" i="1"/>
  <c r="AE968" i="1"/>
  <c r="AF932" i="1"/>
  <c r="AE251" i="1"/>
  <c r="AF920" i="1"/>
  <c r="AE703" i="1"/>
  <c r="AF880" i="1"/>
  <c r="AE861" i="1"/>
  <c r="AE71" i="1"/>
  <c r="D79" i="3" s="1"/>
  <c r="C79" i="3" s="1"/>
  <c r="AE201" i="1"/>
  <c r="AE536" i="1"/>
  <c r="AE6" i="1"/>
  <c r="D14" i="3" s="1"/>
  <c r="C14" i="3" s="1"/>
  <c r="AF616" i="1"/>
  <c r="AE207" i="1"/>
  <c r="AF10" i="1"/>
  <c r="G18" i="3" s="1"/>
  <c r="AF9" i="1"/>
  <c r="G17" i="3" s="1"/>
  <c r="AF911" i="1"/>
  <c r="AF814" i="1"/>
  <c r="AF562" i="1"/>
  <c r="AE88" i="1"/>
  <c r="D96" i="3" s="1"/>
  <c r="C96" i="3" s="1"/>
  <c r="AF928" i="1"/>
  <c r="AE165" i="1"/>
  <c r="AE969" i="1"/>
  <c r="AE7" i="1"/>
  <c r="D15" i="3" s="1"/>
  <c r="C15" i="3" s="1"/>
  <c r="AF491" i="1"/>
  <c r="AE8" i="1"/>
  <c r="D16" i="3" s="1"/>
  <c r="C16" i="3" s="1"/>
  <c r="AF13" i="1"/>
  <c r="G21" i="3" s="1"/>
  <c r="AF16" i="1"/>
  <c r="G24" i="3" s="1"/>
  <c r="AF670" i="1"/>
  <c r="AE16" i="1"/>
  <c r="D24" i="3" s="1"/>
  <c r="C24" i="3" s="1"/>
  <c r="AE608" i="1"/>
  <c r="AF803" i="1"/>
  <c r="AE12" i="1"/>
  <c r="D20" i="3" s="1"/>
  <c r="C20" i="3" s="1"/>
  <c r="AF8" i="1"/>
  <c r="G16" i="3" s="1"/>
  <c r="AE14" i="1"/>
  <c r="D22" i="3" s="1"/>
  <c r="C22" i="3" s="1"/>
  <c r="AE154" i="1"/>
  <c r="AF757" i="1"/>
  <c r="AE370" i="1"/>
  <c r="AF332" i="1"/>
  <c r="AE949" i="1"/>
  <c r="AF307" i="1"/>
  <c r="AF105" i="1"/>
  <c r="AE885" i="1"/>
  <c r="AE740" i="1"/>
  <c r="AE765" i="1"/>
  <c r="AE276" i="1"/>
  <c r="AF460" i="1"/>
  <c r="AF812" i="1"/>
  <c r="AF522" i="1"/>
  <c r="AE213" i="1"/>
  <c r="AF27" i="1"/>
  <c r="G35" i="3" s="1"/>
  <c r="AE13" i="1"/>
  <c r="D21" i="3" s="1"/>
  <c r="C21" i="3" s="1"/>
  <c r="AF15" i="1"/>
  <c r="G23" i="3" s="1"/>
  <c r="AF570" i="1"/>
  <c r="AE166" i="1"/>
  <c r="AE494" i="1"/>
  <c r="AF733" i="1"/>
  <c r="AF39" i="1"/>
  <c r="G47" i="3" s="1"/>
  <c r="AE565" i="1"/>
  <c r="AE186" i="1"/>
  <c r="AE365" i="1"/>
  <c r="AF890" i="1"/>
  <c r="AF963" i="1"/>
  <c r="AE344" i="1"/>
  <c r="AF259" i="1"/>
  <c r="AE309" i="1"/>
  <c r="AE369" i="1"/>
  <c r="AE104" i="1"/>
  <c r="AF294" i="1"/>
  <c r="AE456" i="1"/>
  <c r="AF205" i="1"/>
  <c r="AF486" i="1"/>
  <c r="AF7" i="1"/>
  <c r="G15" i="3" s="1"/>
  <c r="AF6" i="1"/>
  <c r="G14" i="3" s="1"/>
  <c r="AE11" i="1"/>
  <c r="D19" i="3" s="1"/>
  <c r="C19" i="3" s="1"/>
  <c r="AE702" i="1"/>
  <c r="AE764" i="1"/>
  <c r="AE58" i="1"/>
  <c r="D66" i="3" s="1"/>
  <c r="C66" i="3" s="1"/>
  <c r="AE571" i="1"/>
  <c r="AF481" i="1"/>
  <c r="AF182" i="1"/>
  <c r="AF390" i="1"/>
  <c r="AE197" i="1"/>
  <c r="AE9" i="1"/>
  <c r="D17" i="3" s="1"/>
  <c r="C17" i="3" s="1"/>
  <c r="AF11" i="1"/>
  <c r="G19" i="3" s="1"/>
  <c r="AJ17" i="4"/>
  <c r="AN17" i="4"/>
  <c r="AM11" i="1"/>
  <c r="AM9" i="1"/>
  <c r="AM5" i="1"/>
  <c r="AM7" i="1"/>
  <c r="AN20" i="4" s="1"/>
  <c r="AM8" i="1"/>
  <c r="AJ21" i="4" s="1"/>
  <c r="AM10" i="1"/>
  <c r="AK19" i="1" l="1"/>
  <c r="AL20" i="1"/>
  <c r="AN19" i="4"/>
  <c r="AP19" i="4" s="1"/>
  <c r="E12" i="3"/>
  <c r="F12" i="3"/>
  <c r="E13" i="3"/>
  <c r="F13" i="3"/>
  <c r="AN21" i="4"/>
  <c r="AO21" i="4" s="1"/>
  <c r="AO17" i="4"/>
  <c r="AP17" i="4"/>
  <c r="AJ18" i="4"/>
  <c r="AN18" i="4"/>
  <c r="AL17" i="4"/>
  <c r="AK17" i="4"/>
  <c r="AJ20" i="4"/>
  <c r="AL20" i="4" s="1"/>
  <c r="AK19" i="4"/>
  <c r="AL19" i="4"/>
  <c r="AP20" i="4"/>
  <c r="AO20" i="4"/>
  <c r="AL21" i="4"/>
  <c r="AK21" i="4"/>
  <c r="F63" i="3"/>
  <c r="E17" i="3"/>
  <c r="F36" i="3"/>
  <c r="F32" i="3"/>
  <c r="E67" i="3"/>
  <c r="F83" i="3"/>
  <c r="F23" i="3"/>
  <c r="F64" i="3"/>
  <c r="E70" i="3"/>
  <c r="F22" i="3"/>
  <c r="E24" i="3"/>
  <c r="E37" i="3"/>
  <c r="F45" i="3"/>
  <c r="F77" i="3"/>
  <c r="E90" i="3"/>
  <c r="E46" i="3"/>
  <c r="E71" i="3"/>
  <c r="F89" i="3"/>
  <c r="E98" i="3"/>
  <c r="F76" i="3"/>
  <c r="E66" i="3"/>
  <c r="F19" i="3"/>
  <c r="F72" i="3"/>
  <c r="E55" i="3"/>
  <c r="F75" i="3"/>
  <c r="E51" i="3"/>
  <c r="E79" i="3"/>
  <c r="F84" i="3"/>
  <c r="E74" i="3"/>
  <c r="E69" i="3"/>
  <c r="F88" i="3"/>
  <c r="F44" i="3"/>
  <c r="E42" i="3"/>
  <c r="E40" i="3"/>
  <c r="F20" i="3"/>
  <c r="E53" i="3"/>
  <c r="E59" i="3"/>
  <c r="E95" i="3"/>
  <c r="E65" i="3"/>
  <c r="F61" i="3"/>
  <c r="E81" i="3"/>
  <c r="E48" i="3"/>
  <c r="E29" i="3"/>
  <c r="F91" i="3"/>
  <c r="F62" i="3"/>
  <c r="F34" i="3"/>
  <c r="E26" i="3"/>
  <c r="F47" i="3"/>
  <c r="F50" i="3"/>
  <c r="E97" i="3"/>
  <c r="E25" i="3"/>
  <c r="E35" i="3"/>
  <c r="F38" i="3"/>
  <c r="E43" i="3"/>
  <c r="F92" i="3"/>
  <c r="E33" i="3"/>
  <c r="E96" i="3"/>
  <c r="E73" i="3"/>
  <c r="F30" i="3"/>
  <c r="F58" i="3"/>
  <c r="F80" i="3"/>
  <c r="F56" i="3"/>
  <c r="E93" i="3"/>
  <c r="E27" i="3"/>
  <c r="F85" i="3"/>
  <c r="E82" i="3"/>
  <c r="F68" i="3"/>
  <c r="E49" i="3"/>
  <c r="F87" i="3"/>
  <c r="E86" i="3"/>
  <c r="E94" i="3"/>
  <c r="E99" i="3"/>
  <c r="E18" i="3"/>
  <c r="F41" i="3"/>
  <c r="E78" i="3"/>
  <c r="F60" i="3"/>
  <c r="F74" i="3"/>
  <c r="F14" i="3"/>
  <c r="E15" i="3"/>
  <c r="E16" i="3"/>
  <c r="F51" i="3"/>
  <c r="F79" i="3"/>
  <c r="E84" i="3"/>
  <c r="E45" i="3"/>
  <c r="F24" i="3"/>
  <c r="F37" i="3"/>
  <c r="E88" i="3"/>
  <c r="F15" i="3"/>
  <c r="E75" i="3"/>
  <c r="F69" i="3"/>
  <c r="F49" i="3"/>
  <c r="E61" i="3"/>
  <c r="F71" i="3"/>
  <c r="E89" i="3"/>
  <c r="E56" i="3"/>
  <c r="F42" i="3"/>
  <c r="E77" i="3"/>
  <c r="E47" i="3"/>
  <c r="F95" i="3"/>
  <c r="F78" i="3"/>
  <c r="E50" i="3"/>
  <c r="F46" i="3"/>
  <c r="E44" i="3"/>
  <c r="E76" i="3"/>
  <c r="E60" i="3"/>
  <c r="F90" i="3"/>
  <c r="E63" i="3"/>
  <c r="F86" i="3"/>
  <c r="E34" i="3"/>
  <c r="E80" i="3"/>
  <c r="E41" i="3"/>
  <c r="E32" i="3"/>
  <c r="E64" i="3"/>
  <c r="E20" i="3"/>
  <c r="F16" i="3"/>
  <c r="F67" i="3"/>
  <c r="F98" i="3"/>
  <c r="F48" i="3"/>
  <c r="F29" i="3"/>
  <c r="E62" i="3"/>
  <c r="E14" i="3"/>
  <c r="E58" i="3"/>
  <c r="E87" i="3"/>
  <c r="F66" i="3"/>
  <c r="E83" i="3"/>
  <c r="E85" i="3"/>
  <c r="E22" i="3"/>
  <c r="F25" i="3"/>
  <c r="F40" i="3"/>
  <c r="E19" i="3"/>
  <c r="F99" i="3"/>
  <c r="E68" i="3"/>
  <c r="F82" i="3"/>
  <c r="E72" i="3"/>
  <c r="F55" i="3"/>
  <c r="F93" i="3"/>
  <c r="E92" i="3"/>
  <c r="F94" i="3"/>
  <c r="E23" i="3"/>
  <c r="F65" i="3"/>
  <c r="F35" i="3"/>
  <c r="F70" i="3"/>
  <c r="F18" i="3"/>
  <c r="E91" i="3"/>
  <c r="F97" i="3"/>
  <c r="F27" i="3"/>
  <c r="E36" i="3"/>
  <c r="F81" i="3"/>
  <c r="F96" i="3"/>
  <c r="F100" i="3"/>
  <c r="E100" i="3"/>
  <c r="F39" i="3"/>
  <c r="E39" i="3"/>
  <c r="E30" i="3"/>
  <c r="F59" i="3"/>
  <c r="F28" i="3"/>
  <c r="E28" i="3"/>
  <c r="E21" i="3"/>
  <c r="F21" i="3"/>
  <c r="F31" i="3"/>
  <c r="E31" i="3"/>
  <c r="F43" i="3"/>
  <c r="F33" i="3"/>
  <c r="F26" i="3"/>
  <c r="E38" i="3"/>
  <c r="F17" i="3"/>
  <c r="E57" i="3"/>
  <c r="F57" i="3"/>
  <c r="F73" i="3"/>
  <c r="F53" i="3"/>
  <c r="AK20" i="1" l="1"/>
  <c r="AL21" i="1"/>
  <c r="AO19" i="4"/>
  <c r="AP21" i="4"/>
  <c r="AO18" i="4"/>
  <c r="AP18" i="4"/>
  <c r="AK18" i="4"/>
  <c r="AL18" i="4"/>
  <c r="AK20" i="4"/>
  <c r="AJ35" i="4"/>
  <c r="AN35" i="4"/>
  <c r="AJ36" i="4"/>
  <c r="AN36" i="4"/>
  <c r="AJ24" i="4"/>
  <c r="AN24" i="4"/>
  <c r="AN23" i="4"/>
  <c r="AJ23" i="4"/>
  <c r="AN22" i="4"/>
  <c r="AJ22" i="4"/>
  <c r="AM16" i="1" l="1"/>
  <c r="AK21" i="1"/>
  <c r="AM13" i="1" s="1"/>
  <c r="AM984" i="1"/>
  <c r="AM314" i="1"/>
  <c r="AM405" i="1"/>
  <c r="AM559" i="1"/>
  <c r="AM733" i="1"/>
  <c r="AM701" i="1"/>
  <c r="AM631" i="1"/>
  <c r="AM336" i="1"/>
  <c r="AM951" i="1"/>
  <c r="AM888" i="1"/>
  <c r="AM567" i="1"/>
  <c r="AM580" i="1"/>
  <c r="AM150" i="1"/>
  <c r="AM777" i="1"/>
  <c r="AM577" i="1"/>
  <c r="AM25" i="1"/>
  <c r="AM813" i="1"/>
  <c r="AM614" i="1"/>
  <c r="AM85" i="1"/>
  <c r="AM273" i="1"/>
  <c r="AM261" i="1"/>
  <c r="AM236" i="1"/>
  <c r="AM467" i="1"/>
  <c r="AM387" i="1"/>
  <c r="AM419" i="1"/>
  <c r="AM785" i="1"/>
  <c r="AM976" i="1"/>
  <c r="AM227" i="1"/>
  <c r="AM766" i="1"/>
  <c r="AM550" i="1"/>
  <c r="AM334" i="1"/>
  <c r="AM576" i="1"/>
  <c r="AM408" i="1"/>
  <c r="AM102" i="1"/>
  <c r="AM94" i="1"/>
  <c r="AM356" i="1"/>
  <c r="AM388" i="1"/>
  <c r="AM493" i="1"/>
  <c r="AM528" i="1"/>
  <c r="AM432" i="1"/>
  <c r="AM270" i="1"/>
  <c r="AM903" i="1"/>
  <c r="AM34" i="1"/>
  <c r="AM873" i="1"/>
  <c r="AM894" i="1"/>
  <c r="AM272" i="1"/>
  <c r="AM88" i="1"/>
  <c r="AM409" i="1"/>
  <c r="AM212" i="1"/>
  <c r="AM98" i="1"/>
  <c r="AM341" i="1"/>
  <c r="AM821" i="1"/>
  <c r="AM859" i="1"/>
  <c r="AM494" i="1"/>
  <c r="AM848" i="1"/>
  <c r="AM676" i="1"/>
  <c r="AM369" i="1"/>
  <c r="AM918" i="1"/>
  <c r="AM630" i="1"/>
  <c r="AM619" i="1"/>
  <c r="AM856" i="1"/>
  <c r="AM823" i="1"/>
  <c r="AM866" i="1"/>
  <c r="AM247" i="1"/>
  <c r="AM571" i="1"/>
  <c r="AM741" i="1"/>
  <c r="AM979" i="1"/>
  <c r="AM27" i="1"/>
  <c r="AM438" i="1"/>
  <c r="AM104" i="1"/>
  <c r="AM710" i="1"/>
  <c r="AM914" i="1"/>
  <c r="AM95" i="1"/>
  <c r="AM130" i="1"/>
  <c r="AM81" i="1"/>
  <c r="AM590" i="1"/>
  <c r="AM436" i="1"/>
  <c r="AM351" i="1"/>
  <c r="AM340" i="1"/>
  <c r="AM847" i="1"/>
  <c r="AM687" i="1"/>
  <c r="AM909" i="1"/>
  <c r="AM178" i="1"/>
  <c r="AM826" i="1"/>
  <c r="AM759" i="1"/>
  <c r="AM58" i="1"/>
  <c r="AM872" i="1"/>
  <c r="AM901" i="1"/>
  <c r="AM401" i="1"/>
  <c r="AM256" i="1"/>
  <c r="AM972" i="1"/>
  <c r="AM910" i="1"/>
  <c r="AM987" i="1"/>
  <c r="AM961" i="1"/>
  <c r="AM299" i="1"/>
  <c r="AM309" i="1"/>
  <c r="AM346" i="1"/>
  <c r="AM325" i="1"/>
  <c r="AM879" i="1"/>
  <c r="AM484" i="1"/>
  <c r="AM575" i="1"/>
  <c r="AM425" i="1"/>
  <c r="AM140" i="1"/>
  <c r="AM773" i="1"/>
  <c r="AM985" i="1"/>
  <c r="AM854" i="1"/>
  <c r="AM886" i="1"/>
  <c r="AM260" i="1"/>
  <c r="AM144" i="1"/>
  <c r="AM446" i="1"/>
  <c r="AM174" i="1"/>
  <c r="AM291" i="1"/>
  <c r="AM411" i="1"/>
  <c r="AM463" i="1"/>
  <c r="AM234" i="1"/>
  <c r="AM139" i="1"/>
  <c r="AM814" i="1"/>
  <c r="AM695" i="1"/>
  <c r="AM349" i="1"/>
  <c r="AM586" i="1"/>
  <c r="AM537" i="1"/>
  <c r="AM403" i="1"/>
  <c r="AM242" i="1"/>
  <c r="AM480" i="1"/>
  <c r="AM858" i="1"/>
  <c r="AM702" i="1"/>
  <c r="AM165" i="1"/>
  <c r="AM897" i="1"/>
  <c r="AM449" i="1"/>
  <c r="AM684" i="1"/>
  <c r="AM263" i="1"/>
  <c r="AM510" i="1"/>
  <c r="AM929" i="1"/>
  <c r="AM561" i="1"/>
  <c r="AM602" i="1"/>
  <c r="AM143" i="1"/>
  <c r="AM82" i="1"/>
  <c r="AM927" i="1"/>
  <c r="AM172" i="1"/>
  <c r="AM816" i="1"/>
  <c r="AM269" i="1"/>
  <c r="AM720" i="1"/>
  <c r="AM353" i="1"/>
  <c r="AM678" i="1"/>
  <c r="AM455" i="1"/>
  <c r="AM921" i="1"/>
  <c r="AM654" i="1"/>
  <c r="AM318" i="1"/>
  <c r="AM183" i="1"/>
  <c r="AM557" i="1"/>
  <c r="AM723" i="1"/>
  <c r="AM693" i="1"/>
  <c r="AM857" i="1"/>
  <c r="AM601" i="1"/>
  <c r="AM329" i="1"/>
  <c r="AM750" i="1"/>
  <c r="AM625" i="1"/>
  <c r="AM827" i="1"/>
  <c r="AM756" i="1"/>
  <c r="AM973" i="1"/>
  <c r="AM495" i="1"/>
  <c r="AM152" i="1"/>
  <c r="AM506" i="1"/>
  <c r="AM831" i="1"/>
  <c r="AM235" i="1"/>
  <c r="AM66" i="1"/>
  <c r="AM123" i="1"/>
  <c r="AM418" i="1"/>
  <c r="AM154" i="1"/>
  <c r="AM117" i="1"/>
  <c r="AM960" i="1"/>
  <c r="AM118" i="1"/>
  <c r="AM96" i="1"/>
  <c r="AM31" i="1"/>
  <c r="AM771" i="1"/>
  <c r="AM765" i="1"/>
  <c r="AM809" i="1"/>
  <c r="AM525" i="1"/>
  <c r="AM28" i="1"/>
  <c r="AM949" i="1"/>
  <c r="AM825" i="1"/>
  <c r="AM267" i="1"/>
  <c r="AM908" i="1"/>
  <c r="AM788" i="1"/>
  <c r="AM790" i="1"/>
  <c r="AM900" i="1"/>
  <c r="AM798" i="1"/>
  <c r="AM774" i="1"/>
  <c r="AM651" i="1"/>
  <c r="AM708" i="1"/>
  <c r="AM855" i="1"/>
  <c r="AM490" i="1"/>
  <c r="AM407" i="1"/>
  <c r="AM266" i="1"/>
  <c r="AM932" i="1"/>
  <c r="AM196" i="1"/>
  <c r="AM424" i="1"/>
  <c r="AM738" i="1"/>
  <c r="AM767" i="1"/>
  <c r="AM105" i="1"/>
  <c r="AM509" i="1"/>
  <c r="AM75" i="1"/>
  <c r="AM24" i="1"/>
  <c r="AM722" i="1"/>
  <c r="AM482" i="1"/>
  <c r="AM271" i="1"/>
  <c r="AM476" i="1"/>
  <c r="AM233" i="1"/>
  <c r="AM171" i="1"/>
  <c r="AM445" i="1"/>
  <c r="AM552" i="1"/>
  <c r="AM714" i="1"/>
  <c r="AM544" i="1"/>
  <c r="AM840" i="1"/>
  <c r="AM983" i="1"/>
  <c r="AM91" i="1"/>
  <c r="AM442" i="1"/>
  <c r="AM126" i="1"/>
  <c r="AM337" i="1"/>
  <c r="AM474" i="1"/>
  <c r="AM670" i="1"/>
  <c r="AM70" i="1"/>
  <c r="AM526" i="1"/>
  <c r="AM156" i="1"/>
  <c r="AM324" i="1"/>
  <c r="AM293" i="1"/>
  <c r="AM768" i="1"/>
  <c r="AM462" i="1"/>
  <c r="AM376" i="1"/>
  <c r="AM851" i="1"/>
  <c r="AM153" i="1"/>
  <c r="AM532" i="1"/>
  <c r="AM468" i="1"/>
  <c r="AM205" i="1"/>
  <c r="AM331" i="1"/>
  <c r="AM458" i="1"/>
  <c r="AM57" i="1"/>
  <c r="AM815" i="1"/>
  <c r="AM483" i="1"/>
  <c r="AM160" i="1"/>
  <c r="AM507" i="1"/>
  <c r="AM582" i="1"/>
  <c r="AM834" i="1"/>
  <c r="AM62" i="1"/>
  <c r="AM596" i="1"/>
  <c r="AM812" i="1"/>
  <c r="AM120" i="1"/>
  <c r="AM992" i="1"/>
  <c r="AM933" i="1"/>
  <c r="AM363" i="1"/>
  <c r="AM286" i="1"/>
  <c r="AM191" i="1"/>
  <c r="AM26" i="1"/>
  <c r="AM994" i="1"/>
  <c r="AM514" i="1"/>
  <c r="AM410" i="1"/>
  <c r="AM499" i="1"/>
  <c r="AM853" i="1"/>
  <c r="AM43" i="1"/>
  <c r="AM810" i="1"/>
  <c r="AM378" i="1"/>
  <c r="AM699" i="1"/>
  <c r="AM737" i="1"/>
  <c r="AM646" i="1"/>
  <c r="AM758" i="1"/>
  <c r="AM543" i="1"/>
  <c r="AM386" i="1"/>
  <c r="AM892" i="1"/>
  <c r="AM959" i="1"/>
  <c r="AM786" i="1"/>
  <c r="AM775" i="1"/>
  <c r="AM158" i="1"/>
  <c r="AM555" i="1"/>
  <c r="AM119" i="1"/>
  <c r="AM734" i="1"/>
  <c r="AM587" i="1"/>
  <c r="AM375" i="1"/>
  <c r="AM326" i="1"/>
  <c r="AM473" i="1"/>
  <c r="AM443" i="1"/>
  <c r="AM357" i="1"/>
  <c r="AM230" i="1"/>
  <c r="AM538" i="1"/>
  <c r="AM486" i="1"/>
  <c r="AM740" i="1"/>
  <c r="AM884" i="1"/>
  <c r="AM744" i="1"/>
  <c r="AM239" i="1"/>
  <c r="AM553" i="1"/>
  <c r="AM626" i="1"/>
  <c r="AM216" i="1"/>
  <c r="AM896" i="1"/>
  <c r="AM491" i="1"/>
  <c r="AM335" i="1"/>
  <c r="AM422" i="1"/>
  <c r="AM457" i="1"/>
  <c r="AM875" i="1"/>
  <c r="AM789" i="1"/>
  <c r="AM819" i="1"/>
  <c r="AM56" i="1"/>
  <c r="AM169" i="1"/>
  <c r="AM157" i="1"/>
  <c r="AM787" i="1"/>
  <c r="AM764" i="1"/>
  <c r="AM112" i="1"/>
  <c r="AM472" i="1"/>
  <c r="AM103" i="1"/>
  <c r="AM931" i="1"/>
  <c r="AM498" i="1"/>
  <c r="AM397" i="1"/>
  <c r="AM564" i="1"/>
  <c r="AM797" i="1"/>
  <c r="AM917" i="1"/>
  <c r="AM305" i="1"/>
  <c r="AM757" i="1"/>
  <c r="AM885" i="1"/>
  <c r="AM420" i="1"/>
  <c r="AM946" i="1"/>
  <c r="AM782" i="1"/>
  <c r="AM39" i="1"/>
  <c r="AM393" i="1"/>
  <c r="AM304" i="1"/>
  <c r="AM747" i="1"/>
  <c r="AM845" i="1"/>
  <c r="AM529" i="1"/>
  <c r="AM177" i="1"/>
  <c r="AM952" i="1"/>
  <c r="AM975" i="1"/>
  <c r="AM237" i="1"/>
  <c r="AM683" i="1"/>
  <c r="AM539" i="1"/>
  <c r="AM246" i="1"/>
  <c r="AM402" i="1"/>
  <c r="AM706" i="1"/>
  <c r="AM423" i="1"/>
  <c r="AM523" i="1"/>
  <c r="AM252" i="1"/>
  <c r="AM844" i="1"/>
  <c r="AM948" i="1"/>
  <c r="AM659" i="1"/>
  <c r="AM745" i="1"/>
  <c r="AM454" i="1"/>
  <c r="AM73" i="1"/>
  <c r="AM312" i="1"/>
  <c r="AM796" i="1"/>
  <c r="AM991" i="1"/>
  <c r="AM74" i="1"/>
  <c r="AM889" i="1"/>
  <c r="AM343" i="1"/>
  <c r="AM836" i="1"/>
  <c r="AM919" i="1"/>
  <c r="AM600" i="1"/>
  <c r="AM865" i="1"/>
  <c r="AM518" i="1"/>
  <c r="AM870" i="1"/>
  <c r="AM724" i="1"/>
  <c r="AM452" i="1"/>
  <c r="AM791" i="1"/>
  <c r="AM60" i="1"/>
  <c r="AM527" i="1"/>
  <c r="AM662" i="1"/>
  <c r="AM308" i="1"/>
  <c r="AM824" i="1"/>
  <c r="AM647" i="1"/>
  <c r="AM540" i="1"/>
  <c r="AM464" i="1"/>
  <c r="AM461" i="1"/>
  <c r="AM215" i="1"/>
  <c r="AM290" i="1"/>
  <c r="AM938" i="1"/>
  <c r="AM524" i="1"/>
  <c r="AM610" i="1"/>
  <c r="AM359" i="1"/>
  <c r="AM573" i="1"/>
  <c r="AM285" i="1"/>
  <c r="AM880" i="1"/>
  <c r="AM657" i="1"/>
  <c r="AM210" i="1"/>
  <c r="AM323" i="1"/>
  <c r="AM180" i="1"/>
  <c r="AM500" i="1"/>
  <c r="AM936" i="1"/>
  <c r="AM394" i="1"/>
  <c r="AM132" i="1"/>
  <c r="AM634" i="1"/>
  <c r="AM211" i="1"/>
  <c r="AM254" i="1"/>
  <c r="AM76" i="1"/>
  <c r="AM93" i="1"/>
  <c r="AM214" i="1"/>
  <c r="AM79" i="1"/>
  <c r="AM268" i="1"/>
  <c r="AM63" i="1"/>
  <c r="AM743" i="1"/>
  <c r="AM182" i="1"/>
  <c r="AM685" i="1"/>
  <c r="AM730" i="1"/>
  <c r="AM920" i="1"/>
  <c r="AM136" i="1"/>
  <c r="AM642" i="1"/>
  <c r="AM41" i="1"/>
  <c r="AM68" i="1"/>
  <c r="AM374" i="1"/>
  <c r="AM652" i="1"/>
  <c r="AM739" i="1"/>
  <c r="AM664" i="1"/>
  <c r="AM429" i="1"/>
  <c r="AM315" i="1"/>
  <c r="AM257" i="1"/>
  <c r="AM101" i="1"/>
  <c r="AM666" i="1"/>
  <c r="AM968" i="1"/>
  <c r="AM185" i="1"/>
  <c r="AM431" i="1"/>
  <c r="AM915" i="1"/>
  <c r="AM502" i="1"/>
  <c r="AM416" i="1"/>
  <c r="AM107" i="1"/>
  <c r="AM321" i="1"/>
  <c r="AM440" i="1"/>
  <c r="AM366" i="1"/>
  <c r="AM497" i="1"/>
  <c r="AM259" i="1"/>
  <c r="AM364" i="1"/>
  <c r="AM802" i="1"/>
  <c r="AM207" i="1"/>
  <c r="AM794" i="1"/>
  <c r="AM142" i="1"/>
  <c r="AM549" i="1"/>
  <c r="AM370" i="1"/>
  <c r="AM138" i="1"/>
  <c r="AM300" i="1"/>
  <c r="AM616" i="1"/>
  <c r="AM599" i="1"/>
  <c r="AM283" i="1"/>
  <c r="AM279" i="1"/>
  <c r="AM69" i="1"/>
  <c r="AM176" i="1"/>
  <c r="AM705" i="1"/>
  <c r="AM930" i="1"/>
  <c r="AM226" i="1"/>
  <c r="AM643" i="1"/>
  <c r="AM229" i="1"/>
  <c r="AM881" i="1"/>
  <c r="AM161" i="1"/>
  <c r="AM116" i="1"/>
  <c r="AM584" i="1"/>
  <c r="AM46" i="1"/>
  <c r="AM716" i="1"/>
  <c r="AM380" i="1"/>
  <c r="AM588" i="1"/>
  <c r="AM953" i="1"/>
  <c r="AM292" i="1"/>
  <c r="AM603" i="1"/>
  <c r="AM613" i="1"/>
  <c r="AM874" i="1"/>
  <c r="AM990" i="1"/>
  <c r="AM333" i="1"/>
  <c r="AM829" i="1"/>
  <c r="AM641" i="1"/>
  <c r="AM282" i="1"/>
  <c r="AM313" i="1"/>
  <c r="AM44" i="1"/>
  <c r="AM189" i="1"/>
  <c r="AM820" i="1"/>
  <c r="AM404" i="1"/>
  <c r="AM294" i="1"/>
  <c r="AM80" i="1"/>
  <c r="AM926" i="1"/>
  <c r="AM570" i="1"/>
  <c r="AM284" i="1"/>
  <c r="AM330" i="1"/>
  <c r="AM310" i="1"/>
  <c r="AM572" i="1"/>
  <c r="AM569" i="1"/>
  <c r="AM668" i="1"/>
  <c r="AM645" i="1"/>
  <c r="AM715" i="1"/>
  <c r="AM799" i="1"/>
  <c r="AM108" i="1"/>
  <c r="AM332" i="1"/>
  <c r="AM860" i="1"/>
  <c r="AM72" i="1"/>
  <c r="AM137" i="1"/>
  <c r="AM379" i="1"/>
  <c r="AM639" i="1"/>
  <c r="AM620" i="1"/>
  <c r="AM414" i="1"/>
  <c r="AM712" i="1"/>
  <c r="AM725" i="1"/>
  <c r="AM354" i="1"/>
  <c r="AM311" i="1"/>
  <c r="AM392" i="1"/>
  <c r="AM690" i="1"/>
  <c r="AM45" i="1"/>
  <c r="AM554" i="1"/>
  <c r="AM489" i="1"/>
  <c r="AM703" i="1"/>
  <c r="AM53" i="1"/>
  <c r="AM574" i="1"/>
  <c r="AM328" i="1"/>
  <c r="AM882" i="1"/>
  <c r="AM488" i="1"/>
  <c r="AM131" i="1"/>
  <c r="AM801" i="1"/>
  <c r="AM711" i="1"/>
  <c r="AM784" i="1"/>
  <c r="AM20" i="1"/>
  <c r="AM204" i="1"/>
  <c r="AM434" i="1"/>
  <c r="AM904" i="1"/>
  <c r="AM822" i="1"/>
  <c r="AM628" i="1"/>
  <c r="AM736" i="1"/>
  <c r="AM456" i="1"/>
  <c r="AM924" i="1"/>
  <c r="AM615" i="1"/>
  <c r="AM717" i="1"/>
  <c r="AM981" i="1"/>
  <c r="AM522" i="1"/>
  <c r="AM377" i="1"/>
  <c r="AM155" i="1"/>
  <c r="AM846" i="1"/>
  <c r="AM902" i="1"/>
  <c r="AM84" i="1"/>
  <c r="AM492" i="1"/>
  <c r="AM437" i="1"/>
  <c r="AM281" i="1"/>
  <c r="AM556" i="1"/>
  <c r="AM21" i="1"/>
  <c r="AM617" i="1"/>
  <c r="AM843" i="1"/>
  <c r="AM322" i="1"/>
  <c r="AM220" i="1"/>
  <c r="AM52" i="1"/>
  <c r="AM67" i="1"/>
  <c r="AM937" i="1"/>
  <c r="AM955" i="1"/>
  <c r="AM534" i="1"/>
  <c r="AM923" i="1"/>
  <c r="AM190" i="1"/>
  <c r="AM173" i="1"/>
  <c r="AM629" i="1"/>
  <c r="AM608" i="1"/>
  <c r="AM729" i="1"/>
  <c r="AM803" i="1"/>
  <c r="AM718" i="1"/>
  <c r="AM913" i="1"/>
  <c r="AM441" i="1"/>
  <c r="AM100" i="1"/>
  <c r="AM978" i="1"/>
  <c r="AM188" i="1"/>
  <c r="AM828" i="1"/>
  <c r="AM694" i="1"/>
  <c r="AM578" i="1"/>
  <c r="AM835" i="1"/>
  <c r="AM780" i="1"/>
  <c r="AM547" i="1"/>
  <c r="AM427" i="1"/>
  <c r="AM151" i="1"/>
  <c r="AM265" i="1"/>
  <c r="AM365" i="1"/>
  <c r="AM90" i="1"/>
  <c r="AM517" i="1"/>
  <c r="AM663" i="1"/>
  <c r="AM372" i="1"/>
  <c r="AM504" i="1"/>
  <c r="AM287" i="1"/>
  <c r="AM345" i="1"/>
  <c r="AM316" i="1"/>
  <c r="AM604" i="1"/>
  <c r="AM466" i="1"/>
  <c r="AM146" i="1"/>
  <c r="AM793" i="1"/>
  <c r="AM996" i="1"/>
  <c r="AM307" i="1"/>
  <c r="AM296" i="1"/>
  <c r="AM665" i="1"/>
  <c r="AM565" i="1"/>
  <c r="AM469" i="1"/>
  <c r="AM912" i="1"/>
  <c r="AM783" i="1"/>
  <c r="AM413" i="1"/>
  <c r="AM850" i="1"/>
  <c r="AM883" i="1"/>
  <c r="AM127" i="1"/>
  <c r="AM769" i="1"/>
  <c r="AM485" i="1"/>
  <c r="AM864" i="1"/>
  <c r="AM863" i="1"/>
  <c r="AM352" i="1"/>
  <c r="AM479" i="1"/>
  <c r="AM592" i="1"/>
  <c r="AM697" i="1"/>
  <c r="AM589" i="1"/>
  <c r="AM776" i="1"/>
  <c r="AM274" i="1"/>
  <c r="AM367" i="1"/>
  <c r="AM638" i="1"/>
  <c r="AM383" i="1"/>
  <c r="AM922" i="1"/>
  <c r="AM755" i="1"/>
  <c r="AM593" i="1"/>
  <c r="AM29" i="1"/>
  <c r="AM542" i="1"/>
  <c r="AM222" i="1"/>
  <c r="AM806" i="1"/>
  <c r="AM530" i="1"/>
  <c r="AM721" i="1"/>
  <c r="AM649" i="1"/>
  <c r="AM713" i="1"/>
  <c r="AM302" i="1"/>
  <c r="AM114" i="1"/>
  <c r="AM159" i="1"/>
  <c r="AM245" i="1"/>
  <c r="AM700" i="1"/>
  <c r="AM250" i="1"/>
  <c r="AM202" i="1"/>
  <c r="AM867" i="1"/>
  <c r="AM925" i="1"/>
  <c r="AM644" i="1"/>
  <c r="AM42" i="1"/>
  <c r="AM248" i="1"/>
  <c r="AM878" i="1"/>
  <c r="AM637" i="1"/>
  <c r="AM607" i="1"/>
  <c r="AM513" i="1"/>
  <c r="AM487" i="1"/>
  <c r="AM471" i="1"/>
  <c r="AM40" i="1"/>
  <c r="AM511" i="1"/>
  <c r="AM389" i="1"/>
  <c r="AM732" i="1"/>
  <c r="AM149" i="1"/>
  <c r="AM54" i="1"/>
  <c r="AM800" i="1"/>
  <c r="AM396" i="1"/>
  <c r="AM87" i="1"/>
  <c r="AM521" i="1"/>
  <c r="AM135" i="1"/>
  <c r="AM206" i="1"/>
  <c r="AM395" i="1"/>
  <c r="AM698" i="1"/>
  <c r="AM833" i="1"/>
  <c r="AM382" i="1"/>
  <c r="AM943" i="1"/>
  <c r="AM55" i="1"/>
  <c r="AM594" i="1"/>
  <c r="AM18" i="1"/>
  <c r="AM627" i="1"/>
  <c r="AM871" i="1"/>
  <c r="AM358" i="1"/>
  <c r="AM704" i="1"/>
  <c r="AM109" i="1"/>
  <c r="AM128" i="1"/>
  <c r="AM568" i="1"/>
  <c r="AM817" i="1"/>
  <c r="AM906" i="1"/>
  <c r="AM832" i="1"/>
  <c r="AM934" i="1"/>
  <c r="AM249" i="1"/>
  <c r="AM465" i="1"/>
  <c r="AM225" i="1"/>
  <c r="AM415" i="1"/>
  <c r="AM373" i="1"/>
  <c r="AM691" i="1"/>
  <c r="AM64" i="1"/>
  <c r="AM496" i="1"/>
  <c r="AM795" i="1"/>
  <c r="AM876" i="1"/>
  <c r="AM512" i="1"/>
  <c r="AM59" i="1"/>
  <c r="AM115" i="1"/>
  <c r="AM862" i="1"/>
  <c r="AM669" i="1"/>
  <c r="AM581" i="1"/>
  <c r="AM320" i="1"/>
  <c r="AM719" i="1"/>
  <c r="AM648" i="1"/>
  <c r="AM371" i="1"/>
  <c r="AM448" i="1"/>
  <c r="AM660" i="1"/>
  <c r="AM899" i="1"/>
  <c r="AM887" i="1"/>
  <c r="AM406" i="1"/>
  <c r="AM893" i="1"/>
  <c r="AM640" i="1"/>
  <c r="AM624" i="1"/>
  <c r="AM97" i="1"/>
  <c r="AM238" i="1"/>
  <c r="AM548" i="1"/>
  <c r="AM779" i="1"/>
  <c r="AM306" i="1"/>
  <c r="AM198" i="1"/>
  <c r="AM633" i="1"/>
  <c r="AM421" i="1"/>
  <c r="AM355" i="1"/>
  <c r="AM439" i="1"/>
  <c r="AM675" i="1"/>
  <c r="AM681" i="1"/>
  <c r="AM837" i="1"/>
  <c r="AM533" i="1"/>
  <c r="AM735" i="1"/>
  <c r="AM508" i="1"/>
  <c r="AM181" i="1"/>
  <c r="AM804" i="1"/>
  <c r="AM175" i="1"/>
  <c r="AM381" i="1"/>
  <c r="AM327" i="1"/>
  <c r="AM760" i="1"/>
  <c r="AM124" i="1"/>
  <c r="AM145" i="1"/>
  <c r="AM122" i="1"/>
  <c r="AM444" i="1"/>
  <c r="AM609" i="1"/>
  <c r="AM558" i="1"/>
  <c r="AM585" i="1"/>
  <c r="AM148" i="1"/>
  <c r="AM916" i="1"/>
  <c r="AM980" i="1"/>
  <c r="AM297" i="1"/>
  <c r="AM749" i="1"/>
  <c r="AM891" i="1"/>
  <c r="AM244" i="1"/>
  <c r="AM598" i="1"/>
  <c r="AM632" i="1"/>
  <c r="AM258" i="1"/>
  <c r="AM338" i="1"/>
  <c r="AM433" i="1"/>
  <c r="AM51" i="1"/>
  <c r="AM971" i="1"/>
  <c r="AM808" i="1"/>
  <c r="AM384" i="1"/>
  <c r="AM168" i="1"/>
  <c r="AM583" i="1"/>
  <c r="AM134" i="1"/>
  <c r="AM203" i="1"/>
  <c r="AM763" i="1"/>
  <c r="AM435" i="1"/>
  <c r="AM219" i="1"/>
  <c r="AM655" i="1"/>
  <c r="AM988" i="1"/>
  <c r="AM92" i="1"/>
  <c r="AM805" i="1"/>
  <c r="AM667" i="1"/>
  <c r="AM898" i="1"/>
  <c r="AM970" i="1"/>
  <c r="AM194" i="1"/>
  <c r="AM974" i="1"/>
  <c r="AM965" i="1"/>
  <c r="AM65" i="1"/>
  <c r="AM942" i="1"/>
  <c r="AM868" i="1"/>
  <c r="AM475" i="1"/>
  <c r="AM781" i="1"/>
  <c r="AM125" i="1"/>
  <c r="AM950" i="1"/>
  <c r="AM807" i="1"/>
  <c r="AM453" i="1"/>
  <c r="AM192" i="1"/>
  <c r="AM658" i="1"/>
  <c r="AM792" i="1"/>
  <c r="AM772" i="1"/>
  <c r="AM689" i="1"/>
  <c r="AM276" i="1"/>
  <c r="AM184" i="1"/>
  <c r="AM838" i="1"/>
  <c r="AM753" i="1"/>
  <c r="AM618" i="1"/>
  <c r="AM515" i="1"/>
  <c r="AM653" i="1"/>
  <c r="AM727" i="1"/>
  <c r="AM197" i="1"/>
  <c r="AM551" i="1"/>
  <c r="AM595" i="1"/>
  <c r="AM89" i="1"/>
  <c r="AM505" i="1"/>
  <c r="AM167" i="1"/>
  <c r="AM111" i="1"/>
  <c r="AM911" i="1"/>
  <c r="AM748" i="1"/>
  <c r="AM264" i="1"/>
  <c r="AM481" i="1"/>
  <c r="AM221" i="1"/>
  <c r="AM742" i="1"/>
  <c r="AM546" i="1"/>
  <c r="AM78" i="1"/>
  <c r="AM751" i="1"/>
  <c r="AM944" i="1"/>
  <c r="AM241" i="1"/>
  <c r="AM147" i="1"/>
  <c r="AM579" i="1"/>
  <c r="AM48" i="1"/>
  <c r="AM33" i="1"/>
  <c r="AM635" i="1"/>
  <c r="AM707" i="1"/>
  <c r="AM106" i="1"/>
  <c r="AM623" i="1"/>
  <c r="AM133" i="1"/>
  <c r="AM839" i="1"/>
  <c r="AM399" i="1"/>
  <c r="AM969" i="1"/>
  <c r="AM288" i="1"/>
  <c r="AM141" i="1"/>
  <c r="AM612" i="1"/>
  <c r="AM121" i="1"/>
  <c r="AM947" i="1"/>
  <c r="AM728" i="1"/>
  <c r="AM360" i="1"/>
  <c r="AM412" i="1"/>
  <c r="AM674" i="1"/>
  <c r="AM400" i="1"/>
  <c r="AM262" i="1"/>
  <c r="AM605" i="1"/>
  <c r="AM940" i="1"/>
  <c r="AM99" i="1"/>
  <c r="AM671" i="1"/>
  <c r="AM195" i="1"/>
  <c r="AM545" i="1"/>
  <c r="AM591" i="1"/>
  <c r="AM752" i="1"/>
  <c r="AM347" i="1"/>
  <c r="AM186" i="1"/>
  <c r="AM989" i="1"/>
  <c r="AM830" i="1"/>
  <c r="AM209" i="1"/>
  <c r="AM679" i="1"/>
  <c r="AM811" i="1"/>
  <c r="AM447" i="1"/>
  <c r="AM200" i="1"/>
  <c r="AM361" i="1"/>
  <c r="AM956" i="1"/>
  <c r="AM957" i="1"/>
  <c r="AM622" i="1"/>
  <c r="AM224" i="1"/>
  <c r="AM958" i="1"/>
  <c r="AM251" i="1"/>
  <c r="AM49" i="1"/>
  <c r="AM611" i="1"/>
  <c r="AM696" i="1"/>
  <c r="AM470" i="1"/>
  <c r="AM531" i="1"/>
  <c r="AM208" i="1"/>
  <c r="AM362" i="1"/>
  <c r="AM30" i="1"/>
  <c r="AM77" i="1"/>
  <c r="AM218" i="1"/>
  <c r="AM954" i="1"/>
  <c r="AM995" i="1"/>
  <c r="AM71" i="1"/>
  <c r="AM129" i="1"/>
  <c r="AM255" i="1"/>
  <c r="AM661" i="1"/>
  <c r="AM849" i="1"/>
  <c r="AM503" i="1"/>
  <c r="AM36" i="1"/>
  <c r="AM231" i="1"/>
  <c r="AM32" i="1"/>
  <c r="AM179" i="1"/>
  <c r="AM650" i="1"/>
  <c r="AM280" i="1"/>
  <c r="AM301" i="1"/>
  <c r="AM298" i="1"/>
  <c r="AM385" i="1"/>
  <c r="AM223" i="1"/>
  <c r="AM83" i="1"/>
  <c r="AM673" i="1"/>
  <c r="AM692" i="1"/>
  <c r="AM86" i="1"/>
  <c r="AM726" i="1"/>
  <c r="AM478" i="1"/>
  <c r="AM50" i="1"/>
  <c r="AM295" i="1"/>
  <c r="AM391" i="1"/>
  <c r="AM606" i="1"/>
  <c r="AM562" i="1"/>
  <c r="AM895" i="1"/>
  <c r="AM350" i="1"/>
  <c r="AM746" i="1"/>
  <c r="AM986" i="1"/>
  <c r="AM621" i="1"/>
  <c r="AM317" i="1"/>
  <c r="AM319" i="1"/>
  <c r="AM459" i="1"/>
  <c r="AM941" i="1"/>
  <c r="AM163" i="1"/>
  <c r="AM967" i="1"/>
  <c r="AM166" i="1"/>
  <c r="AM688" i="1"/>
  <c r="AM993" i="1"/>
  <c r="AP24" i="4"/>
  <c r="AO24" i="4"/>
  <c r="AP36" i="4"/>
  <c r="AO36" i="4"/>
  <c r="AP35" i="4"/>
  <c r="AO35" i="4"/>
  <c r="AL24" i="4"/>
  <c r="AK24" i="4"/>
  <c r="AK36" i="4"/>
  <c r="AL36" i="4"/>
  <c r="AK35" i="4"/>
  <c r="AL35" i="4"/>
  <c r="AL22" i="4"/>
  <c r="AK22" i="4"/>
  <c r="AL23" i="4"/>
  <c r="AK23" i="4"/>
  <c r="AO22" i="4"/>
  <c r="AP22" i="4"/>
  <c r="AP23" i="4"/>
  <c r="AO23" i="4"/>
  <c r="AM762" i="1" l="1"/>
  <c r="AM536" i="1"/>
  <c r="AM253" i="1"/>
  <c r="AM935" i="1"/>
  <c r="AM905" i="1"/>
  <c r="AM164" i="1"/>
  <c r="AM460" i="1"/>
  <c r="AM193" i="1"/>
  <c r="AM450" i="1"/>
  <c r="AM368" i="1"/>
  <c r="AM516" i="1"/>
  <c r="AM964" i="1"/>
  <c r="AM842" i="1"/>
  <c r="AM520" i="1"/>
  <c r="AM672" i="1"/>
  <c r="AM939" i="1"/>
  <c r="AM342" i="1"/>
  <c r="AM35" i="1"/>
  <c r="AM982" i="1"/>
  <c r="AM535" i="1"/>
  <c r="AM560" i="1"/>
  <c r="AM477" i="1"/>
  <c r="AM61" i="1"/>
  <c r="AJ74" i="4" s="1"/>
  <c r="AM344" i="1"/>
  <c r="AM597" i="1"/>
  <c r="AM945" i="1"/>
  <c r="AM966" i="1"/>
  <c r="AM430" i="1"/>
  <c r="AM519" i="1"/>
  <c r="AM962" i="1"/>
  <c r="AM187" i="1"/>
  <c r="AM339" i="1"/>
  <c r="AM907" i="1"/>
  <c r="AM656" i="1"/>
  <c r="AM928" i="1"/>
  <c r="AM240" i="1"/>
  <c r="AM451" i="1"/>
  <c r="AM841" i="1"/>
  <c r="AM398" i="1"/>
  <c r="AM348" i="1"/>
  <c r="AM563" i="1"/>
  <c r="AM38" i="1"/>
  <c r="AM17" i="1"/>
  <c r="AN30" i="4" s="1"/>
  <c r="AM963" i="1"/>
  <c r="AM861" i="1"/>
  <c r="AM709" i="1"/>
  <c r="AM680" i="1"/>
  <c r="AM428" i="1"/>
  <c r="AM213" i="1"/>
  <c r="AM243" i="1"/>
  <c r="AM677" i="1"/>
  <c r="AM541" i="1"/>
  <c r="AM162" i="1"/>
  <c r="AM852" i="1"/>
  <c r="AM417" i="1"/>
  <c r="AM289" i="1"/>
  <c r="AM277" i="1"/>
  <c r="AM682" i="1"/>
  <c r="AM232" i="1"/>
  <c r="AM113" i="1"/>
  <c r="AM217" i="1"/>
  <c r="AM390" i="1"/>
  <c r="AM869" i="1"/>
  <c r="AM199" i="1"/>
  <c r="AM636" i="1"/>
  <c r="AM201" i="1"/>
  <c r="AM890" i="1"/>
  <c r="AM275" i="1"/>
  <c r="AM566" i="1"/>
  <c r="AM761" i="1"/>
  <c r="AM37" i="1"/>
  <c r="AN50" i="4" s="1"/>
  <c r="AM818" i="1"/>
  <c r="AM47" i="1"/>
  <c r="AJ60" i="4" s="1"/>
  <c r="AM303" i="1"/>
  <c r="AM686" i="1"/>
  <c r="AM228" i="1"/>
  <c r="AM977" i="1"/>
  <c r="AM770" i="1"/>
  <c r="AM278" i="1"/>
  <c r="AM778" i="1"/>
  <c r="AM19" i="1"/>
  <c r="AM110" i="1"/>
  <c r="AM731" i="1"/>
  <c r="AM754" i="1"/>
  <c r="AM501" i="1"/>
  <c r="AM170" i="1"/>
  <c r="AN105" i="4"/>
  <c r="AJ105" i="4"/>
  <c r="AJ68" i="4"/>
  <c r="AN68" i="4"/>
  <c r="AJ99" i="4"/>
  <c r="AN99" i="4"/>
  <c r="AN43" i="4"/>
  <c r="AJ43" i="4"/>
  <c r="AJ82" i="4"/>
  <c r="AN82" i="4"/>
  <c r="AN39" i="4"/>
  <c r="AJ39" i="4"/>
  <c r="AN70" i="4"/>
  <c r="AJ70" i="4"/>
  <c r="AJ94" i="4"/>
  <c r="AN94" i="4"/>
  <c r="AJ42" i="4"/>
  <c r="AN42" i="4"/>
  <c r="AN33" i="4"/>
  <c r="AJ33" i="4"/>
  <c r="AN93" i="4"/>
  <c r="AJ93" i="4"/>
  <c r="AN89" i="4"/>
  <c r="AJ89" i="4"/>
  <c r="AJ69" i="4"/>
  <c r="AN69" i="4"/>
  <c r="AN75" i="4"/>
  <c r="AJ75" i="4"/>
  <c r="AJ71" i="4"/>
  <c r="AN71" i="4"/>
  <c r="AJ40" i="4"/>
  <c r="AN40" i="4"/>
  <c r="AJ111" i="4"/>
  <c r="AN111" i="4"/>
  <c r="AN51" i="4"/>
  <c r="AJ51" i="4"/>
  <c r="AN73" i="4"/>
  <c r="AJ73" i="4"/>
  <c r="AN60" i="4"/>
  <c r="AN97" i="4"/>
  <c r="AJ97" i="4"/>
  <c r="AJ91" i="4"/>
  <c r="AN91" i="4"/>
  <c r="AJ77" i="4"/>
  <c r="AN77" i="4"/>
  <c r="AN67" i="4"/>
  <c r="AJ67" i="4"/>
  <c r="AJ116" i="4"/>
  <c r="AN116" i="4"/>
  <c r="AJ56" i="4"/>
  <c r="AN56" i="4"/>
  <c r="AJ45" i="4"/>
  <c r="AN45" i="4"/>
  <c r="AJ46" i="4"/>
  <c r="AN46" i="4"/>
  <c r="AJ64" i="4"/>
  <c r="AN64" i="4"/>
  <c r="AJ114" i="4"/>
  <c r="AN114" i="4"/>
  <c r="AN108" i="4"/>
  <c r="AJ108" i="4"/>
  <c r="AJ47" i="4"/>
  <c r="AN47" i="4"/>
  <c r="AJ38" i="4"/>
  <c r="AN38" i="4"/>
  <c r="AN32" i="4"/>
  <c r="AJ32" i="4"/>
  <c r="AN78" i="4"/>
  <c r="AJ78" i="4"/>
  <c r="AN57" i="4"/>
  <c r="AJ57" i="4"/>
  <c r="AJ92" i="4"/>
  <c r="AN92" i="4"/>
  <c r="AJ106" i="4"/>
  <c r="AN106" i="4"/>
  <c r="AN103" i="4"/>
  <c r="AJ103" i="4"/>
  <c r="AJ66" i="4"/>
  <c r="AN66" i="4"/>
  <c r="AJ85" i="4"/>
  <c r="AN85" i="4"/>
  <c r="AJ87" i="4"/>
  <c r="AN87" i="4"/>
  <c r="AN96" i="4"/>
  <c r="AJ96" i="4"/>
  <c r="AJ84" i="4"/>
  <c r="AN84" i="4"/>
  <c r="AN34" i="4"/>
  <c r="AJ34" i="4"/>
  <c r="AN81" i="4"/>
  <c r="AJ81" i="4"/>
  <c r="AJ61" i="4"/>
  <c r="AN61" i="4"/>
  <c r="AJ110" i="4"/>
  <c r="AN110" i="4"/>
  <c r="AN31" i="4"/>
  <c r="AJ31" i="4"/>
  <c r="AJ54" i="4"/>
  <c r="AN54" i="4"/>
  <c r="AN76" i="4"/>
  <c r="AJ76" i="4"/>
  <c r="AJ44" i="4"/>
  <c r="AN44" i="4"/>
  <c r="AJ98" i="4"/>
  <c r="AN98" i="4"/>
  <c r="AM12" i="1"/>
  <c r="AM14" i="1"/>
  <c r="AM426" i="1"/>
  <c r="AN65" i="4"/>
  <c r="AJ65" i="4"/>
  <c r="AN58" i="4"/>
  <c r="AJ58" i="4"/>
  <c r="AN63" i="4"/>
  <c r="AJ63" i="4"/>
  <c r="AN49" i="4"/>
  <c r="AJ49" i="4"/>
  <c r="AJ112" i="4"/>
  <c r="AN112" i="4"/>
  <c r="AN102" i="4"/>
  <c r="AJ102" i="4"/>
  <c r="AJ72" i="4"/>
  <c r="AN72" i="4"/>
  <c r="AN80" i="4"/>
  <c r="AJ80" i="4"/>
  <c r="AJ59" i="4"/>
  <c r="AN59" i="4"/>
  <c r="AJ52" i="4"/>
  <c r="AN52" i="4"/>
  <c r="AJ104" i="4"/>
  <c r="AN104" i="4"/>
  <c r="AN37" i="4"/>
  <c r="AJ37" i="4"/>
  <c r="AN41" i="4"/>
  <c r="AJ41" i="4"/>
  <c r="AJ109" i="4"/>
  <c r="AN109" i="4"/>
  <c r="AN95" i="4"/>
  <c r="AJ95" i="4"/>
  <c r="AJ101" i="4"/>
  <c r="AN101" i="4"/>
  <c r="AJ107" i="4"/>
  <c r="AN107" i="4"/>
  <c r="AJ29" i="4"/>
  <c r="AN29" i="4"/>
  <c r="AJ86" i="4"/>
  <c r="AN86" i="4"/>
  <c r="AJ48" i="4"/>
  <c r="AN48" i="4"/>
  <c r="AJ26" i="4"/>
  <c r="AN26" i="4"/>
  <c r="AN90" i="4"/>
  <c r="AJ90" i="4"/>
  <c r="AN62" i="4"/>
  <c r="AJ62" i="4"/>
  <c r="AJ100" i="4"/>
  <c r="AN100" i="4"/>
  <c r="AN53" i="4"/>
  <c r="AJ53" i="4"/>
  <c r="AJ55" i="4"/>
  <c r="AN55" i="4"/>
  <c r="AN113" i="4"/>
  <c r="AJ113" i="4"/>
  <c r="AN83" i="4"/>
  <c r="AJ83" i="4"/>
  <c r="AJ88" i="4"/>
  <c r="AN88" i="4"/>
  <c r="AN79" i="4"/>
  <c r="AJ79" i="4"/>
  <c r="AN117" i="4"/>
  <c r="AJ117" i="4"/>
  <c r="AJ115" i="4"/>
  <c r="AN115" i="4"/>
  <c r="AM877" i="1"/>
  <c r="AM15" i="1"/>
  <c r="AN74" i="4" l="1"/>
  <c r="AJ50" i="4"/>
  <c r="AK50" i="4" s="1"/>
  <c r="AJ30" i="4"/>
  <c r="AL79" i="4"/>
  <c r="AK79" i="4"/>
  <c r="AK90" i="4"/>
  <c r="AL90" i="4"/>
  <c r="AK115" i="4"/>
  <c r="AL115" i="4"/>
  <c r="AP83" i="4"/>
  <c r="AO83" i="4"/>
  <c r="AL100" i="4"/>
  <c r="AK100" i="4"/>
  <c r="AP74" i="4"/>
  <c r="AO74" i="4"/>
  <c r="AL107" i="4"/>
  <c r="AK107" i="4"/>
  <c r="AO41" i="4"/>
  <c r="AP41" i="4"/>
  <c r="AL59" i="4"/>
  <c r="AK59" i="4"/>
  <c r="AL112" i="4"/>
  <c r="AK112" i="4"/>
  <c r="AO65" i="4"/>
  <c r="AP65" i="4"/>
  <c r="AK76" i="4"/>
  <c r="AL76" i="4"/>
  <c r="AP61" i="4"/>
  <c r="AO61" i="4"/>
  <c r="AK96" i="4"/>
  <c r="AL96" i="4"/>
  <c r="AL103" i="4"/>
  <c r="AK103" i="4"/>
  <c r="AL78" i="4"/>
  <c r="AK78" i="4"/>
  <c r="AK108" i="4"/>
  <c r="AL108" i="4"/>
  <c r="AP45" i="4"/>
  <c r="AO45" i="4"/>
  <c r="AO77" i="4"/>
  <c r="AP77" i="4"/>
  <c r="AK60" i="4"/>
  <c r="AL60" i="4"/>
  <c r="AP111" i="4"/>
  <c r="AO111" i="4"/>
  <c r="AO69" i="4"/>
  <c r="AP69" i="4"/>
  <c r="AP42" i="4"/>
  <c r="AO42" i="4"/>
  <c r="AO82" i="4"/>
  <c r="AP82" i="4"/>
  <c r="AK105" i="4"/>
  <c r="AL105" i="4"/>
  <c r="AK117" i="4"/>
  <c r="AL117" i="4"/>
  <c r="AK113" i="4"/>
  <c r="AL113" i="4"/>
  <c r="AK62" i="4"/>
  <c r="AL62" i="4"/>
  <c r="AP48" i="4"/>
  <c r="AO48" i="4"/>
  <c r="AO101" i="4"/>
  <c r="AP101" i="4"/>
  <c r="AL37" i="4"/>
  <c r="AK37" i="4"/>
  <c r="AL80" i="4"/>
  <c r="AK80" i="4"/>
  <c r="AK49" i="4"/>
  <c r="AL49" i="4"/>
  <c r="AP76" i="4"/>
  <c r="AO76" i="4"/>
  <c r="AL61" i="4"/>
  <c r="AK61" i="4"/>
  <c r="AP96" i="4"/>
  <c r="AO96" i="4"/>
  <c r="AP103" i="4"/>
  <c r="AO103" i="4"/>
  <c r="AO78" i="4"/>
  <c r="AP78" i="4"/>
  <c r="AO108" i="4"/>
  <c r="AP108" i="4"/>
  <c r="AL45" i="4"/>
  <c r="AK45" i="4"/>
  <c r="AK77" i="4"/>
  <c r="AL77" i="4"/>
  <c r="AP60" i="4"/>
  <c r="AO60" i="4"/>
  <c r="AL111" i="4"/>
  <c r="AK111" i="4"/>
  <c r="AL69" i="4"/>
  <c r="AK69" i="4"/>
  <c r="AL42" i="4"/>
  <c r="AK42" i="4"/>
  <c r="AK82" i="4"/>
  <c r="AL82" i="4"/>
  <c r="AP105" i="4"/>
  <c r="AO105" i="4"/>
  <c r="AP117" i="4"/>
  <c r="AO117" i="4"/>
  <c r="AO113" i="4"/>
  <c r="AP113" i="4"/>
  <c r="AP62" i="4"/>
  <c r="AO62" i="4"/>
  <c r="AK48" i="4"/>
  <c r="AL48" i="4"/>
  <c r="AL101" i="4"/>
  <c r="AK101" i="4"/>
  <c r="AP37" i="4"/>
  <c r="AO37" i="4"/>
  <c r="AO80" i="4"/>
  <c r="AP80" i="4"/>
  <c r="AP49" i="4"/>
  <c r="AO49" i="4"/>
  <c r="AJ27" i="4"/>
  <c r="AN27" i="4"/>
  <c r="AP54" i="4"/>
  <c r="AO54" i="4"/>
  <c r="AK81" i="4"/>
  <c r="AL81" i="4"/>
  <c r="AO87" i="4"/>
  <c r="AP87" i="4"/>
  <c r="AO106" i="4"/>
  <c r="AP106" i="4"/>
  <c r="AL32" i="4"/>
  <c r="AK32" i="4"/>
  <c r="AO114" i="4"/>
  <c r="AP114" i="4"/>
  <c r="AP56" i="4"/>
  <c r="AO56" i="4"/>
  <c r="AO91" i="4"/>
  <c r="AP91" i="4"/>
  <c r="AP40" i="4"/>
  <c r="AO40" i="4"/>
  <c r="AL89" i="4"/>
  <c r="AK89" i="4"/>
  <c r="AO94" i="4"/>
  <c r="AP94" i="4"/>
  <c r="AK43" i="4"/>
  <c r="AL43" i="4"/>
  <c r="AK95" i="4"/>
  <c r="AL95" i="4"/>
  <c r="AJ25" i="4"/>
  <c r="AN25" i="4"/>
  <c r="AK54" i="4"/>
  <c r="AL54" i="4"/>
  <c r="AP81" i="4"/>
  <c r="AO81" i="4"/>
  <c r="AK87" i="4"/>
  <c r="AL87" i="4"/>
  <c r="AK106" i="4"/>
  <c r="AL106" i="4"/>
  <c r="AO32" i="4"/>
  <c r="AP32" i="4"/>
  <c r="AL114" i="4"/>
  <c r="AK114" i="4"/>
  <c r="AK56" i="4"/>
  <c r="AL56" i="4"/>
  <c r="AK91" i="4"/>
  <c r="AL91" i="4"/>
  <c r="AP50" i="4"/>
  <c r="AO50" i="4"/>
  <c r="AK40" i="4"/>
  <c r="AL40" i="4"/>
  <c r="AO89" i="4"/>
  <c r="AP89" i="4"/>
  <c r="AK94" i="4"/>
  <c r="AL94" i="4"/>
  <c r="AO43" i="4"/>
  <c r="AP43" i="4"/>
  <c r="AP86" i="4"/>
  <c r="AO86" i="4"/>
  <c r="AP104" i="4"/>
  <c r="AO104" i="4"/>
  <c r="AP72" i="4"/>
  <c r="AO72" i="4"/>
  <c r="AO79" i="4"/>
  <c r="AP79" i="4"/>
  <c r="AO90" i="4"/>
  <c r="AP90" i="4"/>
  <c r="AK86" i="4"/>
  <c r="AL86" i="4"/>
  <c r="AP95" i="4"/>
  <c r="AO95" i="4"/>
  <c r="AL104" i="4"/>
  <c r="AK104" i="4"/>
  <c r="AK72" i="4"/>
  <c r="AL72" i="4"/>
  <c r="AO63" i="4"/>
  <c r="AP63" i="4"/>
  <c r="AP98" i="4"/>
  <c r="AO98" i="4"/>
  <c r="AL31" i="4"/>
  <c r="AK31" i="4"/>
  <c r="AK34" i="4"/>
  <c r="AL34" i="4"/>
  <c r="AO85" i="4"/>
  <c r="AP85" i="4"/>
  <c r="AP92" i="4"/>
  <c r="AO92" i="4"/>
  <c r="AO38" i="4"/>
  <c r="AP38" i="4"/>
  <c r="AO64" i="4"/>
  <c r="AP64" i="4"/>
  <c r="AP116" i="4"/>
  <c r="AO116" i="4"/>
  <c r="AK97" i="4"/>
  <c r="AL97" i="4"/>
  <c r="AL73" i="4"/>
  <c r="AK73" i="4"/>
  <c r="AP71" i="4"/>
  <c r="AO71" i="4"/>
  <c r="AL93" i="4"/>
  <c r="AK93" i="4"/>
  <c r="AL70" i="4"/>
  <c r="AK70" i="4"/>
  <c r="AO99" i="4"/>
  <c r="AP99" i="4"/>
  <c r="AN28" i="4"/>
  <c r="AJ28" i="4"/>
  <c r="AP88" i="4"/>
  <c r="AO88" i="4"/>
  <c r="AK53" i="4"/>
  <c r="AL53" i="4"/>
  <c r="AP26" i="4"/>
  <c r="AO26" i="4"/>
  <c r="AP29" i="4"/>
  <c r="AO29" i="4"/>
  <c r="AP109" i="4"/>
  <c r="AO109" i="4"/>
  <c r="AO52" i="4"/>
  <c r="AP52" i="4"/>
  <c r="AK102" i="4"/>
  <c r="AL102" i="4"/>
  <c r="AK58" i="4"/>
  <c r="AL58" i="4"/>
  <c r="AK98" i="4"/>
  <c r="AL98" i="4"/>
  <c r="AO31" i="4"/>
  <c r="AP31" i="4"/>
  <c r="AP34" i="4"/>
  <c r="AO34" i="4"/>
  <c r="AK85" i="4"/>
  <c r="AL85" i="4"/>
  <c r="AK92" i="4"/>
  <c r="AL92" i="4"/>
  <c r="AK38" i="4"/>
  <c r="AL38" i="4"/>
  <c r="AK64" i="4"/>
  <c r="AL64" i="4"/>
  <c r="AL116" i="4"/>
  <c r="AK116" i="4"/>
  <c r="AP97" i="4"/>
  <c r="AO97" i="4"/>
  <c r="AO73" i="4"/>
  <c r="AP73" i="4"/>
  <c r="AL71" i="4"/>
  <c r="AK71" i="4"/>
  <c r="AP93" i="4"/>
  <c r="AO93" i="4"/>
  <c r="AP70" i="4"/>
  <c r="AO70" i="4"/>
  <c r="AK99" i="4"/>
  <c r="AL99" i="4"/>
  <c r="AK88" i="4"/>
  <c r="AL88" i="4"/>
  <c r="AP53" i="4"/>
  <c r="AO53" i="4"/>
  <c r="AL26" i="4"/>
  <c r="AK26" i="4"/>
  <c r="AK29" i="4"/>
  <c r="AL29" i="4"/>
  <c r="AK109" i="4"/>
  <c r="AL109" i="4"/>
  <c r="AK52" i="4"/>
  <c r="AL52" i="4"/>
  <c r="AO102" i="4"/>
  <c r="AP102" i="4"/>
  <c r="AO58" i="4"/>
  <c r="AP58" i="4"/>
  <c r="AP44" i="4"/>
  <c r="AO44" i="4"/>
  <c r="AP110" i="4"/>
  <c r="AO110" i="4"/>
  <c r="AP84" i="4"/>
  <c r="AO84" i="4"/>
  <c r="AO66" i="4"/>
  <c r="AP66" i="4"/>
  <c r="AL57" i="4"/>
  <c r="AK57" i="4"/>
  <c r="AP47" i="4"/>
  <c r="AO47" i="4"/>
  <c r="AP46" i="4"/>
  <c r="AO46" i="4"/>
  <c r="AK67" i="4"/>
  <c r="AL67" i="4"/>
  <c r="AK30" i="4"/>
  <c r="AL30" i="4"/>
  <c r="AK51" i="4"/>
  <c r="AL51" i="4"/>
  <c r="AL75" i="4"/>
  <c r="AK75" i="4"/>
  <c r="AK33" i="4"/>
  <c r="AL33" i="4"/>
  <c r="AL39" i="4"/>
  <c r="AK39" i="4"/>
  <c r="AP68" i="4"/>
  <c r="AO68" i="4"/>
  <c r="AO55" i="4"/>
  <c r="AP55" i="4"/>
  <c r="AL63" i="4"/>
  <c r="AK63" i="4"/>
  <c r="AK55" i="4"/>
  <c r="AL55" i="4"/>
  <c r="AO115" i="4"/>
  <c r="AP115" i="4"/>
  <c r="AK83" i="4"/>
  <c r="AL83" i="4"/>
  <c r="AP100" i="4"/>
  <c r="AO100" i="4"/>
  <c r="AK74" i="4"/>
  <c r="AL74" i="4"/>
  <c r="AP107" i="4"/>
  <c r="AO107" i="4"/>
  <c r="AK41" i="4"/>
  <c r="AL41" i="4"/>
  <c r="AP59" i="4"/>
  <c r="AO59" i="4"/>
  <c r="AP112" i="4"/>
  <c r="AO112" i="4"/>
  <c r="AK65" i="4"/>
  <c r="AL65" i="4"/>
  <c r="AL44" i="4"/>
  <c r="AK44" i="4"/>
  <c r="AK110" i="4"/>
  <c r="AL110" i="4"/>
  <c r="AL84" i="4"/>
  <c r="AK84" i="4"/>
  <c r="AK66" i="4"/>
  <c r="AL66" i="4"/>
  <c r="AP57" i="4"/>
  <c r="AO57" i="4"/>
  <c r="AK47" i="4"/>
  <c r="AL47" i="4"/>
  <c r="AK46" i="4"/>
  <c r="AL46" i="4"/>
  <c r="AP67" i="4"/>
  <c r="AO67" i="4"/>
  <c r="AO30" i="4"/>
  <c r="AP30" i="4"/>
  <c r="AP51" i="4"/>
  <c r="AO51" i="4"/>
  <c r="AP75" i="4"/>
  <c r="AO75" i="4"/>
  <c r="AO33" i="4"/>
  <c r="AP33" i="4"/>
  <c r="AO39" i="4"/>
  <c r="AP39" i="4"/>
  <c r="AL68" i="4"/>
  <c r="AK68" i="4"/>
  <c r="AL50" i="4" l="1"/>
  <c r="AO28" i="4"/>
  <c r="AP28" i="4"/>
  <c r="AP27" i="4"/>
  <c r="AO27" i="4"/>
  <c r="AK27" i="4"/>
  <c r="AL27" i="4"/>
  <c r="AO25" i="4"/>
  <c r="AP25" i="4"/>
  <c r="AL25" i="4"/>
  <c r="AK25" i="4"/>
  <c r="AL28" i="4"/>
  <c r="AK28" i="4"/>
</calcChain>
</file>

<file path=xl/sharedStrings.xml><?xml version="1.0" encoding="utf-8"?>
<sst xmlns="http://schemas.openxmlformats.org/spreadsheetml/2006/main" count="1066" uniqueCount="422">
  <si>
    <t>Hora 
Comienzo</t>
  </si>
  <si>
    <t>Hora
Finalizacion</t>
  </si>
  <si>
    <t>Cantidad
Producida</t>
  </si>
  <si>
    <t>Nombre
Embolsador</t>
  </si>
  <si>
    <t>Detencion
Motivo</t>
  </si>
  <si>
    <t>Tiempo</t>
  </si>
  <si>
    <t>Detencion
Almuerzo</t>
  </si>
  <si>
    <t>Operario 
Robot</t>
  </si>
  <si>
    <t>Total de 
Tiempo</t>
  </si>
  <si>
    <t>Promedio
Hora</t>
  </si>
  <si>
    <t>SECTOR</t>
  </si>
  <si>
    <t xml:space="preserve">        Lucas</t>
  </si>
  <si>
    <t>Regulacion sensores comestible</t>
  </si>
  <si>
    <t>Jona Diaz</t>
  </si>
  <si>
    <t xml:space="preserve">X 25 </t>
  </si>
  <si>
    <t>(Sigue en manual hasta 17h)</t>
  </si>
  <si>
    <t>Lucas</t>
  </si>
  <si>
    <t>Problema con algunos sensores</t>
  </si>
  <si>
    <t>Nahuel</t>
  </si>
  <si>
    <t xml:space="preserve">Problema con balanza </t>
  </si>
  <si>
    <t>Pepe</t>
  </si>
  <si>
    <t>Edinson</t>
  </si>
  <si>
    <t>Simulacro incendio</t>
  </si>
  <si>
    <t>Javier.A</t>
  </si>
  <si>
    <t>Paradas para acomodar pallet</t>
  </si>
  <si>
    <t>Paradas por problemas en pallets</t>
  </si>
  <si>
    <t>Paradas por modificaciones en cinta transportadora</t>
  </si>
  <si>
    <t>Configuracion de balanza</t>
  </si>
  <si>
    <t>Problemas con impresora , no logra iniciar</t>
  </si>
  <si>
    <t>Reunion ( encuesta )</t>
  </si>
  <si>
    <t xml:space="preserve">Reparacion balanza ( Secoin ) </t>
  </si>
  <si>
    <t>Jesus</t>
  </si>
  <si>
    <t xml:space="preserve">Comienzo 06:15hs </t>
  </si>
  <si>
    <t xml:space="preserve">Paradas por falta de sal </t>
  </si>
  <si>
    <t>Paradas por calibracion industrial 25k</t>
  </si>
  <si>
    <t>Esteban</t>
  </si>
  <si>
    <t>Paradas por calibracion industrial 25k / 50k</t>
  </si>
  <si>
    <t>Parada 09:30hs a 14:30hs por rotura en Robot (sigue en manual)</t>
  </si>
  <si>
    <t>Sigue en manual</t>
  </si>
  <si>
    <t>Alejandro</t>
  </si>
  <si>
    <t>se sacan pallets a mano por extraccion de gruesa</t>
  </si>
  <si>
    <t>fernando c</t>
  </si>
  <si>
    <t xml:space="preserve">Comienzo 9hs por reparacion gripper - Paradas por configuracion de robot para fundas </t>
  </si>
  <si>
    <t>Diego.C</t>
  </si>
  <si>
    <t xml:space="preserve">Parada de 09:00 hs a 11:15hs por reunion </t>
  </si>
  <si>
    <t>Reparto 12:00hs</t>
  </si>
  <si>
    <t>( Parada 09:00hs desarme del modulo de strechadora ) (Sigue manual )</t>
  </si>
  <si>
    <t>Fecha</t>
  </si>
  <si>
    <t>Cantidad</t>
  </si>
  <si>
    <t>Aaron</t>
  </si>
  <si>
    <t>INDUSTRIAL</t>
  </si>
  <si>
    <t>Bajada sal lenta (humedad) - Problema pateador de bolsas</t>
  </si>
  <si>
    <t>Bajada sal lenta (humedad)  - sensor roto strechadora</t>
  </si>
  <si>
    <t xml:space="preserve">Balanza descalibrada . Comienzo 09:30 hs - problemas en balanza </t>
  </si>
  <si>
    <t xml:space="preserve">Comienzo 07:30 hs por problemas con mesa de strech - problema pedal contactor </t>
  </si>
  <si>
    <t>Parada 06:25hs por reparación de tolva / Inicio 08:15hs</t>
  </si>
  <si>
    <t>Sin sal hasta : 06:10hs</t>
  </si>
  <si>
    <t>Sal extra fina baja lenta  -  balanza pesa mal</t>
  </si>
  <si>
    <t>Balanza descalibrada  - Problema con sensores del Robot - Simulacro incendio</t>
  </si>
  <si>
    <t xml:space="preserve">Sal baja lento </t>
  </si>
  <si>
    <t xml:space="preserve">comienzo 06:00hs tolva vacia  - paradas por tolva vacia </t>
  </si>
  <si>
    <t xml:space="preserve">Parada por problemas con cosedora </t>
  </si>
  <si>
    <t>Inicio produccion 07:00hs -  cosedora oxidada (reparacion )</t>
  </si>
  <si>
    <t>Inicio produccion 06:00hs por tolva vacia</t>
  </si>
  <si>
    <t>Rotura aguja cosedora / tolva vacia varias veces</t>
  </si>
  <si>
    <t xml:space="preserve">Problema en linea -  tolva vacia varias veces  </t>
  </si>
  <si>
    <t>Parada de  05:50 a 06:55 (cambio pedal ) - parada 1hs ( reunion encuesta ) 12:18 a 12:27 tolva vacia</t>
  </si>
  <si>
    <t>Tolva vacia 15min</t>
  </si>
  <si>
    <t>Problemas con pallets</t>
  </si>
  <si>
    <t>Aaron / Diego</t>
  </si>
  <si>
    <t>Capacitacion Diego.C</t>
  </si>
  <si>
    <t xml:space="preserve">Aaron </t>
  </si>
  <si>
    <t>Tolva vacia 13:40 a 14:00hs - parada 15 min cambio sensor estacion pallet</t>
  </si>
  <si>
    <t xml:space="preserve">Comienzo 06:10hs sin sal en tolva </t>
  </si>
  <si>
    <t>Aaron / Jesus</t>
  </si>
  <si>
    <t>ignacio</t>
  </si>
  <si>
    <t>se comienza 16:00 por problemas en inyeccion de tinta, cocedora con problemas(no aprieta bien la bolsa y no coce)</t>
  </si>
  <si>
    <t>Leandro</t>
  </si>
  <si>
    <t>Parada 09:30hs a 14:30hs por rotura en Robot</t>
  </si>
  <si>
    <t xml:space="preserve">Reparacion cosedora  , parada para reapretar tornillos </t>
  </si>
  <si>
    <t>problemas con cilindro de mesa 8 varias veces</t>
  </si>
  <si>
    <t>Fernando c</t>
  </si>
  <si>
    <t>Gualberto L.</t>
  </si>
  <si>
    <t xml:space="preserve">problemas con cilindro de mesa 8- varias veces problemas con deposito de cargador de pallets - problemas con valla de mesa 6 
</t>
  </si>
  <si>
    <t>Fernando C.</t>
  </si>
  <si>
    <t>Comienzo 07:00hs problema con impresora y sensor pateador bolsas</t>
  </si>
  <si>
    <t>Paradas por problemas con pateador de bolsas</t>
  </si>
  <si>
    <t>Paradas por problemas en cosedora</t>
  </si>
  <si>
    <t>Paradas por problemas en electro valvulas</t>
  </si>
  <si>
    <t xml:space="preserve">Sal extra fina baja lenta  </t>
  </si>
  <si>
    <t>Comienzo 06:00hs cabezal cosedora aun no estaba instalado correctamente</t>
  </si>
  <si>
    <t>null</t>
  </si>
  <si>
    <t>ENVASADO</t>
  </si>
  <si>
    <t>PRENSA</t>
  </si>
  <si>
    <t>Control de Incidencias</t>
  </si>
  <si>
    <t>Programación:</t>
  </si>
  <si>
    <t>Ticket</t>
  </si>
  <si>
    <t>Estado</t>
  </si>
  <si>
    <t>Prioridad</t>
  </si>
  <si>
    <t>Descripción</t>
  </si>
  <si>
    <t>Abierto el día</t>
  </si>
  <si>
    <t>Informado por:</t>
  </si>
  <si>
    <t>Asignado a:</t>
  </si>
  <si>
    <t>Fecha de Resolución</t>
  </si>
  <si>
    <t>Cantidad de días abierto</t>
  </si>
  <si>
    <t>Comentarios Adicionales</t>
  </si>
  <si>
    <t>Solucion</t>
  </si>
  <si>
    <t>#</t>
  </si>
  <si>
    <t>Dias ab.</t>
  </si>
  <si>
    <t>Jer. Inv</t>
  </si>
  <si>
    <t>Contador</t>
  </si>
  <si>
    <t># ord.</t>
  </si>
  <si>
    <t>Dias ab. Ordenado</t>
  </si>
  <si>
    <t>Tickets</t>
  </si>
  <si>
    <t>N°</t>
  </si>
  <si>
    <t>Nombre</t>
  </si>
  <si>
    <t>Nombre ordenado</t>
  </si>
  <si>
    <t>Resuelto</t>
  </si>
  <si>
    <t>Urgente</t>
  </si>
  <si>
    <t>Marcos Casañas</t>
  </si>
  <si>
    <t>Richard Correa</t>
  </si>
  <si>
    <t>No activa sensor</t>
  </si>
  <si>
    <t>Bobina de contactor K9. cable suelto</t>
  </si>
  <si>
    <t>Abierto</t>
  </si>
  <si>
    <t>Jonathan Diaz</t>
  </si>
  <si>
    <t>Eduardo</t>
  </si>
  <si>
    <t>Se sacarian todos los pallet en manual</t>
  </si>
  <si>
    <t>Botella contactora reparada</t>
  </si>
  <si>
    <t>Atilio &amp; Lucas</t>
  </si>
  <si>
    <t>Se llevan botella para reparar mesa fija (no gira)</t>
  </si>
  <si>
    <t>Alta</t>
  </si>
  <si>
    <t>Barrera baja pero no manda la señal de salida</t>
  </si>
  <si>
    <t>Se cambia sensor  DT01R2M</t>
  </si>
  <si>
    <t>Media</t>
  </si>
  <si>
    <t>No logra subir mas de 5 pallets</t>
  </si>
  <si>
    <t>Se ajustan sensores</t>
  </si>
  <si>
    <t>Baja</t>
  </si>
  <si>
    <t>No baja barrera ni avanza</t>
  </si>
  <si>
    <t>Pistones de barrera pegados con sal vieja ( se limpia y lubrican )</t>
  </si>
  <si>
    <t>Atilio &amp; Richard</t>
  </si>
  <si>
    <t>Yona Pereira</t>
  </si>
  <si>
    <t>Pateador queda abierto , no vuelve al lugar</t>
  </si>
  <si>
    <t>Cable del cilindro del pateador cortado ( se empalma y suelda )</t>
  </si>
  <si>
    <t>Mesa giro a des tiempo y rompio sensor de final de pallet</t>
  </si>
  <si>
    <t>Se cambia sensor exterior</t>
  </si>
  <si>
    <t xml:space="preserve">Mientras strechaba un pallet se activo el motor y el pallet golpeo la mesa transportadora </t>
  </si>
  <si>
    <t>No se saben las causas</t>
  </si>
  <si>
    <t xml:space="preserve">Pare de emergencia puesto no se podia activar la mesa </t>
  </si>
  <si>
    <t>Limpieza de sensores ( aparentemente el problema era el sensor del brazo que corta el strech )</t>
  </si>
  <si>
    <t>Roberto</t>
  </si>
  <si>
    <t xml:space="preserve">Cinta transportadora activa en todo momento </t>
  </si>
  <si>
    <t xml:space="preserve">Se cambia pedal contactor </t>
  </si>
  <si>
    <t>Problema Robot</t>
  </si>
  <si>
    <t>Luego de completar pallet (industrial)  robot siguio operación y golpeo el pallet armado</t>
  </si>
  <si>
    <t>Sensores mesa de transportes aparentemente mal apuntados / sucios , se limpian y apuntan correctamente.</t>
  </si>
  <si>
    <t xml:space="preserve">Barrera de atrás de cabina no funciona </t>
  </si>
  <si>
    <t>Barrera de corte no funciona al abrir puerta robot no se detiene ( poner pares de seguridad para ingresar )</t>
  </si>
  <si>
    <t>Se cambia empalme de cable de sensor.</t>
  </si>
  <si>
    <t xml:space="preserve">Dispensador pallet no trabaja en automatico </t>
  </si>
  <si>
    <t>No trabaja en automatico , hay que dispensar pallets en manual.</t>
  </si>
  <si>
    <t>Se cambian sensores de origen rotos por DT01R2M en pistones de liberador de pallets</t>
  </si>
  <si>
    <t>Gripper abre lento y suelta la bolsa tarde</t>
  </si>
  <si>
    <t>Se cambia regulador de presion del cilindro izquierdo del gripper</t>
  </si>
  <si>
    <t>Piston trancado no deja cocer bolsa</t>
  </si>
  <si>
    <t>Se limpia y lubrica eje del piston que estaba oxidado</t>
  </si>
  <si>
    <t xml:space="preserve">Pateador se activa continuamente sin detectar bolsas </t>
  </si>
  <si>
    <t>Se cambia sensor de origen por DT01R2M</t>
  </si>
  <si>
    <t>Situación Actual</t>
  </si>
  <si>
    <t>Fecha de Reporte</t>
  </si>
  <si>
    <t xml:space="preserve">Tabla Resumen </t>
  </si>
  <si>
    <t>Abiertos</t>
  </si>
  <si>
    <t>Resueltos</t>
  </si>
  <si>
    <t xml:space="preserve">% Resueltos </t>
  </si>
  <si>
    <t>Incidencias Abiertas</t>
  </si>
  <si>
    <t>Link Registro</t>
  </si>
  <si>
    <t>Ticket #</t>
  </si>
  <si>
    <t>Antigüedad (días)</t>
  </si>
  <si>
    <t>Imagen</t>
  </si>
  <si>
    <t>Pieza</t>
  </si>
  <si>
    <t>Marca/Modelo</t>
  </si>
  <si>
    <t>Codigo Respuesto</t>
  </si>
  <si>
    <t>Stock Sugerido</t>
  </si>
  <si>
    <t xml:space="preserve">Stock </t>
  </si>
  <si>
    <t>Ubicación</t>
  </si>
  <si>
    <t>Control Stock</t>
  </si>
  <si>
    <t>Entrada</t>
  </si>
  <si>
    <t>Salida</t>
  </si>
  <si>
    <t>Comentarios</t>
  </si>
  <si>
    <t>AIGNEP</t>
  </si>
  <si>
    <t>DT01R2M</t>
  </si>
  <si>
    <t>Planta ( Gabinete de encendido)</t>
  </si>
  <si>
    <t>SICK GL6/ ifm 06P204</t>
  </si>
  <si>
    <t>MICRO</t>
  </si>
  <si>
    <t>VA-G1/4"</t>
  </si>
  <si>
    <t>Boca entrada aire 10mm</t>
  </si>
  <si>
    <t>BAKO</t>
  </si>
  <si>
    <t>IS-12-B3-03</t>
  </si>
  <si>
    <t>Acople macho macho 10mm</t>
  </si>
  <si>
    <t>Sensores Fotoeléctricos</t>
  </si>
  <si>
    <t>SENFOT_x0002_00</t>
  </si>
  <si>
    <t>Cambio cilindro pateador bolsas</t>
  </si>
  <si>
    <t>Sensores Inductivos</t>
  </si>
  <si>
    <t>IM12- 02BN8- ZW1</t>
  </si>
  <si>
    <t>SENIND_x0002_002</t>
  </si>
  <si>
    <t>Al llegar</t>
  </si>
  <si>
    <t>Cabezal Cocedora</t>
  </si>
  <si>
    <t>Sensores de posición (cilindros)</t>
  </si>
  <si>
    <t>CHIUN CMSG 23AV</t>
  </si>
  <si>
    <t>SENPOS_x0002_00</t>
  </si>
  <si>
    <t>Carrusel</t>
  </si>
  <si>
    <t>Cilindro estrechadora 1</t>
  </si>
  <si>
    <t>32 x 160 mm</t>
  </si>
  <si>
    <t>ESTCIL-004</t>
  </si>
  <si>
    <t>Cilindro estrechadora 2</t>
  </si>
  <si>
    <t>40 x 160 mm</t>
  </si>
  <si>
    <t>EST-005</t>
  </si>
  <si>
    <t>Cilindro Gripper</t>
  </si>
  <si>
    <t>Cilindro Almacén Pallets</t>
  </si>
  <si>
    <t>32 x 80 mm</t>
  </si>
  <si>
    <t>ALMCIL_x0002_006</t>
  </si>
  <si>
    <t>Cilindro Barreras Paletizado</t>
  </si>
  <si>
    <t>32 x 100 mm</t>
  </si>
  <si>
    <t>BARPALCIL_x0002_007</t>
  </si>
  <si>
    <t>Cilindro Mesa Elevadora</t>
  </si>
  <si>
    <t>80 x 160 mm</t>
  </si>
  <si>
    <t>MESELECIL_x0002_008</t>
  </si>
  <si>
    <t>Cilindro Mesa Elevadora/barrera</t>
  </si>
  <si>
    <t>anti giro 32 x 80 mm</t>
  </si>
  <si>
    <t>MESBAR_x0002_009</t>
  </si>
  <si>
    <t>Cilindro Gripper 1</t>
  </si>
  <si>
    <t>50 x 200 mm</t>
  </si>
  <si>
    <t>GRIPCIL_x0002_010</t>
  </si>
  <si>
    <t>Aguja cosedora</t>
  </si>
  <si>
    <t>Cambio por rotura</t>
  </si>
  <si>
    <t>Cilindro Gripper 2</t>
  </si>
  <si>
    <t>anti giro 32 x 100 mm</t>
  </si>
  <si>
    <t>GRIPCIL_x0002_01</t>
  </si>
  <si>
    <t>Cilindro D31</t>
  </si>
  <si>
    <t>Almacén Pallets</t>
  </si>
  <si>
    <t>ALMPALL_x0002_014</t>
  </si>
  <si>
    <t>Cabezal cosedora</t>
  </si>
  <si>
    <t>CABCOS_x0002_012</t>
  </si>
  <si>
    <t>Taller</t>
  </si>
  <si>
    <t>ESTCAB_x0002_013</t>
  </si>
  <si>
    <t>Regulador cilindro gripper</t>
  </si>
  <si>
    <t>Sensor posicion strechadora</t>
  </si>
  <si>
    <t>Datalogic</t>
  </si>
  <si>
    <t>Groz</t>
  </si>
  <si>
    <t>8cm largo</t>
  </si>
  <si>
    <t>Planta ( Valija robot )</t>
  </si>
  <si>
    <t>Tarea realizada</t>
  </si>
  <si>
    <t>Operario</t>
  </si>
  <si>
    <t xml:space="preserve">Limpieza mesas | lubricacion de cadenas |  limpieza de motores |
Limpieza de rodillos | limpieza de sensores | limpieza y aspirado de piso |
       Limpieza de Inkjets | </t>
  </si>
  <si>
    <t>Jonathan.D</t>
  </si>
  <si>
    <t xml:space="preserve">Limpieza de brazo de robot a fondo </t>
  </si>
  <si>
    <t>Cambio cabezal cosedora</t>
  </si>
  <si>
    <t>Yona.P / Heber sosa</t>
  </si>
  <si>
    <t>Dinway</t>
  </si>
  <si>
    <t xml:space="preserve">Sensor contactor mesa 7 </t>
  </si>
  <si>
    <t>AZ-7311</t>
  </si>
  <si>
    <t>Micro limite carrera</t>
  </si>
  <si>
    <t>TBCin</t>
  </si>
  <si>
    <t>ME-8108</t>
  </si>
  <si>
    <t>Potenciometro</t>
  </si>
  <si>
    <t>WTH118-2w</t>
  </si>
  <si>
    <t>Actualizacion</t>
  </si>
  <si>
    <t xml:space="preserve">Cambio mesa giratoria strechadora </t>
  </si>
  <si>
    <t>Actualizado 26/09/2022</t>
  </si>
  <si>
    <t>X 26</t>
  </si>
  <si>
    <t>Problemas electrovalvulas</t>
  </si>
  <si>
    <t xml:space="preserve">Rotura en entrada de aire pateador </t>
  </si>
  <si>
    <t xml:space="preserve">Se pone una  T por el momento </t>
  </si>
  <si>
    <t>X 27</t>
  </si>
  <si>
    <t>Parada por problema brazo Robot</t>
  </si>
  <si>
    <t>X 28</t>
  </si>
  <si>
    <t>Sensor electro iman</t>
  </si>
  <si>
    <t>Sensor contactor mesa 7</t>
  </si>
  <si>
    <t>Valvula cilindro gripper</t>
  </si>
  <si>
    <t>Valvula cilindros gripper</t>
  </si>
  <si>
    <t>VIERNES 2/9</t>
  </si>
  <si>
    <t>JUEVES 1/9</t>
  </si>
  <si>
    <t>LUNES 5/9</t>
  </si>
  <si>
    <t xml:space="preserve">MIERCOLES 7/9 </t>
  </si>
  <si>
    <t>Richard Correa | Jonathan | Marcos</t>
  </si>
  <si>
    <t xml:space="preserve">Rotura en cables que alimentan electrovalvulas del gripper </t>
  </si>
  <si>
    <t>Se repara chicote de cables  , se pasa corectamente por su lugar y reconectan electrovalvulas</t>
  </si>
  <si>
    <t>Limpieza brazo robot | destraba de ventiladores del robot |  
Lubricacion Gripper | Lubricacion pistones del gripper|
 |Reparacion Gripper Doblado | Mantenimiento a cosedora |</t>
  </si>
  <si>
    <t>4/5/2022</t>
  </si>
  <si>
    <t>7/6/2022</t>
  </si>
  <si>
    <t>9/6/2022</t>
  </si>
  <si>
    <t>10/6/2022</t>
  </si>
  <si>
    <t>24/6/2022</t>
  </si>
  <si>
    <t>28/6/2022</t>
  </si>
  <si>
    <t>5/7/2022</t>
  </si>
  <si>
    <t>6/7/2022</t>
  </si>
  <si>
    <t>8/7/2022</t>
  </si>
  <si>
    <t>11/7/2022</t>
  </si>
  <si>
    <t>15/7/2022</t>
  </si>
  <si>
    <t>8/8/2022</t>
  </si>
  <si>
    <t>10/8/2022</t>
  </si>
  <si>
    <t>29/8/2022</t>
  </si>
  <si>
    <t>30/8/2022</t>
  </si>
  <si>
    <t>9/9/2022</t>
  </si>
  <si>
    <t>28/9/2022</t>
  </si>
  <si>
    <t>X 29</t>
  </si>
  <si>
    <t>Parada para probar armado de fundas de 1/2</t>
  </si>
  <si>
    <t>pateador de bolsas</t>
  </si>
  <si>
    <t>rodillos de strechadora</t>
  </si>
  <si>
    <t>botella mesa giratoria strech</t>
  </si>
  <si>
    <t>mesa de armado de pallet (Industrial)</t>
  </si>
  <si>
    <t>cilindro dispensador de pallets</t>
  </si>
  <si>
    <t>mesa de armado pallet (Comestible)</t>
  </si>
  <si>
    <t>mesa de armado pallet (Industrial)</t>
  </si>
  <si>
    <t xml:space="preserve">sensor strechadora </t>
  </si>
  <si>
    <t>mesa Strech</t>
  </si>
  <si>
    <t>regulador de aire del gripper</t>
  </si>
  <si>
    <t xml:space="preserve">eje cocedora </t>
  </si>
  <si>
    <t xml:space="preserve">pateador de bolsas </t>
  </si>
  <si>
    <t>brazo Robot</t>
  </si>
  <si>
    <t xml:space="preserve">Cinta transportadora de bolsas </t>
  </si>
  <si>
    <t>5/8/2022</t>
  </si>
  <si>
    <t>7/7/2022</t>
  </si>
  <si>
    <t>14/7/2022</t>
  </si>
  <si>
    <t>4/8/2022</t>
  </si>
  <si>
    <t>11/8/2022</t>
  </si>
  <si>
    <t>12/8/2022</t>
  </si>
  <si>
    <t>19/8/2022</t>
  </si>
  <si>
    <t>31/8/2022</t>
  </si>
  <si>
    <t>5/9/2022</t>
  </si>
  <si>
    <t>1/9/2022</t>
  </si>
  <si>
    <t>20/9/2022</t>
  </si>
  <si>
    <t>15/9/2022</t>
  </si>
  <si>
    <t>14/9/2022</t>
  </si>
  <si>
    <t>30/9/2022</t>
  </si>
  <si>
    <t>12/7/2022</t>
  </si>
  <si>
    <t>13/7/2022</t>
  </si>
  <si>
    <t>2/8/2022</t>
  </si>
  <si>
    <t>3/8/2022</t>
  </si>
  <si>
    <t>9/8/2022</t>
  </si>
  <si>
    <t>15/8/2022</t>
  </si>
  <si>
    <t>16/8/2022</t>
  </si>
  <si>
    <t>17/8/2022</t>
  </si>
  <si>
    <t>22/8/2022</t>
  </si>
  <si>
    <t>23/8/2022</t>
  </si>
  <si>
    <t>24/8/2022</t>
  </si>
  <si>
    <t>26/8/2022</t>
  </si>
  <si>
    <t>12/9/2022</t>
  </si>
  <si>
    <t>13/9/2022</t>
  </si>
  <si>
    <t>16/9/2022</t>
  </si>
  <si>
    <t>19/9/2022</t>
  </si>
  <si>
    <t>21/9/2022</t>
  </si>
  <si>
    <t>22/9/2022</t>
  </si>
  <si>
    <t>26/9/2022</t>
  </si>
  <si>
    <t>27/9/2022</t>
  </si>
  <si>
    <t>29/9/2022</t>
  </si>
  <si>
    <t>4/7/2022</t>
  </si>
  <si>
    <t>8/9/2022</t>
  </si>
  <si>
    <t>2/9/2022</t>
  </si>
  <si>
    <t>6/9/2022</t>
  </si>
  <si>
    <t>Sin Paradas</t>
  </si>
  <si>
    <t>5,50</t>
  </si>
  <si>
    <t>hevhgdc</t>
  </si>
  <si>
    <t>Jona</t>
  </si>
  <si>
    <t>j</t>
  </si>
  <si>
    <t>mmmm</t>
  </si>
  <si>
    <t>k</t>
  </si>
  <si>
    <t>Columna1</t>
  </si>
  <si>
    <t>Columna2</t>
  </si>
  <si>
    <t>Columna3</t>
  </si>
  <si>
    <t>Columna4</t>
  </si>
  <si>
    <t>Columna5</t>
  </si>
  <si>
    <t>Columna6</t>
  </si>
  <si>
    <t>Embolsadores</t>
  </si>
  <si>
    <t>Operarios Robot</t>
  </si>
  <si>
    <t>Horarios inicio</t>
  </si>
  <si>
    <t>Horarios fin</t>
  </si>
  <si>
    <t>Jesus.T</t>
  </si>
  <si>
    <t>Fernando.C</t>
  </si>
  <si>
    <t>Gualberto.L</t>
  </si>
  <si>
    <t>Marcos.C</t>
  </si>
  <si>
    <t>5,5</t>
  </si>
  <si>
    <t>14,5</t>
  </si>
  <si>
    <t>4/10/2022-11</t>
  </si>
  <si>
    <t>0,5</t>
  </si>
  <si>
    <t>4/10/2022-0</t>
  </si>
  <si>
    <t>4/10/2022-1</t>
  </si>
  <si>
    <t>Sin paradas</t>
  </si>
  <si>
    <t>Washington</t>
  </si>
  <si>
    <t>5/10/2022-30</t>
  </si>
  <si>
    <t>FECHA</t>
  </si>
  <si>
    <t>HORASSSS</t>
  </si>
  <si>
    <t>Mes</t>
  </si>
  <si>
    <t>5/10</t>
  </si>
  <si>
    <t>Tipo de sal</t>
  </si>
  <si>
    <t>Gruesa</t>
  </si>
  <si>
    <t>Fina</t>
  </si>
  <si>
    <t>Fina con Yodo</t>
  </si>
  <si>
    <t>Extrafina</t>
  </si>
  <si>
    <t>Purificador</t>
  </si>
  <si>
    <t>fecha de user</t>
  </si>
  <si>
    <t>Etiquetas de fila</t>
  </si>
  <si>
    <t>Total general</t>
  </si>
  <si>
    <t>JULIO</t>
  </si>
  <si>
    <t>AGOSTO</t>
  </si>
  <si>
    <t>SETIEMBRE</t>
  </si>
  <si>
    <t>OCTUBRE</t>
  </si>
  <si>
    <t>Promedio de Promedio</t>
  </si>
  <si>
    <t>LUNES 3/10</t>
  </si>
  <si>
    <t>MIERCOLES 5/10</t>
  </si>
  <si>
    <t>JUEVES  6/10</t>
  </si>
  <si>
    <t xml:space="preserve">Limpieza Brazo robot | destraba de ventiladores del robot |  
Lubricacion Gripper | Lubricacion pistones del gripper|
</t>
  </si>
  <si>
    <t xml:space="preserve">Limpieza mesas 6 - 7 - 8 - 9 - 10 a fondo | engrase de cadenas | 
| Se colocan filtros a ventiladores del robot | Limpieza total del piso | 
</t>
  </si>
  <si>
    <t>7-10</t>
  </si>
  <si>
    <t>User</t>
  </si>
  <si>
    <t>pass</t>
  </si>
  <si>
    <t>Jonathan</t>
  </si>
  <si>
    <t>unboton</t>
  </si>
  <si>
    <t>Marcos</t>
  </si>
  <si>
    <t xml:space="preserve">Usuario activo </t>
  </si>
  <si>
    <t>Marcos Casanas</t>
  </si>
  <si>
    <t>Fernando Castro</t>
  </si>
  <si>
    <t>Fernando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</si>
</sst>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yy;@"/>
    <numFmt numFmtId="165" formatCode="[$-F800]dddd\,\ mmmm\ dd\,\ yyyy"/>
    <numFmt numFmtId="166" formatCode="mmm"/>
    <numFmt numFmtId="167" formatCode="mm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287D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6"/>
      <color rgb="FF03A9F3"/>
      <name val="Calibri Light"/>
      <family val="2"/>
      <scheme val="major"/>
    </font>
    <font>
      <u/>
      <sz val="11"/>
      <color theme="8"/>
      <name val="Calibri"/>
      <family val="2"/>
      <scheme val="minor"/>
    </font>
    <font>
      <sz val="14"/>
      <color theme="0"/>
      <name val="Calibri"/>
      <family val="2"/>
      <scheme val="minor"/>
    </font>
    <font>
      <sz val="26"/>
      <name val="Calibri Light"/>
      <family val="2"/>
      <scheme val="major"/>
    </font>
    <font>
      <sz val="22"/>
      <name val="Calibri Light"/>
      <family val="2"/>
      <scheme val="major"/>
    </font>
    <font>
      <sz val="16"/>
      <name val="Calibri Light"/>
      <family val="2"/>
      <scheme val="major"/>
    </font>
    <font>
      <sz val="14"/>
      <name val="Calibri Light"/>
      <family val="2"/>
      <scheme val="major"/>
    </font>
    <font>
      <sz val="12"/>
      <color theme="5" tint="-0.249977111117893"/>
      <name val="Calibri Light"/>
      <family val="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3A9F3"/>
        <bgColor indexed="64"/>
      </patternFill>
    </fill>
    <fill>
      <patternFill patternType="solid">
        <fgColor rgb="FFCAEFFF"/>
        <bgColor indexed="64"/>
      </patternFill>
    </fill>
    <fill>
      <patternFill patternType="solid">
        <fgColor rgb="FFF5F2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CAEFFF"/>
      </left>
      <right/>
      <top style="thin">
        <color rgb="FFCAEFFF"/>
      </top>
      <bottom/>
      <diagonal/>
    </border>
    <border>
      <left/>
      <right/>
      <top style="thin">
        <color rgb="FFCAE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AEFFF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2" fillId="8" borderId="0" applyNumberFormat="0" applyBorder="0" applyAlignment="0" applyProtection="0"/>
    <xf numFmtId="14" fontId="1" fillId="0" borderId="0" applyAlignment="0">
      <alignment horizontal="center" vertical="center"/>
    </xf>
  </cellStyleXfs>
  <cellXfs count="97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center"/>
    </xf>
    <xf numFmtId="0" fontId="0" fillId="0" borderId="1" xfId="0" applyBorder="1"/>
    <xf numFmtId="0" fontId="4" fillId="0" borderId="1" xfId="0" applyFont="1" applyBorder="1"/>
    <xf numFmtId="14" fontId="10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right" vertical="center"/>
    </xf>
    <xf numFmtId="0" fontId="1" fillId="0" borderId="1" xfId="0" applyFont="1" applyBorder="1"/>
    <xf numFmtId="164" fontId="1" fillId="0" borderId="1" xfId="0" applyNumberFormat="1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1" fillId="0" borderId="4" xfId="0" applyNumberFormat="1" applyFont="1" applyBorder="1" applyAlignment="1">
      <alignment horizont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/>
    <xf numFmtId="0" fontId="2" fillId="0" borderId="0" xfId="1"/>
    <xf numFmtId="0" fontId="1" fillId="0" borderId="1" xfId="0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2" fillId="5" borderId="2" xfId="0" applyFont="1" applyFill="1" applyBorder="1" applyAlignment="1">
      <alignment horizontal="left" vertic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2" fillId="5" borderId="3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  <xf numFmtId="0" fontId="15" fillId="0" borderId="0" xfId="0" applyFont="1"/>
    <xf numFmtId="14" fontId="16" fillId="0" borderId="0" xfId="0" applyNumberFormat="1" applyFont="1" applyAlignment="1">
      <alignment horizontal="left"/>
    </xf>
    <xf numFmtId="0" fontId="17" fillId="0" borderId="0" xfId="0" applyFont="1" applyAlignment="1">
      <alignment horizontal="center"/>
    </xf>
    <xf numFmtId="0" fontId="12" fillId="5" borderId="6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" fontId="0" fillId="0" borderId="0" xfId="0" applyNumberFormat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22" fillId="8" borderId="0" xfId="5" applyAlignment="1">
      <alignment horizontal="center" vertical="center"/>
    </xf>
    <xf numFmtId="0" fontId="20" fillId="6" borderId="0" xfId="3" applyAlignment="1">
      <alignment horizontal="center" vertical="center"/>
    </xf>
    <xf numFmtId="0" fontId="21" fillId="7" borderId="0" xfId="4" applyAlignment="1">
      <alignment horizontal="center" vertical="center"/>
    </xf>
    <xf numFmtId="16" fontId="19" fillId="0" borderId="0" xfId="0" applyNumberFormat="1" applyFont="1" applyAlignment="1">
      <alignment horizontal="center" vertical="center"/>
    </xf>
    <xf numFmtId="22" fontId="0" fillId="0" borderId="0" xfId="0" applyNumberFormat="1"/>
    <xf numFmtId="0" fontId="4" fillId="5" borderId="0" xfId="0" applyFont="1" applyFill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Continuous" vertical="center" wrapText="1"/>
    </xf>
    <xf numFmtId="49" fontId="1" fillId="0" borderId="1" xfId="0" applyNumberFormat="1" applyFont="1" applyBorder="1" applyAlignment="1">
      <alignment horizontal="center"/>
    </xf>
    <xf numFmtId="49" fontId="1" fillId="5" borderId="0" xfId="0" applyNumberFormat="1" applyFont="1" applyFill="1"/>
    <xf numFmtId="49" fontId="1" fillId="0" borderId="0" xfId="0" applyNumberFormat="1" applyFont="1"/>
    <xf numFmtId="49" fontId="12" fillId="5" borderId="2" xfId="0" applyNumberFormat="1" applyFont="1" applyFill="1" applyBorder="1" applyAlignment="1">
      <alignment horizontal="left" vertical="center"/>
    </xf>
    <xf numFmtId="49" fontId="1" fillId="0" borderId="1" xfId="0" applyNumberFormat="1" applyFont="1" applyBorder="1" applyAlignment="1" applyProtection="1">
      <alignment horizontal="center"/>
      <protection locked="0"/>
    </xf>
    <xf numFmtId="49" fontId="8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0" fillId="0" borderId="0" xfId="0" applyNumberFormat="1" applyAlignment="1">
      <alignment horizontal="center"/>
    </xf>
    <xf numFmtId="14" fontId="0" fillId="0" borderId="0" xfId="0" applyNumberFormat="1"/>
    <xf numFmtId="166" fontId="0" fillId="0" borderId="0" xfId="0" applyNumberFormat="1"/>
    <xf numFmtId="167" fontId="0" fillId="0" borderId="0" xfId="0" applyNumberFormat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2" fillId="5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wrapText="1"/>
    </xf>
  </cellXfs>
  <cellStyles count="7">
    <cellStyle name="Bueno" xfId="3" builtinId="26"/>
    <cellStyle name="Estilo 1" xfId="6" xr:uid="{35CCCAC2-86FC-453D-ADFC-9FE491F76901}"/>
    <cellStyle name="Hipervínculo" xfId="1" builtinId="8"/>
    <cellStyle name="Incorrecto" xfId="4" builtinId="27"/>
    <cellStyle name="Neutral" xfId="5" builtinId="28"/>
    <cellStyle name="Normal" xfId="0" builtinId="0"/>
    <cellStyle name="Porcentaje" xfId="2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m/d/yyyy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</font>
      <numFmt numFmtId="21" formatCode="d\-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Estilo de tabla 1" pivot="0" count="0" xr9:uid="{7E47D56C-6DA4-4DF7-827C-8EBA50576D47}"/>
  </tableStyles>
  <colors>
    <mruColors>
      <color rgb="FFCC3300"/>
      <color rgb="FF03A9F3"/>
      <color rgb="FFF5F2F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 Robot1.xlsm]dinamico!TablaDinámica1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Promedio por embosador</a:t>
            </a:r>
          </a:p>
        </c:rich>
      </c:tx>
      <c:layout>
        <c:manualLayout>
          <c:xMode val="edge"/>
          <c:yMode val="edge"/>
          <c:x val="0.28738441260666303"/>
          <c:y val="9.954695364061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UY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Y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dinamico!$B$3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dinamico!$A$4:$A$9</c:f>
              <c:strCache>
                <c:ptCount val="5"/>
                <c:pt idx="0">
                  <c:v>Aaron</c:v>
                </c:pt>
                <c:pt idx="1">
                  <c:v>Aaron </c:v>
                </c:pt>
                <c:pt idx="2">
                  <c:v>Aaron / Diego</c:v>
                </c:pt>
                <c:pt idx="3">
                  <c:v>Aaron / Jesus</c:v>
                </c:pt>
                <c:pt idx="4">
                  <c:v>ignacio</c:v>
                </c:pt>
              </c:strCache>
            </c:strRef>
          </c:cat>
          <c:val>
            <c:numRef>
              <c:f>dinamico!$B$4:$B$9</c:f>
              <c:numCache>
                <c:formatCode>0</c:formatCode>
                <c:ptCount val="5"/>
                <c:pt idx="0">
                  <c:v>127.19539657846455</c:v>
                </c:pt>
                <c:pt idx="1">
                  <c:v>153.25</c:v>
                </c:pt>
                <c:pt idx="2">
                  <c:v>102.85294117647058</c:v>
                </c:pt>
                <c:pt idx="3">
                  <c:v>111.57142857142857</c:v>
                </c:pt>
                <c:pt idx="4">
                  <c:v>104.75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D-4BB8-B4A4-60FDD86CEC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8227087"/>
        <c:axId val="678226255"/>
        <c:axId val="0"/>
      </c:bar3DChart>
      <c:catAx>
        <c:axId val="67822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678226255"/>
        <c:crosses val="autoZero"/>
        <c:auto val="1"/>
        <c:lblAlgn val="ctr"/>
        <c:lblOffset val="100"/>
        <c:noMultiLvlLbl val="0"/>
      </c:catAx>
      <c:valAx>
        <c:axId val="67822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67822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600"/>
              <a:t>Estado de tickets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DE-4936-8018-C42269B822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DE-4936-8018-C42269B822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Reportes!$AE$16:$AE$17</c:f>
              <c:strCache>
                <c:ptCount val="2"/>
                <c:pt idx="0">
                  <c:v>Resueltos</c:v>
                </c:pt>
                <c:pt idx="1">
                  <c:v>Abiertos</c:v>
                </c:pt>
              </c:strCache>
            </c:strRef>
          </c:cat>
          <c:val>
            <c:numRef>
              <c:f>Reportes!$AF$16:$AF$17</c:f>
              <c:numCache>
                <c:formatCode>0%</c:formatCode>
                <c:ptCount val="2"/>
                <c:pt idx="0">
                  <c:v>0.95</c:v>
                </c:pt>
                <c:pt idx="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DE-4936-8018-C42269B8227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AR" sz="1600" b="1"/>
              <a:t>Tickets asignados</a:t>
            </a:r>
            <a:r>
              <a:rPr lang="es-AR" sz="1600" b="1" baseline="0"/>
              <a:t> por persona</a:t>
            </a:r>
            <a:r>
              <a:rPr lang="es-AR" sz="16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UY"/>
        </a:p>
      </c:txPr>
    </c:title>
    <c:autoTitleDeleted val="0"/>
    <c:plotArea>
      <c:layout>
        <c:manualLayout>
          <c:layoutTarget val="inner"/>
          <c:xMode val="edge"/>
          <c:yMode val="edge"/>
          <c:x val="2.4149286498353458E-2"/>
          <c:y val="0.18780653008826648"/>
          <c:w val="0.95170142700329308"/>
          <c:h val="0.51665502310390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Reportes!$AO$16</c:f>
              <c:strCache>
                <c:ptCount val="1"/>
                <c:pt idx="0">
                  <c:v>Abiertos</c:v>
                </c:pt>
              </c:strCache>
            </c:strRef>
          </c:tx>
          <c:spPr>
            <a:gradFill>
              <a:gsLst>
                <a:gs pos="0">
                  <a:schemeClr val="accent6"/>
                </a:gs>
                <a:gs pos="100000">
                  <a:schemeClr val="accent6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Reportes!Nombre</c:f>
              <c:strCache>
                <c:ptCount val="8"/>
                <c:pt idx="0">
                  <c:v>Richard Correa</c:v>
                </c:pt>
                <c:pt idx="1">
                  <c:v>Eduardo</c:v>
                </c:pt>
                <c:pt idx="2">
                  <c:v>Atilio &amp; Lucas</c:v>
                </c:pt>
                <c:pt idx="3">
                  <c:v>Lucas</c:v>
                </c:pt>
                <c:pt idx="4">
                  <c:v>Atilio &amp; Richard</c:v>
                </c:pt>
                <c:pt idx="5">
                  <c:v>Yona Pereira</c:v>
                </c:pt>
                <c:pt idx="6">
                  <c:v>Jonathan Diaz</c:v>
                </c:pt>
                <c:pt idx="7">
                  <c:v>Roberto</c:v>
                </c:pt>
              </c:strCache>
              <c:extLst xmlns:c16="http://schemas.microsoft.com/office/drawing/2014/chart" xmlns:c15="http://schemas.microsoft.com/office/drawing/2012/chart"/>
            </c:strRef>
          </c:cat>
          <c:val>
            <c:numRef>
              <c:f>Reportes!Abierto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B-4198-96AF-C5FC8FCF591C}"/>
            </c:ext>
          </c:extLst>
        </c:ser>
        <c:ser>
          <c:idx val="1"/>
          <c:order val="1"/>
          <c:tx>
            <c:strRef>
              <c:f>Reportes!$AP$16</c:f>
              <c:strCache>
                <c:ptCount val="1"/>
                <c:pt idx="0">
                  <c:v>Resueltos</c:v>
                </c:pt>
              </c:strCache>
            </c:strRef>
          </c:tx>
          <c:spPr>
            <a:gradFill>
              <a:gsLst>
                <a:gs pos="0">
                  <a:schemeClr val="accent5"/>
                </a:gs>
                <a:gs pos="100000">
                  <a:schemeClr val="accent5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Reportes!Nombre</c:f>
              <c:strCache>
                <c:ptCount val="8"/>
                <c:pt idx="0">
                  <c:v>Richard Correa</c:v>
                </c:pt>
                <c:pt idx="1">
                  <c:v>Eduardo</c:v>
                </c:pt>
                <c:pt idx="2">
                  <c:v>Atilio &amp; Lucas</c:v>
                </c:pt>
                <c:pt idx="3">
                  <c:v>Lucas</c:v>
                </c:pt>
                <c:pt idx="4">
                  <c:v>Atilio &amp; Richard</c:v>
                </c:pt>
                <c:pt idx="5">
                  <c:v>Yona Pereira</c:v>
                </c:pt>
                <c:pt idx="6">
                  <c:v>Jonathan Diaz</c:v>
                </c:pt>
                <c:pt idx="7">
                  <c:v>Roberto</c:v>
                </c:pt>
              </c:strCache>
              <c:extLst xmlns:c16="http://schemas.microsoft.com/office/drawing/2014/chart" xmlns:c15="http://schemas.microsoft.com/office/drawing/2012/chart"/>
            </c:strRef>
          </c:cat>
          <c:val>
            <c:numRef>
              <c:f>Reportes!Resuelto</c:f>
              <c:numCache>
                <c:formatCode>General</c:formatCode>
                <c:ptCount val="11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B-4198-96AF-C5FC8FCF59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316746064"/>
        <c:axId val="316746624"/>
      </c:barChart>
      <c:catAx>
        <c:axId val="31674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UY"/>
          </a:p>
        </c:txPr>
        <c:crossAx val="316746624"/>
        <c:crosses val="autoZero"/>
        <c:auto val="1"/>
        <c:lblAlgn val="ctr"/>
        <c:lblOffset val="100"/>
        <c:noMultiLvlLbl val="0"/>
      </c:catAx>
      <c:valAx>
        <c:axId val="3167466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674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Tiempo promedio </a:t>
            </a:r>
            <a:r>
              <a:rPr lang="es-AR" b="1" baseline="0"/>
              <a:t>de resolución por severidad (días)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Y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Y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Reportes!$AE$20:$AE$23</c:f>
              <c:strCache>
                <c:ptCount val="4"/>
                <c:pt idx="0">
                  <c:v>Urgente</c:v>
                </c:pt>
                <c:pt idx="1">
                  <c:v>Alta</c:v>
                </c:pt>
                <c:pt idx="2">
                  <c:v>Media</c:v>
                </c:pt>
                <c:pt idx="3">
                  <c:v>Baja</c:v>
                </c:pt>
              </c:strCache>
            </c:strRef>
          </c:cat>
          <c:val>
            <c:numRef>
              <c:f>Reportes!$AF$20:$AF$23</c:f>
              <c:numCache>
                <c:formatCode>General</c:formatCode>
                <c:ptCount val="4"/>
                <c:pt idx="0">
                  <c:v>5.4210526315789478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D-40DB-8A84-B9B5F811E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708624"/>
        <c:axId val="196706944"/>
      </c:barChart>
      <c:catAx>
        <c:axId val="196708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196706944"/>
        <c:crosses val="autoZero"/>
        <c:auto val="1"/>
        <c:lblAlgn val="ctr"/>
        <c:lblOffset val="100"/>
        <c:noMultiLvlLbl val="0"/>
      </c:catAx>
      <c:valAx>
        <c:axId val="19670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Y"/>
          </a:p>
        </c:txPr>
        <c:crossAx val="19670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Y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fif"/><Relationship Id="rId13" Type="http://schemas.openxmlformats.org/officeDocument/2006/relationships/image" Target="../media/image13.jfif"/><Relationship Id="rId3" Type="http://schemas.openxmlformats.org/officeDocument/2006/relationships/image" Target="../media/image3.jfif"/><Relationship Id="rId7" Type="http://schemas.openxmlformats.org/officeDocument/2006/relationships/image" Target="../media/image7.jpeg"/><Relationship Id="rId12" Type="http://schemas.openxmlformats.org/officeDocument/2006/relationships/image" Target="../media/image12.jfif"/><Relationship Id="rId2" Type="http://schemas.openxmlformats.org/officeDocument/2006/relationships/image" Target="../media/image2.jfif"/><Relationship Id="rId16" Type="http://schemas.openxmlformats.org/officeDocument/2006/relationships/image" Target="../media/image16.jfi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fif"/><Relationship Id="rId5" Type="http://schemas.openxmlformats.org/officeDocument/2006/relationships/image" Target="../media/image5.jfif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101600</xdr:rowOff>
        </xdr:from>
        <xdr:to>
          <xdr:col>5</xdr:col>
          <xdr:colOff>806450</xdr:colOff>
          <xdr:row>0</xdr:row>
          <xdr:rowOff>387350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101600</xdr:rowOff>
        </xdr:from>
        <xdr:to>
          <xdr:col>5</xdr:col>
          <xdr:colOff>800100</xdr:colOff>
          <xdr:row>0</xdr:row>
          <xdr:rowOff>298450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101600</xdr:rowOff>
        </xdr:from>
        <xdr:to>
          <xdr:col>5</xdr:col>
          <xdr:colOff>800100</xdr:colOff>
          <xdr:row>0</xdr:row>
          <xdr:rowOff>387350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0</xdr:row>
      <xdr:rowOff>3174</xdr:rowOff>
    </xdr:from>
    <xdr:to>
      <xdr:col>11</xdr:col>
      <xdr:colOff>0</xdr:colOff>
      <xdr:row>17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101600</xdr:rowOff>
        </xdr:from>
        <xdr:to>
          <xdr:col>5</xdr:col>
          <xdr:colOff>800100</xdr:colOff>
          <xdr:row>0</xdr:row>
          <xdr:rowOff>431800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101600</xdr:rowOff>
        </xdr:from>
        <xdr:to>
          <xdr:col>5</xdr:col>
          <xdr:colOff>800100</xdr:colOff>
          <xdr:row>0</xdr:row>
          <xdr:rowOff>406400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0</xdr:row>
      <xdr:rowOff>115886</xdr:rowOff>
    </xdr:from>
    <xdr:to>
      <xdr:col>8</xdr:col>
      <xdr:colOff>641350</xdr:colOff>
      <xdr:row>0</xdr:row>
      <xdr:rowOff>446086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3613150" y="115886"/>
          <a:ext cx="6203950" cy="330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Control de Incidencias Robot Palletizador</a:t>
          </a:r>
        </a:p>
        <a:p>
          <a:pPr algn="ctr"/>
          <a:endParaRPr lang="en-US" sz="2000" b="0" i="0">
            <a:solidFill>
              <a:schemeClr val="bg1"/>
            </a:solidFill>
            <a:latin typeface="Calibri Light" charset="0"/>
            <a:ea typeface="Calibri Light" charset="0"/>
            <a:cs typeface="Calibri Light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0</xdr:row>
          <xdr:rowOff>152400</xdr:rowOff>
        </xdr:from>
        <xdr:to>
          <xdr:col>2</xdr:col>
          <xdr:colOff>260350</xdr:colOff>
          <xdr:row>0</xdr:row>
          <xdr:rowOff>431800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822325</xdr:colOff>
      <xdr:row>0</xdr:row>
      <xdr:rowOff>52387</xdr:rowOff>
    </xdr:from>
    <xdr:to>
      <xdr:col>5</xdr:col>
      <xdr:colOff>841375</xdr:colOff>
      <xdr:row>0</xdr:row>
      <xdr:rowOff>274637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3521075" y="52387"/>
          <a:ext cx="436245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Control</a:t>
          </a:r>
          <a:r>
            <a:rPr lang="en-US" sz="2000" b="0" i="0" baseline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 </a:t>
          </a:r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de Incidencias</a:t>
          </a:r>
        </a:p>
      </xdr:txBody>
    </xdr:sp>
    <xdr:clientData/>
  </xdr:twoCellAnchor>
  <xdr:twoCellAnchor>
    <xdr:from>
      <xdr:col>0</xdr:col>
      <xdr:colOff>613833</xdr:colOff>
      <xdr:row>13</xdr:row>
      <xdr:rowOff>4233</xdr:rowOff>
    </xdr:from>
    <xdr:to>
      <xdr:col>3</xdr:col>
      <xdr:colOff>306916</xdr:colOff>
      <xdr:row>26</xdr:row>
      <xdr:rowOff>137583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730251</xdr:colOff>
      <xdr:row>12</xdr:row>
      <xdr:rowOff>190499</xdr:rowOff>
    </xdr:from>
    <xdr:to>
      <xdr:col>8</xdr:col>
      <xdr:colOff>571501</xdr:colOff>
      <xdr:row>26</xdr:row>
      <xdr:rowOff>137582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1248834</xdr:colOff>
      <xdr:row>29</xdr:row>
      <xdr:rowOff>0</xdr:rowOff>
    </xdr:from>
    <xdr:to>
      <xdr:col>6</xdr:col>
      <xdr:colOff>201082</xdr:colOff>
      <xdr:row>43</xdr:row>
      <xdr:rowOff>95250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301625</xdr:colOff>
      <xdr:row>4</xdr:row>
      <xdr:rowOff>79375</xdr:rowOff>
    </xdr:from>
    <xdr:to>
      <xdr:col>9</xdr:col>
      <xdr:colOff>190500</xdr:colOff>
      <xdr:row>44</xdr:row>
      <xdr:rowOff>95250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301625" y="1476375"/>
          <a:ext cx="10271125" cy="7699375"/>
        </a:xfrm>
        <a:prstGeom prst="rect">
          <a:avLst/>
        </a:prstGeom>
        <a:noFill/>
        <a:ln>
          <a:solidFill>
            <a:srgbClr val="03A9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0</xdr:row>
          <xdr:rowOff>50800</xdr:rowOff>
        </xdr:from>
        <xdr:to>
          <xdr:col>1</xdr:col>
          <xdr:colOff>812800</xdr:colOff>
          <xdr:row>0</xdr:row>
          <xdr:rowOff>298450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897467</xdr:colOff>
      <xdr:row>0</xdr:row>
      <xdr:rowOff>54504</xdr:rowOff>
    </xdr:from>
    <xdr:to>
      <xdr:col>6</xdr:col>
      <xdr:colOff>1021292</xdr:colOff>
      <xdr:row>0</xdr:row>
      <xdr:rowOff>359304</xdr:rowOff>
    </xdr:to>
    <xdr:sp macro="" textlink="">
      <xdr:nvSpPr>
        <xdr:cNvPr id="5" name="TextBox 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67317" y="54504"/>
          <a:ext cx="8645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Incidencias Abiertas</a:t>
          </a:r>
        </a:p>
      </xdr:txBody>
    </xdr:sp>
    <xdr:clientData/>
  </xdr:twoCellAnchor>
  <xdr:twoCellAnchor>
    <xdr:from>
      <xdr:col>2</xdr:col>
      <xdr:colOff>1168401</xdr:colOff>
      <xdr:row>3</xdr:row>
      <xdr:rowOff>5291</xdr:rowOff>
    </xdr:from>
    <xdr:to>
      <xdr:col>7</xdr:col>
      <xdr:colOff>238127</xdr:colOff>
      <xdr:row>8</xdr:row>
      <xdr:rowOff>98425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38251" y="964141"/>
          <a:ext cx="9058276" cy="1013884"/>
          <a:chOff x="2194984" y="1127124"/>
          <a:chExt cx="6298143" cy="1045634"/>
        </a:xfrm>
      </xdr:grpSpPr>
      <xdr:sp macro="" textlink="Registro!$AI$4">
        <xdr:nvSpPr>
          <xdr:cNvPr id="9" name="Rectángulo redondead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2194984" y="1412876"/>
            <a:ext cx="942975" cy="731307"/>
          </a:xfrm>
          <a:prstGeom prst="roundRect">
            <a:avLst/>
          </a:prstGeom>
          <a:gradFill flip="none" rotWithShape="1">
            <a:gsLst>
              <a:gs pos="0">
                <a:srgbClr val="03A9F3">
                  <a:shade val="30000"/>
                  <a:satMod val="115000"/>
                </a:srgbClr>
              </a:gs>
              <a:gs pos="50000">
                <a:srgbClr val="03A9F3">
                  <a:shade val="67500"/>
                  <a:satMod val="115000"/>
                </a:srgbClr>
              </a:gs>
              <a:gs pos="100000">
                <a:srgbClr val="03A9F3">
                  <a:shade val="100000"/>
                  <a:satMod val="115000"/>
                </a:srgbClr>
              </a:gs>
            </a:gsLst>
            <a:lin ang="135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B159B4-4620-4141-BD98-ACAAFF9C2427}" type="TxLink">
              <a:rPr lang="en-US" sz="1800" b="0" i="0" u="none" strike="noStrike">
                <a:solidFill>
                  <a:srgbClr val="000000"/>
                </a:solidFill>
                <a:latin typeface="Calibri"/>
              </a:rPr>
              <a:pPr algn="ctr"/>
              <a:t>1</a:t>
            </a:fld>
            <a:endParaRPr lang="es-AR" sz="3200" b="0"/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2252134" y="1127124"/>
            <a:ext cx="952500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AR" sz="1400"/>
              <a:t>Abiertas</a:t>
            </a:r>
            <a:endParaRPr lang="es-AR" sz="1200"/>
          </a:p>
        </xdr:txBody>
      </xdr:sp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GrpSpPr/>
        </xdr:nvGrpSpPr>
        <xdr:grpSpPr>
          <a:xfrm>
            <a:off x="3309411" y="1250950"/>
            <a:ext cx="5183716" cy="921808"/>
            <a:chOff x="4139605" y="885825"/>
            <a:chExt cx="3204169" cy="923925"/>
          </a:xfrm>
        </xdr:grpSpPr>
        <xdr:sp macro="" textlink="Registro!$AI$5">
          <xdr:nvSpPr>
            <xdr:cNvPr id="11" name="Rectángulo redondeado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/>
          </xdr:nvSpPr>
          <xdr:spPr>
            <a:xfrm>
              <a:off x="4405412" y="1247776"/>
              <a:ext cx="418902" cy="361948"/>
            </a:xfrm>
            <a:prstGeom prst="roundRect">
              <a:avLst/>
            </a:prstGeom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F6FBC44-F1F5-4762-AC2F-25A2412AC417}" type="TxLink">
                <a:rPr lang="en-US" sz="1800" b="0" i="0" u="none" strike="noStrike">
                  <a:solidFill>
                    <a:srgbClr val="000000"/>
                  </a:solidFill>
                  <a:latin typeface="Calibri"/>
                </a:rPr>
                <a:pPr algn="ctr"/>
                <a:t>1</a:t>
              </a:fld>
              <a:endParaRPr lang="es-AR" sz="48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 txBox="1"/>
          </xdr:nvSpPr>
          <xdr:spPr>
            <a:xfrm>
              <a:off x="4139605" y="904874"/>
              <a:ext cx="962025" cy="257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AR" sz="1400"/>
                <a:t>Urgente</a:t>
              </a:r>
            </a:p>
          </xdr:txBody>
        </xdr:sp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 txBox="1"/>
          </xdr:nvSpPr>
          <xdr:spPr>
            <a:xfrm>
              <a:off x="4840554" y="904874"/>
              <a:ext cx="800100" cy="257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400"/>
                <a:t>Alta</a:t>
              </a:r>
            </a:p>
          </xdr:txBody>
        </xdr:sp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 txBox="1"/>
          </xdr:nvSpPr>
          <xdr:spPr>
            <a:xfrm>
              <a:off x="5479294" y="895349"/>
              <a:ext cx="800100" cy="257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400"/>
                <a:t>Media</a:t>
              </a:r>
            </a:p>
          </xdr:txBody>
        </xdr:sp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 txBox="1"/>
          </xdr:nvSpPr>
          <xdr:spPr>
            <a:xfrm>
              <a:off x="6284223" y="904874"/>
              <a:ext cx="408643" cy="2571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400"/>
                <a:t>Baja	</a:t>
              </a:r>
            </a:p>
          </xdr:txBody>
        </xdr:sp>
        <xdr:sp macro="" textlink="">
          <xdr:nvSpPr>
            <xdr:cNvPr id="19" name="Rectángulo redondeado 18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4210049" y="885825"/>
              <a:ext cx="3133725" cy="923925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200"/>
            </a:p>
          </xdr:txBody>
        </xdr:sp>
        <xdr:sp macro="" textlink="Registro!$AI$6">
          <xdr:nvSpPr>
            <xdr:cNvPr id="21" name="Rectángulo redondead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036940" y="1247776"/>
              <a:ext cx="418902" cy="361948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shade val="30000"/>
                    <a:satMod val="115000"/>
                  </a:srgbClr>
                </a:gs>
                <a:gs pos="50000">
                  <a:srgbClr val="FFC000">
                    <a:shade val="67500"/>
                    <a:satMod val="115000"/>
                  </a:srgbClr>
                </a:gs>
                <a:gs pos="100000">
                  <a:srgbClr val="FFC000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C4D0667-C951-477B-B812-EE08EE969A46}" type="TxLink">
                <a:rPr lang="en-US" sz="1800" b="0" i="0" u="none" strike="noStrike">
                  <a:solidFill>
                    <a:srgbClr val="000000"/>
                  </a:solidFill>
                  <a:latin typeface="Calibri"/>
                </a:rPr>
                <a:pPr algn="ctr"/>
                <a:t>0</a:t>
              </a:fld>
              <a:endParaRPr lang="es-AR" sz="4800" b="0">
                <a:solidFill>
                  <a:schemeClr val="tx1"/>
                </a:solidFill>
              </a:endParaRPr>
            </a:p>
          </xdr:txBody>
        </xdr:sp>
        <xdr:sp macro="" textlink="Registro!$AI$7">
          <xdr:nvSpPr>
            <xdr:cNvPr id="22" name="Rectángulo redondead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5668466" y="1247776"/>
              <a:ext cx="418902" cy="361948"/>
            </a:xfrm>
            <a:prstGeom prst="roundRect">
              <a:avLst/>
            </a:prstGeom>
            <a:gradFill flip="none" rotWithShape="1">
              <a:gsLst>
                <a:gs pos="0">
                  <a:srgbClr val="FFFF00">
                    <a:shade val="30000"/>
                    <a:satMod val="115000"/>
                  </a:srgbClr>
                </a:gs>
                <a:gs pos="50000">
                  <a:srgbClr val="FFFF00">
                    <a:shade val="67500"/>
                    <a:satMod val="115000"/>
                  </a:srgbClr>
                </a:gs>
                <a:gs pos="100000">
                  <a:srgbClr val="FFFF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747E589-66B7-40C6-8B90-2C328C208A78}" type="TxLink">
                <a:rPr lang="en-US" sz="1800" b="0" i="0" u="none" strike="noStrike">
                  <a:solidFill>
                    <a:srgbClr val="000000"/>
                  </a:solidFill>
                  <a:latin typeface="Calibri"/>
                </a:rPr>
                <a:pPr algn="ctr"/>
                <a:t>0</a:t>
              </a:fld>
              <a:endParaRPr lang="es-AR" sz="4800" b="0">
                <a:solidFill>
                  <a:schemeClr val="tx1"/>
                </a:solidFill>
              </a:endParaRPr>
            </a:p>
          </xdr:txBody>
        </xdr:sp>
        <xdr:sp macro="" textlink="Registro!$AI$8">
          <xdr:nvSpPr>
            <xdr:cNvPr id="23" name="Rectángulo redondead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6260109" y="1247776"/>
              <a:ext cx="418902" cy="361948"/>
            </a:xfrm>
            <a:prstGeom prst="roundRect">
              <a:avLst/>
            </a:prstGeom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32876296-AD2C-493E-8634-E23864194E02}" type="TxLink">
                <a:rPr lang="en-US" sz="1800" b="0" i="0" u="none" strike="noStrike">
                  <a:solidFill>
                    <a:srgbClr val="000000"/>
                  </a:solidFill>
                  <a:latin typeface="Calibri"/>
                </a:rPr>
                <a:pPr algn="ctr"/>
                <a:t>0</a:t>
              </a:fld>
              <a:endParaRPr lang="es-AR" sz="4800" b="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0</xdr:row>
          <xdr:rowOff>76200</xdr:rowOff>
        </xdr:from>
        <xdr:to>
          <xdr:col>2</xdr:col>
          <xdr:colOff>736600</xdr:colOff>
          <xdr:row>0</xdr:row>
          <xdr:rowOff>349250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77612</xdr:rowOff>
    </xdr:from>
    <xdr:to>
      <xdr:col>1</xdr:col>
      <xdr:colOff>1732</xdr:colOff>
      <xdr:row>9</xdr:row>
      <xdr:rowOff>656167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0" y="6357056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23813</xdr:rowOff>
    </xdr:from>
    <xdr:to>
      <xdr:col>1</xdr:col>
      <xdr:colOff>1732</xdr:colOff>
      <xdr:row>14</xdr:row>
      <xdr:rowOff>602368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0" y="10080626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1</xdr:col>
      <xdr:colOff>1732</xdr:colOff>
      <xdr:row>8</xdr:row>
      <xdr:rowOff>610305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0" y="5572125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71438</xdr:rowOff>
    </xdr:from>
    <xdr:to>
      <xdr:col>1</xdr:col>
      <xdr:colOff>1732</xdr:colOff>
      <xdr:row>11</xdr:row>
      <xdr:rowOff>649993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0" y="7850188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7937</xdr:colOff>
      <xdr:row>10</xdr:row>
      <xdr:rowOff>79375</xdr:rowOff>
    </xdr:from>
    <xdr:to>
      <xdr:col>1</xdr:col>
      <xdr:colOff>144</xdr:colOff>
      <xdr:row>10</xdr:row>
      <xdr:rowOff>657930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7937" y="7104063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127000</xdr:rowOff>
    </xdr:from>
    <xdr:to>
      <xdr:col>1</xdr:col>
      <xdr:colOff>1732</xdr:colOff>
      <xdr:row>12</xdr:row>
      <xdr:rowOff>705555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1" t="23833" r="9577" b="9889"/>
        <a:stretch/>
      </xdr:blipFill>
      <xdr:spPr>
        <a:xfrm>
          <a:off x="0" y="8651875"/>
          <a:ext cx="792307" cy="578555"/>
        </a:xfrm>
        <a:prstGeom prst="rect">
          <a:avLst/>
        </a:prstGeom>
      </xdr:spPr>
    </xdr:pic>
    <xdr:clientData/>
  </xdr:twoCellAnchor>
  <xdr:twoCellAnchor editAs="oneCell">
    <xdr:from>
      <xdr:col>0</xdr:col>
      <xdr:colOff>55563</xdr:colOff>
      <xdr:row>1</xdr:row>
      <xdr:rowOff>15871</xdr:rowOff>
    </xdr:from>
    <xdr:to>
      <xdr:col>1</xdr:col>
      <xdr:colOff>1</xdr:colOff>
      <xdr:row>1</xdr:row>
      <xdr:rowOff>674685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63" y="436559"/>
          <a:ext cx="746126" cy="65881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15876</xdr:colOff>
      <xdr:row>2</xdr:row>
      <xdr:rowOff>43075</xdr:rowOff>
    </xdr:from>
    <xdr:to>
      <xdr:col>0</xdr:col>
      <xdr:colOff>722314</xdr:colOff>
      <xdr:row>2</xdr:row>
      <xdr:rowOff>666750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6" y="1209888"/>
          <a:ext cx="706438" cy="623675"/>
        </a:xfrm>
        <a:prstGeom prst="rect">
          <a:avLst/>
        </a:prstGeom>
      </xdr:spPr>
    </xdr:pic>
    <xdr:clientData/>
  </xdr:twoCellAnchor>
  <xdr:twoCellAnchor editAs="oneCell">
    <xdr:from>
      <xdr:col>0</xdr:col>
      <xdr:colOff>55562</xdr:colOff>
      <xdr:row>3</xdr:row>
      <xdr:rowOff>103187</xdr:rowOff>
    </xdr:from>
    <xdr:to>
      <xdr:col>0</xdr:col>
      <xdr:colOff>738187</xdr:colOff>
      <xdr:row>3</xdr:row>
      <xdr:rowOff>682624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46" r="14896" b="-7494"/>
        <a:stretch/>
      </xdr:blipFill>
      <xdr:spPr>
        <a:xfrm>
          <a:off x="55562" y="1952625"/>
          <a:ext cx="682625" cy="5794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111125</xdr:rowOff>
    </xdr:from>
    <xdr:to>
      <xdr:col>0</xdr:col>
      <xdr:colOff>758825</xdr:colOff>
      <xdr:row>4</xdr:row>
      <xdr:rowOff>674688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74" t="25185" r="13332" b="24074"/>
        <a:stretch/>
      </xdr:blipFill>
      <xdr:spPr>
        <a:xfrm>
          <a:off x="0" y="2706688"/>
          <a:ext cx="777875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63499</xdr:rowOff>
    </xdr:from>
    <xdr:to>
      <xdr:col>0</xdr:col>
      <xdr:colOff>746125</xdr:colOff>
      <xdr:row>5</xdr:row>
      <xdr:rowOff>666750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110" t="15951" r="15337" b="17178"/>
        <a:stretch/>
      </xdr:blipFill>
      <xdr:spPr>
        <a:xfrm>
          <a:off x="0" y="3397249"/>
          <a:ext cx="746125" cy="603251"/>
        </a:xfrm>
        <a:prstGeom prst="rect">
          <a:avLst/>
        </a:prstGeom>
      </xdr:spPr>
    </xdr:pic>
    <xdr:clientData/>
  </xdr:twoCellAnchor>
  <xdr:twoCellAnchor editAs="oneCell">
    <xdr:from>
      <xdr:col>0</xdr:col>
      <xdr:colOff>71438</xdr:colOff>
      <xdr:row>19</xdr:row>
      <xdr:rowOff>55563</xdr:rowOff>
    </xdr:from>
    <xdr:to>
      <xdr:col>0</xdr:col>
      <xdr:colOff>674688</xdr:colOff>
      <xdr:row>19</xdr:row>
      <xdr:rowOff>714375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4" t="39092" r="36631" b="17207"/>
        <a:stretch/>
      </xdr:blipFill>
      <xdr:spPr>
        <a:xfrm>
          <a:off x="71438" y="13914438"/>
          <a:ext cx="603250" cy="658812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20</xdr:row>
      <xdr:rowOff>71438</xdr:rowOff>
    </xdr:from>
    <xdr:to>
      <xdr:col>1</xdr:col>
      <xdr:colOff>1974</xdr:colOff>
      <xdr:row>20</xdr:row>
      <xdr:rowOff>706437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" y="14692313"/>
          <a:ext cx="732224" cy="634999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21</xdr:row>
      <xdr:rowOff>15876</xdr:rowOff>
    </xdr:from>
    <xdr:to>
      <xdr:col>0</xdr:col>
      <xdr:colOff>650876</xdr:colOff>
      <xdr:row>21</xdr:row>
      <xdr:rowOff>706162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361" b="4927"/>
        <a:stretch/>
      </xdr:blipFill>
      <xdr:spPr>
        <a:xfrm>
          <a:off x="47626" y="15398751"/>
          <a:ext cx="603250" cy="690286"/>
        </a:xfrm>
        <a:prstGeom prst="rect">
          <a:avLst/>
        </a:prstGeom>
      </xdr:spPr>
    </xdr:pic>
    <xdr:clientData/>
  </xdr:twoCellAnchor>
  <xdr:twoCellAnchor editAs="oneCell">
    <xdr:from>
      <xdr:col>0</xdr:col>
      <xdr:colOff>9496</xdr:colOff>
      <xdr:row>17</xdr:row>
      <xdr:rowOff>54008</xdr:rowOff>
    </xdr:from>
    <xdr:to>
      <xdr:col>0</xdr:col>
      <xdr:colOff>759381</xdr:colOff>
      <xdr:row>17</xdr:row>
      <xdr:rowOff>706438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 flipV="1">
          <a:off x="67749" y="12330630"/>
          <a:ext cx="652430" cy="76893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87313</xdr:rowOff>
    </xdr:from>
    <xdr:to>
      <xdr:col>0</xdr:col>
      <xdr:colOff>746125</xdr:colOff>
      <xdr:row>18</xdr:row>
      <xdr:rowOff>650876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184188"/>
          <a:ext cx="698500" cy="5635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23812</xdr:rowOff>
    </xdr:from>
    <xdr:to>
      <xdr:col>0</xdr:col>
      <xdr:colOff>796925</xdr:colOff>
      <xdr:row>22</xdr:row>
      <xdr:rowOff>762000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60750"/>
          <a:ext cx="796925" cy="738188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6</xdr:row>
      <xdr:rowOff>47626</xdr:rowOff>
    </xdr:from>
    <xdr:to>
      <xdr:col>1</xdr:col>
      <xdr:colOff>4505</xdr:colOff>
      <xdr:row>6</xdr:row>
      <xdr:rowOff>658813</xdr:rowOff>
    </xdr:to>
    <xdr:pic>
      <xdr:nvPicPr>
        <xdr:cNvPr id="19" name="Imagen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11" t="17696" r="13675" b="34686"/>
        <a:stretch/>
      </xdr:blipFill>
      <xdr:spPr>
        <a:xfrm>
          <a:off x="39688" y="4127501"/>
          <a:ext cx="726817" cy="6111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</xdr:colOff>
          <xdr:row>0</xdr:row>
          <xdr:rowOff>82550</xdr:rowOff>
        </xdr:from>
        <xdr:to>
          <xdr:col>1</xdr:col>
          <xdr:colOff>730250</xdr:colOff>
          <xdr:row>0</xdr:row>
          <xdr:rowOff>355600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23</xdr:row>
      <xdr:rowOff>31750</xdr:rowOff>
    </xdr:from>
    <xdr:to>
      <xdr:col>0</xdr:col>
      <xdr:colOff>738188</xdr:colOff>
      <xdr:row>23</xdr:row>
      <xdr:rowOff>769938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6563"/>
          <a:ext cx="738188" cy="738188"/>
        </a:xfrm>
        <a:prstGeom prst="rect">
          <a:avLst/>
        </a:prstGeom>
      </xdr:spPr>
    </xdr:pic>
    <xdr:clientData/>
  </xdr:twoCellAnchor>
  <xdr:twoCellAnchor editAs="oneCell">
    <xdr:from>
      <xdr:col>0</xdr:col>
      <xdr:colOff>71438</xdr:colOff>
      <xdr:row>24</xdr:row>
      <xdr:rowOff>104773</xdr:rowOff>
    </xdr:from>
    <xdr:to>
      <xdr:col>0</xdr:col>
      <xdr:colOff>704851</xdr:colOff>
      <xdr:row>24</xdr:row>
      <xdr:rowOff>738186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8" y="17797461"/>
          <a:ext cx="633413" cy="6334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71437</xdr:rowOff>
    </xdr:from>
    <xdr:to>
      <xdr:col>0</xdr:col>
      <xdr:colOff>785813</xdr:colOff>
      <xdr:row>25</xdr:row>
      <xdr:rowOff>714375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42000"/>
          <a:ext cx="785813" cy="64293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0</xdr:row>
          <xdr:rowOff>44450</xdr:rowOff>
        </xdr:from>
        <xdr:to>
          <xdr:col>2</xdr:col>
          <xdr:colOff>850900</xdr:colOff>
          <xdr:row>0</xdr:row>
          <xdr:rowOff>330200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1930400</xdr:colOff>
          <xdr:row>0</xdr:row>
          <xdr:rowOff>38100</xdr:rowOff>
        </xdr:from>
        <xdr:to>
          <xdr:col>1</xdr:col>
          <xdr:colOff>2635250</xdr:colOff>
          <xdr:row>0</xdr:row>
          <xdr:rowOff>342900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Casañas" refreshedDate="44840.556949074075" createdVersion="8" refreshedVersion="8" minRefreshableVersion="3" recordCount="103" xr:uid="{81805925-D039-4C7E-9A15-19A3D1ADC233}">
  <cacheSource type="worksheet">
    <worksheetSource ref="A1:W1048576" sheet="Industrial"/>
  </cacheSource>
  <cacheFields count="23">
    <cacheField name="FECHA" numFmtId="49">
      <sharedItems containsBlank="1"/>
    </cacheField>
    <cacheField name="Hora _x000a_Comienzo" numFmtId="0">
      <sharedItems containsBlank="1" containsMixedTypes="1" containsNumber="1" minValue="5.3" maxValue="14.5"/>
    </cacheField>
    <cacheField name="Hora_x000a_Finalizacion" numFmtId="0">
      <sharedItems containsBlank="1" containsMixedTypes="1" containsNumber="1" minValue="14.5" maxValue="23.5"/>
    </cacheField>
    <cacheField name="Cantidad" numFmtId="0">
      <sharedItems containsString="0" containsBlank="1" containsNumber="1" containsInteger="1" minValue="459" maxValue="1309"/>
    </cacheField>
    <cacheField name="Nombre_x000a_Embolsador" numFmtId="0">
      <sharedItems containsBlank="1" count="12">
        <s v="Aaron"/>
        <s v="Aaron / Diego"/>
        <s v="Aaron "/>
        <s v="Aaron / Jesus"/>
        <s v="ignacio"/>
        <s v="Gualberto L."/>
        <s v="Diego.C"/>
        <s v="Pepe"/>
        <s v="Jesus"/>
        <s v="Alejandro"/>
        <m/>
        <s v="Diego.G" u="1"/>
      </sharedItems>
    </cacheField>
    <cacheField name="Detencion_x000a_Motivo" numFmtId="0">
      <sharedItems containsBlank="1"/>
    </cacheField>
    <cacheField name="Tiempo" numFmtId="0">
      <sharedItems containsBlank="1" containsMixedTypes="1" containsNumber="1" minValue="0" maxValue="5"/>
    </cacheField>
    <cacheField name="Detencion_x000a_Almuerzo" numFmtId="0">
      <sharedItems containsString="0" containsBlank="1" containsNumber="1" minValue="0.5" maxValue="0.5"/>
    </cacheField>
    <cacheField name="Operario _x000a_Robot" numFmtId="0">
      <sharedItems containsBlank="1"/>
    </cacheField>
    <cacheField name="Total de _x000a_Tiempo" numFmtId="0">
      <sharedItems containsString="0" containsBlank="1" containsNumber="1" minValue="-0.5" maxValue="8.6999999999999993"/>
    </cacheField>
    <cacheField name="Promedio_x000a_Hora" numFmtId="0">
      <sharedItems containsString="0" containsBlank="1" containsNumber="1" minValue="0" maxValue="157.71084337349396"/>
    </cacheField>
    <cacheField name="SECTOR" numFmtId="0">
      <sharedItems containsBlank="1"/>
    </cacheField>
    <cacheField name="Actualizacion" numFmtId="0">
      <sharedItems containsNonDate="0" containsDate="1" containsString="0" containsBlank="1" minDate="2022-09-22T13:54:01" maxDate="2022-10-06T13:21:45"/>
    </cacheField>
    <cacheField name="158" numFmtId="0">
      <sharedItems containsNonDate="0" containsString="0" containsBlank="1"/>
    </cacheField>
    <cacheField name="157" numFmtId="0">
      <sharedItems containsNonDate="0" containsString="0" containsBlank="1"/>
    </cacheField>
    <cacheField name="HORASSSS" numFmtId="0">
      <sharedItems containsString="0" containsBlank="1" containsNumber="1" containsInteger="1" minValue="0" maxValue="157"/>
    </cacheField>
    <cacheField name="Gruesa" numFmtId="0">
      <sharedItems containsNonDate="0" containsString="0" containsBlank="1"/>
    </cacheField>
    <cacheField name="Fina" numFmtId="0">
      <sharedItems containsNonDate="0" containsString="0" containsBlank="1"/>
    </cacheField>
    <cacheField name="Fina con Yodo" numFmtId="0">
      <sharedItems containsNonDate="0" containsString="0" containsBlank="1"/>
    </cacheField>
    <cacheField name="Extrafina" numFmtId="0">
      <sharedItems containsNonDate="0" containsString="0" containsBlank="1"/>
    </cacheField>
    <cacheField name="Purificador" numFmtId="0">
      <sharedItems containsNonDate="0" containsString="0" containsBlank="1"/>
    </cacheField>
    <cacheField name="fecha de user" numFmtId="0">
      <sharedItems containsNonDate="0" containsDate="1" containsString="0" containsBlank="1" minDate="2022-05-04T00:00:00" maxDate="2022-05-05T00:00:00"/>
    </cacheField>
    <cacheField name="Mes" numFmtId="0">
      <sharedItems containsBlank="1" count="5">
        <s v="JULIO"/>
        <s v="AGOSTO"/>
        <s v="SETIEMBRE"/>
        <s v="OCTUB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5/7/2022"/>
    <s v="5,5"/>
    <s v="14,5"/>
    <n v="1212"/>
    <x v="0"/>
    <s v="Regulacion sensores comestible"/>
    <s v="0,5"/>
    <n v="0.5"/>
    <s v="Jonathan Diaz"/>
    <n v="8"/>
    <n v="151.5"/>
    <s v="INDUSTRIAL"/>
    <d v="2022-10-04T12:54:48"/>
    <m/>
    <m/>
    <n v="151"/>
    <m/>
    <m/>
    <m/>
    <m/>
    <m/>
    <d v="2022-05-04T00:00:00"/>
    <x v="0"/>
  </r>
  <r>
    <s v="5/7/2022"/>
    <n v="5.5"/>
    <n v="14.5"/>
    <n v="1014"/>
    <x v="0"/>
    <s v="Bajada sal lenta (humedad) - Problema pateador de bolsas"/>
    <n v="1"/>
    <n v="0.5"/>
    <s v="Jonathan Diaz"/>
    <n v="7.5"/>
    <n v="135.19999999999999"/>
    <s v="INDUSTRIAL"/>
    <m/>
    <m/>
    <m/>
    <n v="135"/>
    <m/>
    <m/>
    <m/>
    <m/>
    <m/>
    <m/>
    <x v="0"/>
  </r>
  <r>
    <s v="6/7/2022"/>
    <n v="5.5"/>
    <n v="14.5"/>
    <n v="1098"/>
    <x v="0"/>
    <s v="Bajada sal lenta (humedad)  - sensor roto strechadora"/>
    <n v="1"/>
    <n v="0.5"/>
    <s v="Jonathan Diaz"/>
    <n v="7.5"/>
    <n v="146.4"/>
    <s v="INDUSTRIAL"/>
    <m/>
    <m/>
    <m/>
    <n v="146"/>
    <m/>
    <m/>
    <m/>
    <m/>
    <m/>
    <m/>
    <x v="0"/>
  </r>
  <r>
    <s v="7/7/2022"/>
    <n v="9.5"/>
    <n v="14.5"/>
    <n v="562"/>
    <x v="0"/>
    <s v="Balanza descalibrada . Comienzo 09:30 hs - problemas en balanza "/>
    <n v="0.5"/>
    <n v="0.5"/>
    <s v="Jonathan Diaz"/>
    <n v="4"/>
    <n v="140.5"/>
    <s v="INDUSTRIAL"/>
    <m/>
    <m/>
    <m/>
    <n v="140"/>
    <m/>
    <m/>
    <m/>
    <m/>
    <m/>
    <m/>
    <x v="0"/>
  </r>
  <r>
    <s v="11/7/2022"/>
    <n v="5.5"/>
    <n v="14.5"/>
    <n v="537"/>
    <x v="0"/>
    <s v="Comienzo 07:30 hs por problemas con mesa de strech - problema pedal contactor "/>
    <n v="2"/>
    <n v="0.5"/>
    <s v="Jonathan Diaz"/>
    <n v="6.5"/>
    <n v="82.615384615384613"/>
    <s v="INDUSTRIAL"/>
    <m/>
    <m/>
    <m/>
    <n v="82"/>
    <m/>
    <m/>
    <m/>
    <m/>
    <m/>
    <m/>
    <x v="0"/>
  </r>
  <r>
    <s v="12/7/2022"/>
    <n v="5.5"/>
    <n v="14.5"/>
    <n v="900"/>
    <x v="0"/>
    <s v="Parada 06:25hs por reparación de tolva / Inicio 08:15hs"/>
    <n v="1.6"/>
    <n v="0.5"/>
    <s v="Jonathan Diaz"/>
    <n v="6.9"/>
    <n v="130.43478260869566"/>
    <s v="INDUSTRIAL"/>
    <m/>
    <m/>
    <m/>
    <n v="130"/>
    <m/>
    <m/>
    <m/>
    <m/>
    <m/>
    <m/>
    <x v="0"/>
  </r>
  <r>
    <s v="13/7/2022"/>
    <n v="5.5"/>
    <n v="14.5"/>
    <n v="1046"/>
    <x v="0"/>
    <s v="Sin sal hasta : 06:10hs"/>
    <n v="0.6"/>
    <n v="0.5"/>
    <s v="Jonathan Diaz"/>
    <n v="7.9"/>
    <n v="132.40506329113924"/>
    <s v="INDUSTRIAL"/>
    <m/>
    <m/>
    <m/>
    <n v="132"/>
    <m/>
    <m/>
    <m/>
    <m/>
    <m/>
    <m/>
    <x v="0"/>
  </r>
  <r>
    <s v="14/7/2022"/>
    <n v="5.5"/>
    <n v="14.5"/>
    <n v="794"/>
    <x v="0"/>
    <s v="Sal extra fina baja lenta  -  balanza pesa mal"/>
    <n v="0.6"/>
    <n v="0.5"/>
    <s v="Jonathan Diaz"/>
    <n v="7.9"/>
    <n v="100.50632911392404"/>
    <s v="INDUSTRIAL"/>
    <m/>
    <m/>
    <m/>
    <n v="100"/>
    <m/>
    <m/>
    <m/>
    <m/>
    <m/>
    <m/>
    <x v="0"/>
  </r>
  <r>
    <s v="15/7/2022"/>
    <n v="5.5"/>
    <n v="14.5"/>
    <n v="510"/>
    <x v="0"/>
    <s v="Balanza descalibrada  - Problema con sensores del Robot - Simulacro incendio"/>
    <n v="1.5"/>
    <n v="0.5"/>
    <s v="Jonathan Diaz"/>
    <n v="7"/>
    <n v="72.857142857142861"/>
    <s v="INDUSTRIAL"/>
    <m/>
    <m/>
    <m/>
    <n v="72"/>
    <m/>
    <m/>
    <m/>
    <m/>
    <m/>
    <m/>
    <x v="0"/>
  </r>
  <r>
    <s v="2/8/2022"/>
    <n v="5.5"/>
    <n v="14.5"/>
    <n v="1050"/>
    <x v="0"/>
    <s v="Sal baja lento "/>
    <n v="0.5"/>
    <n v="0.5"/>
    <s v="Jonathan Diaz"/>
    <n v="8"/>
    <n v="131.25"/>
    <s v="INDUSTRIAL"/>
    <m/>
    <m/>
    <m/>
    <n v="131"/>
    <m/>
    <m/>
    <m/>
    <m/>
    <m/>
    <m/>
    <x v="1"/>
  </r>
  <r>
    <s v="3/8/2022"/>
    <n v="5.5"/>
    <n v="14.5"/>
    <n v="995"/>
    <x v="0"/>
    <s v="Sal baja lento "/>
    <n v="0.5"/>
    <n v="0.5"/>
    <s v="Jonathan Diaz"/>
    <n v="8"/>
    <n v="124.375"/>
    <s v="INDUSTRIAL"/>
    <m/>
    <m/>
    <m/>
    <n v="124"/>
    <m/>
    <m/>
    <m/>
    <m/>
    <m/>
    <m/>
    <x v="1"/>
  </r>
  <r>
    <s v="4/8/2022"/>
    <n v="5.5"/>
    <n v="14.5"/>
    <n v="771"/>
    <x v="0"/>
    <s v="comienzo 06:00hs tolva vacia  - paradas por tolva vacia "/>
    <n v="2"/>
    <n v="0.5"/>
    <s v="Jonathan Diaz"/>
    <n v="6.5"/>
    <n v="118.61538461538461"/>
    <s v="INDUSTRIAL"/>
    <m/>
    <m/>
    <m/>
    <n v="118"/>
    <m/>
    <m/>
    <m/>
    <m/>
    <m/>
    <m/>
    <x v="1"/>
  </r>
  <r>
    <s v="5/8/2022"/>
    <n v="5.5"/>
    <n v="14.5"/>
    <n v="1040"/>
    <x v="0"/>
    <s v="Parada por problemas con cosedora "/>
    <n v="0.5"/>
    <n v="0.5"/>
    <s v="Jonathan Diaz"/>
    <n v="8"/>
    <n v="130"/>
    <s v="INDUSTRIAL"/>
    <m/>
    <m/>
    <m/>
    <n v="130"/>
    <m/>
    <m/>
    <m/>
    <m/>
    <m/>
    <m/>
    <x v="1"/>
  </r>
  <r>
    <s v="8/8/2022"/>
    <n v="7"/>
    <n v="14.5"/>
    <n v="719"/>
    <x v="0"/>
    <s v="Inicio produccion 07:00hs -  cosedora oxidada (reparacion )"/>
    <n v="0"/>
    <n v="0.5"/>
    <s v="Jonathan Diaz"/>
    <n v="7"/>
    <n v="102.71428571428571"/>
    <s v="INDUSTRIAL"/>
    <m/>
    <m/>
    <m/>
    <n v="102"/>
    <m/>
    <m/>
    <m/>
    <m/>
    <m/>
    <m/>
    <x v="1"/>
  </r>
  <r>
    <s v="9/8/2022"/>
    <n v="5.5"/>
    <n v="14.5"/>
    <n v="1200"/>
    <x v="0"/>
    <s v="Inicio produccion 06:00hs por tolva vacia"/>
    <n v="0.5"/>
    <n v="0.5"/>
    <s v="Jonathan Diaz"/>
    <n v="8"/>
    <n v="150"/>
    <s v="INDUSTRIAL"/>
    <m/>
    <m/>
    <m/>
    <n v="150"/>
    <m/>
    <m/>
    <m/>
    <m/>
    <m/>
    <m/>
    <x v="1"/>
  </r>
  <r>
    <s v="10/8/2022"/>
    <n v="5.5"/>
    <n v="14.5"/>
    <n v="1110"/>
    <x v="0"/>
    <s v="Rotura aguja cosedora / tolva vacia varias veces"/>
    <n v="1"/>
    <n v="0.5"/>
    <s v="Jonathan Diaz"/>
    <n v="7.5"/>
    <n v="148"/>
    <s v="INDUSTRIAL"/>
    <m/>
    <m/>
    <m/>
    <n v="148"/>
    <m/>
    <m/>
    <m/>
    <m/>
    <m/>
    <m/>
    <x v="1"/>
  </r>
  <r>
    <s v="11/8/2022"/>
    <n v="5.5"/>
    <n v="14.5"/>
    <n v="829"/>
    <x v="0"/>
    <s v="Problema en linea -  tolva vacia varias veces  "/>
    <n v="1.5"/>
    <n v="0.5"/>
    <s v="Jonathan Diaz"/>
    <n v="7"/>
    <n v="118.42857142857143"/>
    <s v="INDUSTRIAL"/>
    <m/>
    <m/>
    <m/>
    <n v="118"/>
    <m/>
    <m/>
    <m/>
    <m/>
    <m/>
    <m/>
    <x v="1"/>
  </r>
  <r>
    <s v="12/8/2022"/>
    <n v="5.5"/>
    <n v="14.5"/>
    <n v="817"/>
    <x v="0"/>
    <s v="Parada de  05:50 a 06:55 (cambio pedal ) - parada 1hs ( reunion encuesta ) 12:18 a 12:27 tolva vacia"/>
    <n v="2"/>
    <n v="0.5"/>
    <s v="Jonathan Diaz"/>
    <n v="6.5"/>
    <n v="125.69230769230769"/>
    <s v="INDUSTRIAL"/>
    <m/>
    <m/>
    <m/>
    <n v="125"/>
    <m/>
    <m/>
    <m/>
    <m/>
    <m/>
    <m/>
    <x v="1"/>
  </r>
  <r>
    <s v="15/8/2022"/>
    <n v="5.5"/>
    <n v="14.5"/>
    <n v="1290"/>
    <x v="0"/>
    <s v="Tolva vacia 15min"/>
    <n v="0.2"/>
    <n v="0.5"/>
    <s v="Jonathan Diaz"/>
    <n v="8.3000000000000007"/>
    <n v="155.42168674698794"/>
    <s v="INDUSTRIAL"/>
    <m/>
    <m/>
    <m/>
    <n v="155"/>
    <m/>
    <m/>
    <m/>
    <m/>
    <m/>
    <m/>
    <x v="1"/>
  </r>
  <r>
    <s v="16/8/2022"/>
    <n v="5.5"/>
    <n v="14.5"/>
    <n v="1309"/>
    <x v="0"/>
    <s v="Problemas con pallets"/>
    <n v="0.2"/>
    <n v="0.5"/>
    <s v="Jonathan Diaz"/>
    <n v="8.3000000000000007"/>
    <n v="157.71084337349396"/>
    <s v="INDUSTRIAL"/>
    <m/>
    <m/>
    <m/>
    <n v="157"/>
    <m/>
    <m/>
    <m/>
    <m/>
    <m/>
    <m/>
    <x v="1"/>
  </r>
  <r>
    <s v="17/8/2022"/>
    <n v="5.5"/>
    <n v="14.5"/>
    <n v="737"/>
    <x v="1"/>
    <s v="Capacitacion Diego.C"/>
    <n v="0"/>
    <n v="0.5"/>
    <s v="Jonathan Diaz"/>
    <n v="8.5"/>
    <n v="86.705882352941174"/>
    <s v="INDUSTRIAL"/>
    <m/>
    <m/>
    <m/>
    <n v="86"/>
    <m/>
    <m/>
    <m/>
    <m/>
    <m/>
    <m/>
    <x v="1"/>
  </r>
  <r>
    <s v="19/8/2022"/>
    <n v="5.5"/>
    <n v="14.5"/>
    <n v="1226"/>
    <x v="2"/>
    <s v="Tolva vacia 13:40 a 14:00hs - parada 15 min cambio sensor estacion pallet"/>
    <n v="0.5"/>
    <n v="0.5"/>
    <s v="Jonathan Diaz"/>
    <n v="8"/>
    <n v="153.25"/>
    <s v="INDUSTRIAL"/>
    <m/>
    <m/>
    <m/>
    <n v="153"/>
    <m/>
    <m/>
    <m/>
    <m/>
    <m/>
    <m/>
    <x v="1"/>
  </r>
  <r>
    <s v="22/8/2022"/>
    <n v="5.5"/>
    <n v="14.5"/>
    <n v="952"/>
    <x v="1"/>
    <s v="Comienzo 06:10hs sin sal en tolva "/>
    <n v="0.5"/>
    <n v="0.5"/>
    <s v="Jonathan Diaz"/>
    <n v="8"/>
    <n v="119"/>
    <s v="INDUSTRIAL"/>
    <m/>
    <m/>
    <m/>
    <n v="119"/>
    <m/>
    <m/>
    <m/>
    <m/>
    <m/>
    <m/>
    <x v="1"/>
  </r>
  <r>
    <s v="23/8/2022"/>
    <n v="5.5"/>
    <n v="14.5"/>
    <n v="581"/>
    <x v="0"/>
    <s v="Paradas por calibracion industrial 25k"/>
    <n v="2"/>
    <n v="0.5"/>
    <s v="Jonathan Diaz"/>
    <n v="6.5"/>
    <n v="89.384615384615387"/>
    <s v="INDUSTRIAL"/>
    <m/>
    <m/>
    <m/>
    <n v="89"/>
    <m/>
    <m/>
    <m/>
    <m/>
    <m/>
    <m/>
    <x v="1"/>
  </r>
  <r>
    <s v="24/8/2022"/>
    <n v="5.5"/>
    <n v="14.5"/>
    <n v="782"/>
    <x v="3"/>
    <s v="Paradas por calibracion industrial 25k / 50k"/>
    <n v="0"/>
    <n v="0.5"/>
    <s v="Jonathan Diaz"/>
    <n v="8.5"/>
    <n v="92"/>
    <s v="INDUSTRIAL"/>
    <m/>
    <m/>
    <m/>
    <n v="92"/>
    <m/>
    <m/>
    <m/>
    <m/>
    <m/>
    <m/>
    <x v="1"/>
  </r>
  <r>
    <s v="26/8/2022"/>
    <n v="14.5"/>
    <n v="23.5"/>
    <n v="767"/>
    <x v="4"/>
    <s v="se comienza 16:00 por problemas en inyeccion de tinta, cocedora con problemas(no aprieta bien la bolsa y no coce)"/>
    <n v="2"/>
    <n v="0.5"/>
    <s v="Leandro"/>
    <n v="6.5"/>
    <n v="118"/>
    <s v="INDUSTRIAL"/>
    <m/>
    <m/>
    <m/>
    <n v="118"/>
    <m/>
    <m/>
    <m/>
    <m/>
    <m/>
    <m/>
    <x v="1"/>
  </r>
  <r>
    <s v="29/8/2022"/>
    <n v="5.5"/>
    <n v="14.5"/>
    <n v="459"/>
    <x v="3"/>
    <s v="Parada 09:30hs a 14:30hs por rotura en Robot"/>
    <n v="5"/>
    <n v="0.5"/>
    <s v="Jonathan Diaz"/>
    <n v="3.5"/>
    <n v="131.14285714285714"/>
    <s v="INDUSTRIAL"/>
    <m/>
    <m/>
    <m/>
    <n v="131"/>
    <m/>
    <m/>
    <m/>
    <m/>
    <m/>
    <m/>
    <x v="1"/>
  </r>
  <r>
    <s v="30/8/2022"/>
    <n v="5.5"/>
    <n v="14.5"/>
    <n v="792"/>
    <x v="0"/>
    <s v="Reparacion cosedora  , parada para reapretar tornillos "/>
    <n v="1.5"/>
    <n v="0.5"/>
    <s v="Jonathan Diaz"/>
    <n v="7"/>
    <n v="113.14285714285714"/>
    <s v="INDUSTRIAL"/>
    <m/>
    <m/>
    <m/>
    <n v="113"/>
    <m/>
    <m/>
    <m/>
    <m/>
    <m/>
    <m/>
    <x v="1"/>
  </r>
  <r>
    <s v="31/8/2022"/>
    <n v="5.5"/>
    <n v="14.5"/>
    <n v="986"/>
    <x v="0"/>
    <s v="Sin Paradas"/>
    <n v="0"/>
    <n v="0.5"/>
    <s v="Jonathan Diaz"/>
    <n v="8.5"/>
    <n v="116"/>
    <s v="INDUSTRIAL"/>
    <m/>
    <m/>
    <m/>
    <n v="116"/>
    <m/>
    <m/>
    <m/>
    <m/>
    <m/>
    <m/>
    <x v="1"/>
  </r>
  <r>
    <s v="31/8/2022"/>
    <n v="14.5"/>
    <n v="23"/>
    <n v="732"/>
    <x v="4"/>
    <s v="problemas con cilindro de mesa 8 varias veces"/>
    <n v="0"/>
    <n v="0.5"/>
    <s v="Fernando c"/>
    <n v="8"/>
    <n v="91.5"/>
    <s v="INDUSTRIAL"/>
    <m/>
    <m/>
    <m/>
    <n v="91"/>
    <m/>
    <m/>
    <m/>
    <m/>
    <m/>
    <m/>
    <x v="1"/>
  </r>
  <r>
    <s v="1/9/2022"/>
    <n v="14.5"/>
    <n v="23.5"/>
    <n v="662"/>
    <x v="5"/>
    <s v="problemas con cilindro de mesa 8- varias veces problemas con deposito de cargador de pallets - problemas con valla de mesa 6 _x000a_  _x000a_"/>
    <n v="1"/>
    <n v="0.5"/>
    <s v="Fernando C."/>
    <n v="7.5"/>
    <n v="88.266666666666666"/>
    <s v="INDUSTRIAL"/>
    <d v="2022-10-06T13:21:45"/>
    <m/>
    <m/>
    <n v="88"/>
    <m/>
    <m/>
    <m/>
    <m/>
    <m/>
    <m/>
    <x v="2"/>
  </r>
  <r>
    <s v="9/9/2022"/>
    <n v="5.5"/>
    <n v="14.5"/>
    <n v="554"/>
    <x v="6"/>
    <s v="Comienzo 07:00hs problema con impresora y sensor pateador bolsas"/>
    <n v="2"/>
    <n v="0.5"/>
    <s v="Jonathan Diaz"/>
    <n v="6.5"/>
    <n v="85.230769230769226"/>
    <s v="INDUSTRIAL"/>
    <m/>
    <m/>
    <m/>
    <n v="85"/>
    <m/>
    <m/>
    <m/>
    <m/>
    <m/>
    <m/>
    <x v="2"/>
  </r>
  <r>
    <s v="12/9/2022"/>
    <n v="5.5"/>
    <n v="14.5"/>
    <n v="916"/>
    <x v="6"/>
    <s v="Paradas por problemas con pateador de bolsas"/>
    <n v="0.5"/>
    <n v="0.5"/>
    <s v="Jonathan Diaz"/>
    <n v="8"/>
    <n v="114.5"/>
    <s v="INDUSTRIAL"/>
    <m/>
    <m/>
    <m/>
    <n v="114"/>
    <m/>
    <m/>
    <m/>
    <m/>
    <m/>
    <m/>
    <x v="2"/>
  </r>
  <r>
    <s v="13/9/2022"/>
    <n v="5.5"/>
    <n v="14.5"/>
    <n v="956"/>
    <x v="6"/>
    <s v="Sin Paradas"/>
    <n v="0"/>
    <n v="0.5"/>
    <s v="Jonathan Diaz"/>
    <n v="8.5"/>
    <n v="112.47058823529412"/>
    <s v="INDUSTRIAL"/>
    <m/>
    <m/>
    <m/>
    <n v="112"/>
    <m/>
    <m/>
    <m/>
    <m/>
    <m/>
    <m/>
    <x v="2"/>
  </r>
  <r>
    <s v="14/9/2022"/>
    <n v="5.5"/>
    <n v="14.5"/>
    <n v="779"/>
    <x v="6"/>
    <s v="Paradas por problemas en cosedora"/>
    <n v="0.5"/>
    <n v="0.5"/>
    <s v="Jonathan Diaz"/>
    <n v="8"/>
    <n v="97.375"/>
    <s v="INDUSTRIAL"/>
    <m/>
    <m/>
    <m/>
    <n v="97"/>
    <m/>
    <m/>
    <m/>
    <m/>
    <m/>
    <m/>
    <x v="2"/>
  </r>
  <r>
    <s v="15/9/2022"/>
    <n v="5.5"/>
    <n v="14.5"/>
    <n v="1011"/>
    <x v="6"/>
    <s v="Paradas por problemas en electro valvulas"/>
    <n v="0"/>
    <n v="0.5"/>
    <s v="Jonathan Diaz"/>
    <n v="8.5"/>
    <n v="118.94117647058823"/>
    <s v="INDUSTRIAL"/>
    <m/>
    <m/>
    <m/>
    <n v="118"/>
    <m/>
    <m/>
    <m/>
    <m/>
    <m/>
    <m/>
    <x v="2"/>
  </r>
  <r>
    <s v="16/9/2022"/>
    <n v="5.5"/>
    <n v="14.5"/>
    <n v="861"/>
    <x v="6"/>
    <s v="Sal extra fina baja lenta  "/>
    <n v="0.5"/>
    <n v="0.5"/>
    <s v="Jonathan Diaz"/>
    <n v="8"/>
    <n v="107.625"/>
    <s v="INDUSTRIAL"/>
    <m/>
    <m/>
    <m/>
    <n v="107"/>
    <m/>
    <m/>
    <m/>
    <m/>
    <m/>
    <m/>
    <x v="2"/>
  </r>
  <r>
    <s v="19/9/2022"/>
    <n v="5.5"/>
    <n v="14.5"/>
    <n v="915"/>
    <x v="7"/>
    <s v="Comienzo 06:00hs cabezal cosedora aun no estaba instalado correctamente"/>
    <n v="0.5"/>
    <n v="0.5"/>
    <s v="Jonathan Diaz"/>
    <n v="8"/>
    <n v="114.375"/>
    <s v="INDUSTRIAL"/>
    <m/>
    <m/>
    <m/>
    <n v="114"/>
    <m/>
    <m/>
    <m/>
    <m/>
    <m/>
    <m/>
    <x v="2"/>
  </r>
  <r>
    <s v="20/9/2022"/>
    <n v="5.5"/>
    <n v="14.5"/>
    <n v="1121"/>
    <x v="8"/>
    <s v="Sin Paradas"/>
    <n v="0"/>
    <n v="0.5"/>
    <s v="Jonathan Diaz"/>
    <n v="8.5"/>
    <n v="131.88235294117646"/>
    <s v="INDUSTRIAL"/>
    <m/>
    <m/>
    <m/>
    <n v="131"/>
    <m/>
    <m/>
    <m/>
    <m/>
    <m/>
    <m/>
    <x v="2"/>
  </r>
  <r>
    <s v="20/9/2022"/>
    <n v="14.5"/>
    <n v="23"/>
    <n v="810"/>
    <x v="9"/>
    <s v="Sin Paradas"/>
    <n v="0"/>
    <n v="0.5"/>
    <s v="Fernando C."/>
    <n v="8"/>
    <n v="101.25"/>
    <s v="INDUSTRIAL"/>
    <m/>
    <m/>
    <m/>
    <n v="101"/>
    <m/>
    <m/>
    <m/>
    <m/>
    <m/>
    <m/>
    <x v="2"/>
  </r>
  <r>
    <s v="21/9/2022"/>
    <n v="5.3"/>
    <n v="14.5"/>
    <n v="1110"/>
    <x v="6"/>
    <s v="Sin Paradas"/>
    <n v="0"/>
    <n v="0.5"/>
    <s v="Jonathan Diaz"/>
    <n v="8.6999999999999993"/>
    <n v="127.58620689655173"/>
    <s v="INDUSTRIAL"/>
    <m/>
    <m/>
    <m/>
    <n v="127"/>
    <m/>
    <m/>
    <m/>
    <m/>
    <m/>
    <m/>
    <x v="2"/>
  </r>
  <r>
    <s v="22/9/2022"/>
    <n v="5.5"/>
    <n v="14.5"/>
    <n v="1165"/>
    <x v="8"/>
    <s v="Sin Paradas"/>
    <n v="0"/>
    <n v="0.5"/>
    <s v="Jonathan Diaz"/>
    <n v="8.5"/>
    <n v="137.05882352941177"/>
    <s v="INDUSTRIAL"/>
    <d v="2022-09-22T13:54:01"/>
    <m/>
    <m/>
    <n v="137"/>
    <m/>
    <m/>
    <m/>
    <m/>
    <m/>
    <m/>
    <x v="2"/>
  </r>
  <r>
    <s v="27/9/2022"/>
    <n v="5.5"/>
    <n v="14.5"/>
    <n v="800"/>
    <x v="8"/>
    <s v="Problemas electrovalvulas"/>
    <n v="1"/>
    <n v="0.5"/>
    <s v="Jonathan Diaz"/>
    <n v="7.5"/>
    <n v="106.66666666666667"/>
    <s v="INDUSTRIAL"/>
    <d v="2022-10-05T05:54:54"/>
    <m/>
    <m/>
    <n v="106"/>
    <m/>
    <m/>
    <m/>
    <m/>
    <m/>
    <m/>
    <x v="2"/>
  </r>
  <r>
    <s v="30/9/2022"/>
    <n v="5.5"/>
    <n v="14.5"/>
    <n v="1144"/>
    <x v="8"/>
    <m/>
    <n v="0"/>
    <n v="0.5"/>
    <s v="Jonathan Diaz"/>
    <n v="8.5"/>
    <n v="134.58823529411765"/>
    <s v="INDUSTRIAL"/>
    <d v="2022-10-05T07:32:15"/>
    <m/>
    <m/>
    <n v="134"/>
    <m/>
    <m/>
    <m/>
    <m/>
    <m/>
    <m/>
    <x v="2"/>
  </r>
  <r>
    <s v="4/10/2022-1"/>
    <s v="5,5"/>
    <s v="14,5"/>
    <n v="1034"/>
    <x v="6"/>
    <m/>
    <n v="0"/>
    <n v="0.5"/>
    <s v="Jonathan.D"/>
    <n v="8.5"/>
    <n v="121.64705882352941"/>
    <m/>
    <d v="2022-10-05T07:36:00"/>
    <m/>
    <m/>
    <n v="121"/>
    <m/>
    <m/>
    <m/>
    <m/>
    <m/>
    <m/>
    <x v="3"/>
  </r>
  <r>
    <m/>
    <m/>
    <m/>
    <m/>
    <x v="10"/>
    <m/>
    <n v="0"/>
    <n v="0.5"/>
    <m/>
    <n v="-0.5"/>
    <n v="0"/>
    <m/>
    <d v="2022-10-06T05:41:12"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n v="0"/>
    <n v="0.5"/>
    <m/>
    <n v="-0.5"/>
    <n v="0"/>
    <m/>
    <m/>
    <m/>
    <m/>
    <n v="0"/>
    <m/>
    <m/>
    <m/>
    <m/>
    <m/>
    <m/>
    <x v="4"/>
  </r>
  <r>
    <m/>
    <m/>
    <m/>
    <m/>
    <x v="10"/>
    <m/>
    <m/>
    <m/>
    <m/>
    <m/>
    <m/>
    <m/>
    <m/>
    <m/>
    <m/>
    <m/>
    <m/>
    <m/>
    <m/>
    <m/>
    <m/>
    <m/>
    <x v="4"/>
  </r>
  <r>
    <m/>
    <m/>
    <m/>
    <m/>
    <x v="10"/>
    <m/>
    <m/>
    <m/>
    <m/>
    <m/>
    <m/>
    <m/>
    <m/>
    <m/>
    <m/>
    <m/>
    <m/>
    <m/>
    <m/>
    <m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429-F467-4113-8AAA-692A2CA03778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23">
    <pivotField showAll="0"/>
    <pivotField showAll="0"/>
    <pivotField showAll="0"/>
    <pivotField showAll="0"/>
    <pivotField axis="axisRow" showAll="0">
      <items count="13">
        <item x="0"/>
        <item x="2"/>
        <item x="1"/>
        <item x="3"/>
        <item x="9"/>
        <item x="6"/>
        <item m="1" x="11"/>
        <item x="5"/>
        <item x="4"/>
        <item x="8"/>
        <item x="7"/>
        <item x="1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8"/>
    </i>
    <i t="grand">
      <x/>
    </i>
  </rowItems>
  <colItems count="1">
    <i/>
  </colItems>
  <pageFields count="1">
    <pageField fld="22" item="1" hier="-1"/>
  </pageFields>
  <dataFields count="1">
    <dataField name="Promedio de Promedio" fld="10" subtotal="average" baseField="4" baseItem="0"/>
  </dataFields>
  <formats count="3">
    <format dxfId="61">
      <pivotArea collapsedLevelsAreSubtotals="1" fieldPosition="0">
        <references count="1">
          <reference field="4" count="6">
            <x v="4"/>
            <x v="5"/>
            <x v="6"/>
            <x v="7"/>
            <x v="9"/>
            <x v="10"/>
          </reference>
        </references>
      </pivotArea>
    </format>
    <format dxfId="60">
      <pivotArea collapsedLevelsAreSubtotals="1" fieldPosition="0">
        <references count="1">
          <reference field="4" count="5">
            <x v="0"/>
            <x v="1"/>
            <x v="2"/>
            <x v="3"/>
            <x v="8"/>
          </reference>
        </references>
      </pivotArea>
    </format>
    <format dxfId="59">
      <pivotArea grandRow="1" outline="0" collapsedLevelsAreSubtotals="1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A6A431-2D45-4951-8C7A-AD2930BFC633}" name="Tabla5" displayName="Tabla5" ref="A1:G6" totalsRowShown="0">
  <autoFilter ref="A1:G6" xr:uid="{1DA6A431-2D45-4951-8C7A-AD2930BFC633}"/>
  <tableColumns count="7">
    <tableColumn id="1" xr3:uid="{069DCC43-0281-41E0-9109-E83FFE615BD0}" name="Embolsadores"/>
    <tableColumn id="2" xr3:uid="{E5D4D620-03C2-47F2-BF61-0420244CD4BE}" name="Operarios Robot"/>
    <tableColumn id="3" xr3:uid="{4F4259F7-F572-495C-889B-1535ED590D6D}" name="Horarios inicio"/>
    <tableColumn id="4" xr3:uid="{19B350D6-33AE-4F8C-BAA8-7998D29C5ECC}" name="Horarios fin"/>
    <tableColumn id="5" xr3:uid="{E1DEAE85-1F2D-4821-A87C-C8D6CDD612C1}" name="Columna5"/>
    <tableColumn id="6" xr3:uid="{C8BD88AC-D592-4736-AD0F-1DC18680BFDA}" name="Columna6"/>
    <tableColumn id="7" xr3:uid="{13029C66-EB3F-441D-A204-B1B1BA0D1A9E}" name="Usuario activo 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D03B194-B8F2-4DFD-99F7-CF4C7CABFF4D}" name="Tabla9" displayName="Tabla9" ref="J1:L7" totalsRowShown="0" headerRowDxfId="48">
  <autoFilter ref="J1:L7" xr:uid="{BD03B194-B8F2-4DFD-99F7-CF4C7CABFF4D}"/>
  <tableColumns count="3">
    <tableColumn id="1" xr3:uid="{99E5EAF5-FA53-48DD-8A1E-3665A617B4FF}" name="Nombre"/>
    <tableColumn id="2" xr3:uid="{8B56DF20-B07B-4DB3-8DF8-D49274AF4844}" name="User"/>
    <tableColumn id="3" xr3:uid="{CF013F0E-7F80-43C7-A247-EB3F9617CD8A}" name="p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9268E60-70D5-4BA9-A7A6-BDC76517F704}" name="Tabla7" displayName="Tabla7" ref="B1:F26" totalsRowShown="0">
  <autoFilter ref="B1:F26" xr:uid="{D9268E60-70D5-4BA9-A7A6-BDC76517F704}"/>
  <tableColumns count="5">
    <tableColumn id="1" xr3:uid="{EFC1120D-5CCB-4B32-BC1E-6D256C73227A}" name="Pieza" dataDxfId="20"/>
    <tableColumn id="2" xr3:uid="{C807403E-600D-4356-9AF2-7216ECCA703E}" name="Marca/Modelo" dataDxfId="19"/>
    <tableColumn id="3" xr3:uid="{79F000BB-F0EC-452F-84BE-0CE387F0FA5F}" name="Codigo Respuesto" dataDxfId="18"/>
    <tableColumn id="4" xr3:uid="{4BC548D5-D8DA-4445-884E-D306C7E936A8}" name="Stock Sugerido" dataDxfId="17"/>
    <tableColumn id="5" xr3:uid="{3209AF16-755C-4665-A72F-AEF92187D3AA}" name="Stock " dataDxfId="16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81129B-6C60-40FF-B61B-8A3EFD243799}" name="Tabla3" displayName="Tabla3" ref="G1:L26" totalsRowShown="0" headerRowDxfId="15">
  <autoFilter ref="G1:L26" xr:uid="{E581129B-6C60-40FF-B61B-8A3EFD243799}"/>
  <tableColumns count="6">
    <tableColumn id="1" xr3:uid="{8812B3BD-CEEA-4B76-A9B5-8E2C81586B42}" name="Ubicación"/>
    <tableColumn id="4" xr3:uid="{8E8C9CA8-A108-4D94-8ADA-0465F0308BB3}" name="Control Stock" dataDxfId="14"/>
    <tableColumn id="2" xr3:uid="{B8388EDB-F402-45B7-A670-C619E8EB4C1A}" name="Entrada" dataDxfId="13" dataCellStyle="Bueno"/>
    <tableColumn id="3" xr3:uid="{B9AA542A-145A-4427-AFA4-B89245CE5D8A}" name="Salida" dataDxfId="12" dataCellStyle="Incorrecto"/>
    <tableColumn id="8" xr3:uid="{97B93547-4442-46A1-8B52-E743F7E5EE9C}" name="Fecha" dataDxfId="11"/>
    <tableColumn id="9" xr3:uid="{765BF49C-0644-42C1-B6DB-AD0B9BFCD0BD}" name="Comentarios" dataDxfId="1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E6652-F041-4F6E-B92B-37C0CECF70FB}" name="Tabla1" displayName="Tabla1" ref="A1:A26" totalsRowShown="0" headerRowDxfId="9" dataDxfId="8">
  <autoFilter ref="A1:A26" xr:uid="{24DE6652-F041-4F6E-B92B-37C0CECF70FB}"/>
  <tableColumns count="1">
    <tableColumn id="1" xr3:uid="{7AC0E2CB-4446-42C6-8F32-F0170E681F79}" name="Imagen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BCA227-54B7-49BE-B5A7-1F821A6CBF14}" name="Tabla2" displayName="Tabla2" ref="M1:M2" insertRow="1" totalsRowShown="0" headerRowDxfId="6">
  <autoFilter ref="M1:M2" xr:uid="{92BCA227-54B7-49BE-B5A7-1F821A6CBF14}"/>
  <tableColumns count="1">
    <tableColumn id="1" xr3:uid="{44711493-1BDA-484C-86CC-EFE4B50261A9}" name="Actualizado 26/09/2022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7789CE-B5FC-49C9-AD0A-52B508C864BF}" name="Tabla8" displayName="Tabla8" ref="B1:D9" totalsRowShown="0" headerRowDxfId="5" dataDxfId="4">
  <autoFilter ref="B1:D9" xr:uid="{817789CE-B5FC-49C9-AD0A-52B508C864BF}"/>
  <tableColumns count="3">
    <tableColumn id="1" xr3:uid="{9A44FBAF-9C7F-491D-8B95-A9BB9EEE75D2}" name="Fecha" dataDxfId="3">
      <calculatedColumnFormula>NOW()</calculatedColumnFormula>
    </tableColumn>
    <tableColumn id="2" xr3:uid="{2B494578-BC63-4308-9969-5F1D88670239}" name="Tarea realizada" dataDxfId="2"/>
    <tableColumn id="3" xr3:uid="{3E11F15E-85CC-4608-88B3-857B818F3C05}" name="Operario" dataDxfId="1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C942A8-679D-40A3-9914-B3679AED97F2}" name="Tabla6" displayName="Tabla6" ref="A1:D2" insertRow="1" totalsRowShown="0" headerRowDxfId="0">
  <autoFilter ref="A1:D2" xr:uid="{EAC942A8-679D-40A3-9914-B3679AED97F2}"/>
  <tableColumns count="4">
    <tableColumn id="1" xr3:uid="{1C8DC690-E062-4C16-88C9-79558725E9B7}" name="Columna1"/>
    <tableColumn id="2" xr3:uid="{BCF0BE8A-FCD8-46C8-A840-215690FED408}" name="Columna2"/>
    <tableColumn id="3" xr3:uid="{52CB7638-F112-46D5-9C23-1F0F3A102418}" name="Columna3"/>
    <tableColumn id="4" xr3:uid="{B64E04FF-C484-4B72-995C-016AB064BF2E}" name="Columna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43A7C-CE95-4B50-87D5-092D9879EB46}">
  <sheetPr codeName="Hoja3">
    <tabColor rgb="FFFFFF00"/>
  </sheetPr>
  <dimension ref="A1:T102"/>
  <sheetViews>
    <sheetView zoomScale="90" zoomScaleNormal="90" workbookViewId="0">
      <pane ySplit="1" topLeftCell="A2" activePane="bottomLeft" state="frozen"/>
      <selection pane="bottomLeft" activeCell="F1" sqref="F1"/>
    </sheetView>
  </sheetViews>
  <sheetFormatPr baseColWidth="10" defaultColWidth="11.453125" defaultRowHeight="14.5" x14ac:dyDescent="0.35"/>
  <cols>
    <col min="1" max="1" width="12.1796875" style="87" bestFit="1" customWidth="1"/>
    <col min="2" max="2" width="11.26953125" style="64" bestFit="1" customWidth="1"/>
    <col min="3" max="3" width="13.1796875" style="64" bestFit="1" customWidth="1"/>
    <col min="4" max="4" width="11.453125" style="64" bestFit="1" customWidth="1"/>
    <col min="5" max="5" width="13.453125" style="64" bestFit="1" customWidth="1"/>
    <col min="6" max="6" width="61.81640625" customWidth="1"/>
    <col min="8" max="8" width="15.81640625" customWidth="1"/>
    <col min="9" max="9" width="15.1796875" customWidth="1"/>
    <col min="10" max="10" width="9.7265625" customWidth="1"/>
    <col min="13" max="13" width="25" style="57" bestFit="1" customWidth="1"/>
    <col min="15" max="15" width="14.54296875" bestFit="1" customWidth="1"/>
  </cols>
  <sheetData>
    <row r="1" spans="1:20" s="57" customFormat="1" ht="38.5" customHeight="1" x14ac:dyDescent="0.35">
      <c r="A1" s="84"/>
      <c r="B1" s="60" t="s">
        <v>0</v>
      </c>
      <c r="C1" s="60" t="s">
        <v>1</v>
      </c>
      <c r="D1" s="60" t="s">
        <v>2</v>
      </c>
      <c r="E1" s="60" t="s">
        <v>3</v>
      </c>
      <c r="F1" s="60" t="s">
        <v>4</v>
      </c>
      <c r="G1" s="61" t="s">
        <v>5</v>
      </c>
      <c r="H1" s="60" t="s">
        <v>6</v>
      </c>
      <c r="I1" s="60" t="s">
        <v>7</v>
      </c>
      <c r="J1" s="60" t="s">
        <v>8</v>
      </c>
      <c r="K1" s="60" t="s">
        <v>9</v>
      </c>
      <c r="L1" s="60" t="s">
        <v>10</v>
      </c>
      <c r="M1" s="60" t="s">
        <v>265</v>
      </c>
      <c r="N1" s="84">
        <f>MAX(K:K)</f>
        <v>118.33333333333333</v>
      </c>
      <c r="O1" s="84">
        <f>INT(N1)</f>
        <v>118</v>
      </c>
      <c r="S1" s="60" t="s">
        <v>391</v>
      </c>
      <c r="T1" s="60" t="s">
        <v>393</v>
      </c>
    </row>
    <row r="2" spans="1:20" x14ac:dyDescent="0.35">
      <c r="A2" s="87" t="s">
        <v>355</v>
      </c>
      <c r="B2" s="58">
        <v>8</v>
      </c>
      <c r="C2" s="58">
        <v>14.5</v>
      </c>
      <c r="D2" s="64">
        <v>417</v>
      </c>
      <c r="E2" s="57" t="s">
        <v>11</v>
      </c>
      <c r="F2" s="57" t="s">
        <v>12</v>
      </c>
      <c r="G2" s="57">
        <v>0.5</v>
      </c>
      <c r="H2" s="57">
        <v>0.5</v>
      </c>
      <c r="I2" s="64" t="s">
        <v>124</v>
      </c>
      <c r="J2" s="58">
        <v>5.5</v>
      </c>
      <c r="K2" s="59">
        <f>AVERAGE(D2/J2)</f>
        <v>75.818181818181813</v>
      </c>
      <c r="L2" s="64" t="s">
        <v>14</v>
      </c>
      <c r="M2" s="57" t="s">
        <v>15</v>
      </c>
      <c r="P2" s="86">
        <f>INT(K2)</f>
        <v>75</v>
      </c>
      <c r="S2" s="88"/>
      <c r="T2" s="66"/>
    </row>
    <row r="3" spans="1:20" x14ac:dyDescent="0.35">
      <c r="A3" s="87" t="s">
        <v>293</v>
      </c>
      <c r="B3" s="58">
        <v>8</v>
      </c>
      <c r="C3" s="58">
        <v>14.5</v>
      </c>
      <c r="D3" s="64">
        <v>536</v>
      </c>
      <c r="E3" s="64" t="s">
        <v>16</v>
      </c>
      <c r="F3" s="57" t="s">
        <v>17</v>
      </c>
      <c r="G3" s="64">
        <v>0.6</v>
      </c>
      <c r="H3" s="57">
        <v>0.5</v>
      </c>
      <c r="I3" s="64" t="s">
        <v>124</v>
      </c>
      <c r="J3" s="58">
        <v>5.4</v>
      </c>
      <c r="K3" s="59">
        <f t="shared" ref="K3:K13" si="0">AVERAGE(D3/J3)</f>
        <v>99.259259259259252</v>
      </c>
      <c r="L3" s="64" t="s">
        <v>14</v>
      </c>
      <c r="M3" s="57" t="s">
        <v>15</v>
      </c>
      <c r="P3" s="86">
        <f t="shared" ref="P3:P64" si="1">INT(K3)</f>
        <v>99</v>
      </c>
      <c r="S3" s="89"/>
    </row>
    <row r="4" spans="1:20" x14ac:dyDescent="0.35">
      <c r="A4" s="87" t="s">
        <v>294</v>
      </c>
      <c r="B4" s="58">
        <v>8.5</v>
      </c>
      <c r="C4" s="58">
        <v>14.5</v>
      </c>
      <c r="D4" s="64">
        <v>534</v>
      </c>
      <c r="E4" s="64" t="s">
        <v>16</v>
      </c>
      <c r="F4" s="57" t="s">
        <v>359</v>
      </c>
      <c r="G4" s="57">
        <v>0</v>
      </c>
      <c r="H4" s="57">
        <v>0.5</v>
      </c>
      <c r="I4" s="64" t="s">
        <v>124</v>
      </c>
      <c r="J4" s="58">
        <v>5.5</v>
      </c>
      <c r="K4" s="59">
        <f t="shared" si="0"/>
        <v>97.090909090909093</v>
      </c>
      <c r="L4" s="64" t="s">
        <v>14</v>
      </c>
      <c r="M4" s="57" t="s">
        <v>15</v>
      </c>
      <c r="P4" s="86">
        <f t="shared" si="1"/>
        <v>97</v>
      </c>
      <c r="S4" s="89"/>
    </row>
    <row r="5" spans="1:20" x14ac:dyDescent="0.35">
      <c r="A5" s="87" t="s">
        <v>295</v>
      </c>
      <c r="B5" s="58">
        <v>5.5</v>
      </c>
      <c r="C5" s="58">
        <v>14.5</v>
      </c>
      <c r="D5" s="64">
        <v>782</v>
      </c>
      <c r="E5" s="64" t="s">
        <v>18</v>
      </c>
      <c r="F5" s="57" t="s">
        <v>359</v>
      </c>
      <c r="G5" s="64">
        <v>0</v>
      </c>
      <c r="H5" s="57">
        <v>0.5</v>
      </c>
      <c r="I5" s="64" t="s">
        <v>124</v>
      </c>
      <c r="J5" s="58">
        <v>8.5</v>
      </c>
      <c r="K5" s="59">
        <f t="shared" si="0"/>
        <v>92</v>
      </c>
      <c r="L5" s="64" t="s">
        <v>14</v>
      </c>
      <c r="P5" s="86">
        <f t="shared" si="1"/>
        <v>92</v>
      </c>
      <c r="S5" s="90"/>
    </row>
    <row r="6" spans="1:20" x14ac:dyDescent="0.35">
      <c r="A6" s="87" t="s">
        <v>296</v>
      </c>
      <c r="B6" s="58">
        <v>8</v>
      </c>
      <c r="C6" s="58">
        <v>14.5</v>
      </c>
      <c r="D6" s="64">
        <v>464</v>
      </c>
      <c r="E6" s="64" t="s">
        <v>16</v>
      </c>
      <c r="F6" s="64" t="s">
        <v>19</v>
      </c>
      <c r="G6" s="64">
        <v>0.5</v>
      </c>
      <c r="H6" s="57">
        <v>0.5</v>
      </c>
      <c r="I6" s="64" t="s">
        <v>124</v>
      </c>
      <c r="J6" s="58">
        <v>5.5</v>
      </c>
      <c r="K6" s="59">
        <f t="shared" si="0"/>
        <v>84.36363636363636</v>
      </c>
      <c r="L6" s="64" t="s">
        <v>14</v>
      </c>
      <c r="M6" s="57" t="s">
        <v>15</v>
      </c>
      <c r="P6" s="86">
        <f t="shared" si="1"/>
        <v>84</v>
      </c>
      <c r="S6" s="89"/>
    </row>
    <row r="7" spans="1:20" x14ac:dyDescent="0.35">
      <c r="A7" s="87" t="s">
        <v>334</v>
      </c>
      <c r="B7" s="58">
        <v>8</v>
      </c>
      <c r="C7" s="58">
        <v>14.5</v>
      </c>
      <c r="D7" s="64">
        <v>591</v>
      </c>
      <c r="E7" s="64" t="s">
        <v>16</v>
      </c>
      <c r="F7" s="64" t="s">
        <v>359</v>
      </c>
      <c r="G7" s="64">
        <v>0</v>
      </c>
      <c r="H7" s="57">
        <v>0.5</v>
      </c>
      <c r="I7" s="64" t="s">
        <v>124</v>
      </c>
      <c r="J7" s="58">
        <v>6</v>
      </c>
      <c r="K7" s="59">
        <f t="shared" si="0"/>
        <v>98.5</v>
      </c>
      <c r="L7" s="64" t="s">
        <v>14</v>
      </c>
      <c r="M7" s="57" t="s">
        <v>15</v>
      </c>
      <c r="P7" s="86">
        <f t="shared" si="1"/>
        <v>98</v>
      </c>
      <c r="S7" s="89"/>
    </row>
    <row r="8" spans="1:20" x14ac:dyDescent="0.35">
      <c r="A8" s="87" t="s">
        <v>335</v>
      </c>
      <c r="B8" s="58">
        <v>5.5</v>
      </c>
      <c r="C8" s="58">
        <v>14.5</v>
      </c>
      <c r="D8" s="64">
        <v>525</v>
      </c>
      <c r="E8" s="64" t="s">
        <v>16</v>
      </c>
      <c r="F8" s="64" t="s">
        <v>359</v>
      </c>
      <c r="G8" s="64">
        <v>0</v>
      </c>
      <c r="H8" s="57">
        <v>0.5</v>
      </c>
      <c r="I8" s="64" t="s">
        <v>124</v>
      </c>
      <c r="J8" s="58">
        <v>6</v>
      </c>
      <c r="K8" s="59">
        <f t="shared" si="0"/>
        <v>87.5</v>
      </c>
      <c r="L8" s="64" t="s">
        <v>14</v>
      </c>
      <c r="M8" s="57" t="s">
        <v>15</v>
      </c>
      <c r="P8" s="86">
        <f t="shared" si="1"/>
        <v>87</v>
      </c>
      <c r="S8" s="89"/>
    </row>
    <row r="9" spans="1:20" x14ac:dyDescent="0.35">
      <c r="A9" s="87" t="s">
        <v>322</v>
      </c>
      <c r="B9" s="58">
        <v>5.5</v>
      </c>
      <c r="C9" s="58">
        <v>14.5</v>
      </c>
      <c r="D9" s="64">
        <v>674</v>
      </c>
      <c r="E9" s="64" t="s">
        <v>20</v>
      </c>
      <c r="F9" s="64" t="s">
        <v>359</v>
      </c>
      <c r="G9" s="64">
        <v>0</v>
      </c>
      <c r="H9" s="57">
        <v>0.5</v>
      </c>
      <c r="I9" s="64" t="s">
        <v>124</v>
      </c>
      <c r="J9" s="58">
        <v>8.5</v>
      </c>
      <c r="K9" s="59">
        <f>AVERAGE(D9/J9)</f>
        <v>79.294117647058826</v>
      </c>
      <c r="L9" s="64" t="s">
        <v>14</v>
      </c>
      <c r="P9" s="86">
        <f t="shared" si="1"/>
        <v>79</v>
      </c>
      <c r="S9" s="89"/>
    </row>
    <row r="10" spans="1:20" x14ac:dyDescent="0.35">
      <c r="A10" s="87" t="s">
        <v>297</v>
      </c>
      <c r="B10" s="58">
        <v>8</v>
      </c>
      <c r="C10" s="58">
        <v>14.5</v>
      </c>
      <c r="D10" s="64">
        <v>519</v>
      </c>
      <c r="E10" s="64" t="s">
        <v>21</v>
      </c>
      <c r="F10" s="64" t="s">
        <v>22</v>
      </c>
      <c r="G10" s="64">
        <v>1</v>
      </c>
      <c r="H10" s="57">
        <v>0.5</v>
      </c>
      <c r="I10" s="64" t="s">
        <v>124</v>
      </c>
      <c r="J10" s="58">
        <f>C10-B10-G10-H10</f>
        <v>5</v>
      </c>
      <c r="K10" s="59">
        <f>AVERAGE(D10/J10)</f>
        <v>103.8</v>
      </c>
      <c r="L10" s="64" t="s">
        <v>14</v>
      </c>
      <c r="M10" s="57" t="s">
        <v>15</v>
      </c>
      <c r="P10" s="86">
        <f t="shared" si="1"/>
        <v>103</v>
      </c>
      <c r="S10" s="89"/>
    </row>
    <row r="11" spans="1:20" x14ac:dyDescent="0.35">
      <c r="A11" s="87" t="s">
        <v>336</v>
      </c>
      <c r="B11" s="58">
        <v>5.5</v>
      </c>
      <c r="C11" s="58">
        <v>14.5</v>
      </c>
      <c r="D11" s="64">
        <v>397</v>
      </c>
      <c r="E11" s="64" t="s">
        <v>23</v>
      </c>
      <c r="F11" s="64" t="s">
        <v>359</v>
      </c>
      <c r="G11" s="64">
        <v>0</v>
      </c>
      <c r="H11" s="57">
        <v>0.5</v>
      </c>
      <c r="I11" s="64" t="s">
        <v>124</v>
      </c>
      <c r="J11" s="58">
        <f>C11-B11-G12-H11</f>
        <v>8</v>
      </c>
      <c r="K11" s="59">
        <f>AVERAGE(D11/J11)</f>
        <v>49.625</v>
      </c>
      <c r="L11" s="64" t="s">
        <v>14</v>
      </c>
      <c r="P11" s="86">
        <f t="shared" si="1"/>
        <v>49</v>
      </c>
      <c r="S11" s="89"/>
    </row>
    <row r="12" spans="1:20" x14ac:dyDescent="0.35">
      <c r="A12" s="87" t="s">
        <v>337</v>
      </c>
      <c r="B12" s="58">
        <v>8</v>
      </c>
      <c r="C12" s="58">
        <v>14.5</v>
      </c>
      <c r="D12" s="64">
        <v>577</v>
      </c>
      <c r="E12" s="64" t="s">
        <v>16</v>
      </c>
      <c r="F12" s="63" t="s">
        <v>24</v>
      </c>
      <c r="G12" s="64">
        <v>0.5</v>
      </c>
      <c r="H12" s="57">
        <v>0.5</v>
      </c>
      <c r="I12" s="64" t="s">
        <v>124</v>
      </c>
      <c r="J12" s="58">
        <f>C12-B12-H12</f>
        <v>6</v>
      </c>
      <c r="K12" s="59">
        <f>AVERAGE(D12/J12)</f>
        <v>96.166666666666671</v>
      </c>
      <c r="L12" s="64" t="s">
        <v>14</v>
      </c>
      <c r="M12" s="57" t="s">
        <v>15</v>
      </c>
      <c r="P12" s="86">
        <f t="shared" si="1"/>
        <v>96</v>
      </c>
      <c r="S12" s="89"/>
    </row>
    <row r="13" spans="1:20" x14ac:dyDescent="0.35">
      <c r="A13" s="87" t="s">
        <v>323</v>
      </c>
      <c r="B13" s="58">
        <v>8</v>
      </c>
      <c r="C13" s="58">
        <v>14.5</v>
      </c>
      <c r="D13" s="64">
        <v>470</v>
      </c>
      <c r="E13" s="64" t="s">
        <v>16</v>
      </c>
      <c r="F13" s="64" t="s">
        <v>25</v>
      </c>
      <c r="G13" s="64">
        <v>1</v>
      </c>
      <c r="H13" s="57">
        <v>0.5</v>
      </c>
      <c r="I13" s="64" t="s">
        <v>124</v>
      </c>
      <c r="J13" s="58">
        <f t="shared" ref="J13:J18" si="2">C13-B13-H13-G13</f>
        <v>5</v>
      </c>
      <c r="K13" s="59">
        <f t="shared" si="0"/>
        <v>94</v>
      </c>
      <c r="L13" s="64" t="s">
        <v>14</v>
      </c>
      <c r="M13" s="57" t="s">
        <v>15</v>
      </c>
      <c r="P13" s="86">
        <f t="shared" si="1"/>
        <v>94</v>
      </c>
      <c r="S13" s="89"/>
    </row>
    <row r="14" spans="1:20" ht="15" customHeight="1" x14ac:dyDescent="0.35">
      <c r="A14" s="87" t="s">
        <v>320</v>
      </c>
      <c r="B14" s="58">
        <v>8</v>
      </c>
      <c r="C14" s="58">
        <v>14.5</v>
      </c>
      <c r="D14" s="64">
        <v>496</v>
      </c>
      <c r="E14" s="64" t="s">
        <v>16</v>
      </c>
      <c r="F14" s="64" t="s">
        <v>26</v>
      </c>
      <c r="G14" s="64">
        <v>0.5</v>
      </c>
      <c r="H14" s="57">
        <v>0.5</v>
      </c>
      <c r="I14" s="64" t="s">
        <v>124</v>
      </c>
      <c r="J14" s="58">
        <f t="shared" si="2"/>
        <v>5.5</v>
      </c>
      <c r="K14" s="59">
        <f t="shared" ref="K14" si="3">AVERAGE(D14/J14)</f>
        <v>90.181818181818187</v>
      </c>
      <c r="L14" s="64" t="s">
        <v>14</v>
      </c>
      <c r="M14" s="57" t="s">
        <v>15</v>
      </c>
      <c r="P14" s="86">
        <f t="shared" si="1"/>
        <v>90</v>
      </c>
      <c r="S14" s="89"/>
    </row>
    <row r="15" spans="1:20" ht="15" customHeight="1" x14ac:dyDescent="0.35">
      <c r="A15" s="87" t="s">
        <v>298</v>
      </c>
      <c r="B15" s="58">
        <v>8</v>
      </c>
      <c r="C15" s="58">
        <v>17</v>
      </c>
      <c r="D15" s="64">
        <v>800</v>
      </c>
      <c r="E15" s="64" t="s">
        <v>16</v>
      </c>
      <c r="F15" s="64" t="s">
        <v>359</v>
      </c>
      <c r="G15" s="64">
        <v>0</v>
      </c>
      <c r="H15" s="57">
        <v>0.5</v>
      </c>
      <c r="I15" s="64" t="s">
        <v>124</v>
      </c>
      <c r="J15" s="58">
        <f t="shared" si="2"/>
        <v>8.5</v>
      </c>
      <c r="K15" s="59">
        <f t="shared" ref="K15:K20" si="4">AVERAGE(D15/J15)</f>
        <v>94.117647058823536</v>
      </c>
      <c r="L15" s="64" t="s">
        <v>14</v>
      </c>
      <c r="P15" s="86">
        <f t="shared" si="1"/>
        <v>94</v>
      </c>
      <c r="S15" s="89"/>
    </row>
    <row r="16" spans="1:20" ht="15" customHeight="1" x14ac:dyDescent="0.35">
      <c r="A16" s="87" t="s">
        <v>299</v>
      </c>
      <c r="B16" s="58">
        <v>8</v>
      </c>
      <c r="C16" s="58">
        <v>17</v>
      </c>
      <c r="D16" s="64">
        <v>470</v>
      </c>
      <c r="E16" s="64" t="s">
        <v>16</v>
      </c>
      <c r="F16" s="64" t="s">
        <v>27</v>
      </c>
      <c r="G16" s="64">
        <v>0.5</v>
      </c>
      <c r="H16" s="57">
        <v>0.5</v>
      </c>
      <c r="I16" s="64" t="s">
        <v>124</v>
      </c>
      <c r="J16" s="58">
        <f t="shared" si="2"/>
        <v>8</v>
      </c>
      <c r="K16" s="59">
        <f t="shared" si="4"/>
        <v>58.75</v>
      </c>
      <c r="L16" s="64" t="s">
        <v>14</v>
      </c>
      <c r="P16" s="86">
        <f t="shared" si="1"/>
        <v>58</v>
      </c>
      <c r="S16" s="89"/>
    </row>
    <row r="17" spans="1:19" ht="15" customHeight="1" x14ac:dyDescent="0.35">
      <c r="A17" s="87" t="s">
        <v>324</v>
      </c>
      <c r="B17" s="58">
        <v>5.5</v>
      </c>
      <c r="C17" s="58">
        <v>14.5</v>
      </c>
      <c r="D17" s="64">
        <v>618</v>
      </c>
      <c r="E17" s="64" t="s">
        <v>23</v>
      </c>
      <c r="F17" s="64" t="s">
        <v>28</v>
      </c>
      <c r="G17" s="64">
        <v>0.5</v>
      </c>
      <c r="H17" s="57">
        <v>0.5</v>
      </c>
      <c r="I17" s="64" t="s">
        <v>124</v>
      </c>
      <c r="J17" s="58">
        <f t="shared" si="2"/>
        <v>8</v>
      </c>
      <c r="K17" s="59">
        <f t="shared" si="4"/>
        <v>77.25</v>
      </c>
      <c r="L17" s="64" t="s">
        <v>14</v>
      </c>
      <c r="P17" s="86">
        <f t="shared" si="1"/>
        <v>77</v>
      </c>
      <c r="S17" s="89"/>
    </row>
    <row r="18" spans="1:19" ht="15" customHeight="1" x14ac:dyDescent="0.35">
      <c r="A18" s="87" t="s">
        <v>325</v>
      </c>
      <c r="B18" s="58">
        <v>8</v>
      </c>
      <c r="C18" s="58">
        <v>14.5</v>
      </c>
      <c r="D18" s="64">
        <v>374</v>
      </c>
      <c r="E18" s="64" t="s">
        <v>16</v>
      </c>
      <c r="F18" s="64" t="s">
        <v>29</v>
      </c>
      <c r="G18" s="64">
        <v>1</v>
      </c>
      <c r="H18" s="57">
        <v>0.5</v>
      </c>
      <c r="I18" s="64" t="s">
        <v>124</v>
      </c>
      <c r="J18" s="58">
        <f t="shared" si="2"/>
        <v>5</v>
      </c>
      <c r="K18" s="59">
        <f t="shared" si="4"/>
        <v>74.8</v>
      </c>
      <c r="L18" s="64" t="s">
        <v>14</v>
      </c>
      <c r="P18" s="86">
        <f t="shared" si="1"/>
        <v>74</v>
      </c>
      <c r="S18" s="89"/>
    </row>
    <row r="19" spans="1:19" ht="15" customHeight="1" x14ac:dyDescent="0.35">
      <c r="A19" s="87" t="s">
        <v>340</v>
      </c>
      <c r="B19" s="58">
        <v>8</v>
      </c>
      <c r="C19" s="58">
        <v>14.5</v>
      </c>
      <c r="D19" s="64">
        <v>391</v>
      </c>
      <c r="E19" s="64" t="s">
        <v>16</v>
      </c>
      <c r="F19" s="64" t="s">
        <v>30</v>
      </c>
      <c r="G19" s="64">
        <v>1</v>
      </c>
      <c r="H19" s="57">
        <v>0.5</v>
      </c>
      <c r="I19" s="64" t="s">
        <v>124</v>
      </c>
      <c r="J19" s="58">
        <f t="shared" ref="J19" si="5">C19-B19-H19-G19</f>
        <v>5</v>
      </c>
      <c r="K19" s="59">
        <f t="shared" si="4"/>
        <v>78.2</v>
      </c>
      <c r="L19" s="64" t="s">
        <v>14</v>
      </c>
      <c r="M19" s="57" t="s">
        <v>15</v>
      </c>
      <c r="P19" s="86">
        <f t="shared" si="1"/>
        <v>78</v>
      </c>
      <c r="S19" s="89"/>
    </row>
    <row r="20" spans="1:19" ht="15" customHeight="1" x14ac:dyDescent="0.35">
      <c r="A20" s="87" t="s">
        <v>341</v>
      </c>
      <c r="B20" s="58">
        <v>5.5</v>
      </c>
      <c r="C20" s="58">
        <v>14.5</v>
      </c>
      <c r="D20" s="64">
        <v>605</v>
      </c>
      <c r="E20" s="64" t="s">
        <v>31</v>
      </c>
      <c r="F20" s="64" t="s">
        <v>32</v>
      </c>
      <c r="G20" s="64">
        <v>1</v>
      </c>
      <c r="H20" s="57">
        <v>0.5</v>
      </c>
      <c r="I20" s="64" t="s">
        <v>124</v>
      </c>
      <c r="J20" s="58">
        <f t="shared" ref="J20" si="6">C20-B20-H20-G20</f>
        <v>7.5</v>
      </c>
      <c r="K20" s="59">
        <f t="shared" si="4"/>
        <v>80.666666666666671</v>
      </c>
      <c r="L20" s="64" t="s">
        <v>14</v>
      </c>
      <c r="P20" s="86">
        <f t="shared" si="1"/>
        <v>80</v>
      </c>
      <c r="S20" s="89"/>
    </row>
    <row r="21" spans="1:19" ht="15" customHeight="1" x14ac:dyDescent="0.35">
      <c r="A21" s="87" t="s">
        <v>326</v>
      </c>
      <c r="B21" s="58">
        <v>5.5</v>
      </c>
      <c r="C21" s="58">
        <v>14.5</v>
      </c>
      <c r="D21" s="64">
        <v>385</v>
      </c>
      <c r="E21" s="64" t="s">
        <v>23</v>
      </c>
      <c r="F21" s="64" t="s">
        <v>33</v>
      </c>
      <c r="G21" s="64"/>
      <c r="H21" s="57">
        <v>0.5</v>
      </c>
      <c r="I21" s="64" t="s">
        <v>124</v>
      </c>
      <c r="J21" s="58">
        <f t="shared" ref="J21" si="7">C21-B21-H21-G21</f>
        <v>8.5</v>
      </c>
      <c r="K21" s="59">
        <f t="shared" ref="K21" si="8">AVERAGE(D21/J21)</f>
        <v>45.294117647058826</v>
      </c>
      <c r="L21" s="64" t="s">
        <v>14</v>
      </c>
      <c r="P21" s="86">
        <f t="shared" si="1"/>
        <v>45</v>
      </c>
      <c r="S21" s="89"/>
    </row>
    <row r="22" spans="1:19" ht="15" customHeight="1" x14ac:dyDescent="0.35">
      <c r="A22" s="87" t="s">
        <v>343</v>
      </c>
      <c r="B22" s="58">
        <v>5.5</v>
      </c>
      <c r="C22" s="58">
        <v>14.5</v>
      </c>
      <c r="D22" s="64">
        <v>450</v>
      </c>
      <c r="E22" s="64" t="s">
        <v>31</v>
      </c>
      <c r="F22" s="64" t="s">
        <v>34</v>
      </c>
      <c r="G22" s="64">
        <v>2</v>
      </c>
      <c r="H22" s="57">
        <v>0.5</v>
      </c>
      <c r="I22" s="64" t="s">
        <v>124</v>
      </c>
      <c r="J22" s="58">
        <f t="shared" ref="J22" si="9">C22-B22-H22-G22</f>
        <v>6.5</v>
      </c>
      <c r="K22" s="59">
        <f t="shared" ref="K22" si="10">AVERAGE(D22/J22)</f>
        <v>69.230769230769226</v>
      </c>
      <c r="L22" s="64" t="s">
        <v>14</v>
      </c>
      <c r="P22" s="86">
        <f t="shared" si="1"/>
        <v>69</v>
      </c>
      <c r="S22" s="89"/>
    </row>
    <row r="23" spans="1:19" ht="15" customHeight="1" x14ac:dyDescent="0.35">
      <c r="A23" s="87" t="s">
        <v>344</v>
      </c>
      <c r="B23" s="58">
        <v>8</v>
      </c>
      <c r="C23" s="58">
        <v>14.5</v>
      </c>
      <c r="D23" s="64">
        <v>392</v>
      </c>
      <c r="E23" s="64" t="s">
        <v>35</v>
      </c>
      <c r="F23" s="64" t="s">
        <v>36</v>
      </c>
      <c r="G23" s="64">
        <v>2</v>
      </c>
      <c r="H23" s="57">
        <v>0.5</v>
      </c>
      <c r="I23" s="64" t="s">
        <v>124</v>
      </c>
      <c r="J23" s="58">
        <f t="shared" ref="J23" si="11">C23-B23-H23-G23</f>
        <v>4</v>
      </c>
      <c r="K23" s="59">
        <f t="shared" ref="K23" si="12">AVERAGE(D23/J23)</f>
        <v>98</v>
      </c>
      <c r="L23" s="64" t="s">
        <v>14</v>
      </c>
      <c r="P23" s="86">
        <f t="shared" si="1"/>
        <v>98</v>
      </c>
      <c r="S23" s="89"/>
    </row>
    <row r="24" spans="1:19" ht="15" customHeight="1" x14ac:dyDescent="0.35">
      <c r="A24" s="87" t="s">
        <v>300</v>
      </c>
      <c r="B24" s="58">
        <v>8</v>
      </c>
      <c r="C24" s="58">
        <v>14.5</v>
      </c>
      <c r="D24" s="64">
        <v>165</v>
      </c>
      <c r="E24" s="64" t="s">
        <v>35</v>
      </c>
      <c r="F24" s="64" t="s">
        <v>37</v>
      </c>
      <c r="G24" s="64">
        <v>0</v>
      </c>
      <c r="H24" s="57">
        <v>0.5</v>
      </c>
      <c r="I24" s="64" t="s">
        <v>124</v>
      </c>
      <c r="J24" s="58">
        <f t="shared" ref="J24" si="13">C24-B24-H24-G24</f>
        <v>6</v>
      </c>
      <c r="K24" s="59">
        <f t="shared" ref="K24" si="14">AVERAGE(D24/J24)</f>
        <v>27.5</v>
      </c>
      <c r="L24" s="64" t="s">
        <v>14</v>
      </c>
      <c r="P24" s="86">
        <f t="shared" si="1"/>
        <v>27</v>
      </c>
      <c r="S24" s="89"/>
    </row>
    <row r="25" spans="1:19" ht="15" customHeight="1" x14ac:dyDescent="0.35">
      <c r="A25" s="87" t="s">
        <v>301</v>
      </c>
      <c r="B25" s="58">
        <v>8</v>
      </c>
      <c r="C25" s="58">
        <v>14.5</v>
      </c>
      <c r="D25" s="64">
        <v>546</v>
      </c>
      <c r="E25" s="64" t="s">
        <v>35</v>
      </c>
      <c r="F25" s="64" t="s">
        <v>38</v>
      </c>
      <c r="G25" s="64">
        <v>0</v>
      </c>
      <c r="H25" s="57">
        <v>0.5</v>
      </c>
      <c r="I25" s="64" t="s">
        <v>124</v>
      </c>
      <c r="J25" s="58">
        <f t="shared" ref="J25" si="15">C25-B25-H25-G25</f>
        <v>6</v>
      </c>
      <c r="K25" s="59">
        <f t="shared" ref="K25" si="16">AVERAGE(D25/J25)</f>
        <v>91</v>
      </c>
      <c r="L25" s="64" t="s">
        <v>14</v>
      </c>
      <c r="P25" s="86">
        <f t="shared" si="1"/>
        <v>91</v>
      </c>
      <c r="S25" s="89"/>
    </row>
    <row r="26" spans="1:19" ht="15" customHeight="1" x14ac:dyDescent="0.35">
      <c r="A26" s="87" t="s">
        <v>327</v>
      </c>
      <c r="B26" s="58">
        <v>8</v>
      </c>
      <c r="C26" s="58">
        <v>14.5</v>
      </c>
      <c r="D26" s="64">
        <v>670</v>
      </c>
      <c r="E26" s="64" t="s">
        <v>35</v>
      </c>
      <c r="F26" s="64" t="s">
        <v>38</v>
      </c>
      <c r="G26" s="64">
        <v>0</v>
      </c>
      <c r="H26" s="57">
        <v>0.5</v>
      </c>
      <c r="I26" s="64" t="s">
        <v>124</v>
      </c>
      <c r="J26" s="58">
        <f t="shared" ref="J26:J31" si="17">C26-B26-H26-G26</f>
        <v>6</v>
      </c>
      <c r="K26" s="59">
        <f t="shared" ref="K26:K27" si="18">AVERAGE(D26/J26)</f>
        <v>111.66666666666667</v>
      </c>
      <c r="L26" s="64" t="s">
        <v>14</v>
      </c>
      <c r="P26" s="86">
        <f t="shared" si="1"/>
        <v>111</v>
      </c>
      <c r="S26" s="89"/>
    </row>
    <row r="27" spans="1:19" x14ac:dyDescent="0.35">
      <c r="A27" s="87" t="s">
        <v>327</v>
      </c>
      <c r="B27" s="58">
        <v>15</v>
      </c>
      <c r="C27" s="58">
        <v>23</v>
      </c>
      <c r="D27" s="64">
        <v>530</v>
      </c>
      <c r="E27" s="64" t="s">
        <v>39</v>
      </c>
      <c r="F27" s="64" t="s">
        <v>40</v>
      </c>
      <c r="G27" s="64">
        <v>0</v>
      </c>
      <c r="H27" s="57">
        <v>0.5</v>
      </c>
      <c r="I27" s="64" t="s">
        <v>41</v>
      </c>
      <c r="J27" s="58">
        <f t="shared" si="17"/>
        <v>7.5</v>
      </c>
      <c r="K27" s="59">
        <f t="shared" si="18"/>
        <v>70.666666666666671</v>
      </c>
      <c r="L27" s="64" t="s">
        <v>14</v>
      </c>
      <c r="P27" s="86">
        <f t="shared" si="1"/>
        <v>70</v>
      </c>
      <c r="S27" s="89"/>
    </row>
    <row r="28" spans="1:19" x14ac:dyDescent="0.35">
      <c r="A28" s="87" t="s">
        <v>329</v>
      </c>
      <c r="B28" s="58">
        <v>8</v>
      </c>
      <c r="C28" s="58">
        <v>14.5</v>
      </c>
      <c r="D28" s="64">
        <v>490</v>
      </c>
      <c r="E28" s="64" t="s">
        <v>35</v>
      </c>
      <c r="F28" s="64" t="s">
        <v>38</v>
      </c>
      <c r="G28" s="64">
        <v>0</v>
      </c>
      <c r="H28" s="57">
        <v>0.5</v>
      </c>
      <c r="I28" s="64" t="s">
        <v>124</v>
      </c>
      <c r="J28" s="58">
        <f t="shared" si="17"/>
        <v>6</v>
      </c>
      <c r="K28" s="59">
        <f t="shared" ref="K28" si="19">AVERAGE(D28/J28)</f>
        <v>81.666666666666671</v>
      </c>
      <c r="L28" s="64" t="s">
        <v>14</v>
      </c>
      <c r="P28" s="86">
        <f t="shared" si="1"/>
        <v>81</v>
      </c>
      <c r="S28" s="89"/>
    </row>
    <row r="29" spans="1:19" x14ac:dyDescent="0.35">
      <c r="A29" s="87" t="s">
        <v>329</v>
      </c>
      <c r="B29" s="58">
        <v>14.5</v>
      </c>
      <c r="C29" s="58">
        <v>20</v>
      </c>
      <c r="D29" s="64">
        <v>393</v>
      </c>
      <c r="E29" s="64" t="s">
        <v>39</v>
      </c>
      <c r="F29" s="64" t="s">
        <v>40</v>
      </c>
      <c r="G29" s="64">
        <v>0</v>
      </c>
      <c r="H29" s="57">
        <v>0.5</v>
      </c>
      <c r="I29" s="64" t="s">
        <v>41</v>
      </c>
      <c r="J29" s="58">
        <f t="shared" si="17"/>
        <v>5</v>
      </c>
      <c r="K29" s="59">
        <f t="shared" ref="K29:K34" si="20">AVERAGE(D29/J29)</f>
        <v>78.599999999999994</v>
      </c>
      <c r="L29" s="64" t="s">
        <v>14</v>
      </c>
      <c r="P29" s="86">
        <f t="shared" si="1"/>
        <v>78</v>
      </c>
      <c r="S29" s="89"/>
    </row>
    <row r="30" spans="1:19" ht="14.15" customHeight="1" x14ac:dyDescent="0.35">
      <c r="A30" s="87" t="s">
        <v>357</v>
      </c>
      <c r="B30" s="58">
        <v>8</v>
      </c>
      <c r="C30" s="58">
        <v>14.5</v>
      </c>
      <c r="D30" s="64">
        <v>377</v>
      </c>
      <c r="E30" s="64" t="s">
        <v>35</v>
      </c>
      <c r="F30" s="64" t="s">
        <v>42</v>
      </c>
      <c r="G30" s="64">
        <v>1</v>
      </c>
      <c r="H30" s="57">
        <v>0.5</v>
      </c>
      <c r="I30" s="64" t="s">
        <v>124</v>
      </c>
      <c r="J30" s="58">
        <f t="shared" si="17"/>
        <v>5</v>
      </c>
      <c r="K30" s="59">
        <f t="shared" si="20"/>
        <v>75.400000000000006</v>
      </c>
      <c r="L30" s="64" t="s">
        <v>14</v>
      </c>
      <c r="P30" s="86">
        <f t="shared" si="1"/>
        <v>75</v>
      </c>
      <c r="S30" s="89"/>
    </row>
    <row r="31" spans="1:19" ht="14.15" customHeight="1" x14ac:dyDescent="0.35">
      <c r="A31" s="87" t="s">
        <v>328</v>
      </c>
      <c r="B31" s="58">
        <v>8</v>
      </c>
      <c r="C31" s="58">
        <v>14.5</v>
      </c>
      <c r="D31" s="64">
        <v>324</v>
      </c>
      <c r="E31" s="64" t="s">
        <v>35</v>
      </c>
      <c r="F31" s="64" t="s">
        <v>38</v>
      </c>
      <c r="G31" s="64">
        <v>0</v>
      </c>
      <c r="H31" s="57">
        <v>0.5</v>
      </c>
      <c r="I31" s="64" t="s">
        <v>124</v>
      </c>
      <c r="J31" s="58">
        <f t="shared" si="17"/>
        <v>6</v>
      </c>
      <c r="K31" s="59">
        <f t="shared" si="20"/>
        <v>54</v>
      </c>
      <c r="L31" s="64" t="s">
        <v>14</v>
      </c>
      <c r="P31" s="86">
        <f t="shared" si="1"/>
        <v>54</v>
      </c>
      <c r="S31" s="89"/>
    </row>
    <row r="32" spans="1:19" ht="14.15" customHeight="1" x14ac:dyDescent="0.35">
      <c r="A32" s="87" t="s">
        <v>358</v>
      </c>
      <c r="B32" s="58">
        <v>8</v>
      </c>
      <c r="C32" s="58">
        <v>14.5</v>
      </c>
      <c r="D32" s="64">
        <v>615</v>
      </c>
      <c r="E32" s="64" t="s">
        <v>35</v>
      </c>
      <c r="F32" s="64" t="s">
        <v>38</v>
      </c>
      <c r="G32" s="64">
        <v>0</v>
      </c>
      <c r="H32" s="57">
        <v>0.5</v>
      </c>
      <c r="I32" s="64" t="s">
        <v>124</v>
      </c>
      <c r="J32" s="58">
        <f t="shared" ref="J32" si="21">C32-B32-H32-G32</f>
        <v>6</v>
      </c>
      <c r="K32" s="59">
        <f t="shared" si="20"/>
        <v>102.5</v>
      </c>
      <c r="L32" s="64" t="s">
        <v>14</v>
      </c>
      <c r="P32" s="86">
        <f t="shared" si="1"/>
        <v>102</v>
      </c>
      <c r="S32" s="89"/>
    </row>
    <row r="33" spans="1:19" ht="14.15" customHeight="1" x14ac:dyDescent="0.35">
      <c r="A33" s="87" t="s">
        <v>356</v>
      </c>
      <c r="B33" s="58">
        <v>5.5</v>
      </c>
      <c r="C33" s="58">
        <v>14.5</v>
      </c>
      <c r="D33" s="64">
        <v>433</v>
      </c>
      <c r="E33" s="64" t="s">
        <v>43</v>
      </c>
      <c r="F33" s="64" t="s">
        <v>44</v>
      </c>
      <c r="G33" s="64">
        <v>2</v>
      </c>
      <c r="H33" s="57">
        <v>0.5</v>
      </c>
      <c r="I33" s="64" t="s">
        <v>124</v>
      </c>
      <c r="J33" s="58">
        <f t="shared" ref="J33" si="22">C33-B33-H33-G33</f>
        <v>6.5</v>
      </c>
      <c r="K33" s="59">
        <f t="shared" si="20"/>
        <v>66.615384615384613</v>
      </c>
      <c r="L33" s="64" t="s">
        <v>14</v>
      </c>
      <c r="P33" s="86">
        <f t="shared" si="1"/>
        <v>66</v>
      </c>
      <c r="S33" s="89"/>
    </row>
    <row r="34" spans="1:19" ht="14.15" customHeight="1" x14ac:dyDescent="0.35">
      <c r="A34" s="87" t="s">
        <v>302</v>
      </c>
      <c r="B34" s="58">
        <v>8</v>
      </c>
      <c r="C34" s="58">
        <v>12</v>
      </c>
      <c r="D34" s="64">
        <v>359</v>
      </c>
      <c r="E34" s="64" t="s">
        <v>35</v>
      </c>
      <c r="F34" s="64" t="s">
        <v>45</v>
      </c>
      <c r="G34" s="64">
        <v>0</v>
      </c>
      <c r="H34" s="57">
        <v>0.5</v>
      </c>
      <c r="I34" s="64" t="s">
        <v>124</v>
      </c>
      <c r="J34" s="58">
        <f t="shared" ref="J34" si="23">C34-B34-H34-G34</f>
        <v>3.5</v>
      </c>
      <c r="K34" s="59">
        <f t="shared" si="20"/>
        <v>102.57142857142857</v>
      </c>
      <c r="L34" s="64" t="s">
        <v>14</v>
      </c>
      <c r="P34" s="86">
        <f t="shared" si="1"/>
        <v>102</v>
      </c>
      <c r="S34" s="89"/>
    </row>
    <row r="35" spans="1:19" ht="14.15" customHeight="1" x14ac:dyDescent="0.35">
      <c r="A35" s="87" t="s">
        <v>346</v>
      </c>
      <c r="B35" s="58">
        <v>8</v>
      </c>
      <c r="C35" s="58">
        <v>14.5</v>
      </c>
      <c r="D35" s="64">
        <v>619</v>
      </c>
      <c r="E35" s="64" t="s">
        <v>35</v>
      </c>
      <c r="F35" s="64" t="s">
        <v>38</v>
      </c>
      <c r="G35" s="64">
        <v>0</v>
      </c>
      <c r="H35" s="57">
        <v>0.5</v>
      </c>
      <c r="I35" s="64" t="s">
        <v>124</v>
      </c>
      <c r="J35" s="58">
        <f t="shared" ref="J35" si="24">C35-B35-H35-G35</f>
        <v>6</v>
      </c>
      <c r="K35" s="59">
        <f t="shared" ref="K35" si="25">AVERAGE(D35/J35)</f>
        <v>103.16666666666667</v>
      </c>
      <c r="L35" s="64" t="s">
        <v>14</v>
      </c>
      <c r="P35" s="86">
        <f t="shared" si="1"/>
        <v>103</v>
      </c>
      <c r="S35" s="89"/>
    </row>
    <row r="36" spans="1:19" ht="14.5" customHeight="1" x14ac:dyDescent="0.35">
      <c r="A36" s="87" t="s">
        <v>347</v>
      </c>
      <c r="B36" s="58">
        <v>8</v>
      </c>
      <c r="C36" s="58">
        <v>14.5</v>
      </c>
      <c r="D36" s="64">
        <v>540</v>
      </c>
      <c r="E36" s="64" t="s">
        <v>35</v>
      </c>
      <c r="F36" s="64" t="s">
        <v>38</v>
      </c>
      <c r="G36" s="64">
        <v>0</v>
      </c>
      <c r="H36" s="57">
        <v>0.5</v>
      </c>
      <c r="I36" s="64" t="s">
        <v>124</v>
      </c>
      <c r="J36" s="58">
        <f t="shared" ref="J36" si="26">C36-B36-H36-G36</f>
        <v>6</v>
      </c>
      <c r="K36" s="59">
        <f t="shared" ref="K36" si="27">AVERAGE(D36/J36)</f>
        <v>90</v>
      </c>
      <c r="L36" s="64" t="s">
        <v>14</v>
      </c>
      <c r="P36" s="86">
        <f t="shared" si="1"/>
        <v>90</v>
      </c>
      <c r="S36" s="89"/>
    </row>
    <row r="37" spans="1:19" ht="14.15" customHeight="1" x14ac:dyDescent="0.35">
      <c r="A37" s="87" t="s">
        <v>332</v>
      </c>
      <c r="B37" s="58">
        <v>8</v>
      </c>
      <c r="C37" s="58">
        <v>14.5</v>
      </c>
      <c r="D37" s="64">
        <v>566</v>
      </c>
      <c r="E37" s="64" t="s">
        <v>39</v>
      </c>
      <c r="F37" s="64" t="s">
        <v>38</v>
      </c>
      <c r="G37" s="64">
        <v>0</v>
      </c>
      <c r="H37" s="57">
        <v>0.5</v>
      </c>
      <c r="I37" s="64" t="s">
        <v>124</v>
      </c>
      <c r="J37" s="58">
        <f t="shared" ref="J37" si="28">C37-B37-H37-G37</f>
        <v>6</v>
      </c>
      <c r="K37" s="59">
        <f t="shared" ref="K37" si="29">AVERAGE(D37/J37)</f>
        <v>94.333333333333329</v>
      </c>
      <c r="L37" s="64" t="s">
        <v>14</v>
      </c>
      <c r="P37" s="86">
        <f t="shared" si="1"/>
        <v>94</v>
      </c>
      <c r="S37" s="89"/>
    </row>
    <row r="38" spans="1:19" x14ac:dyDescent="0.35">
      <c r="A38" s="87" t="s">
        <v>331</v>
      </c>
      <c r="B38" s="58">
        <v>8</v>
      </c>
      <c r="C38" s="58">
        <v>14.5</v>
      </c>
      <c r="D38" s="64">
        <v>550</v>
      </c>
      <c r="E38" s="64" t="s">
        <v>35</v>
      </c>
      <c r="F38" s="64" t="s">
        <v>38</v>
      </c>
      <c r="G38" s="64">
        <v>0</v>
      </c>
      <c r="H38" s="57">
        <v>0.5</v>
      </c>
      <c r="I38" s="64" t="s">
        <v>124</v>
      </c>
      <c r="J38" s="58">
        <f t="shared" ref="J38:J43" si="30">C38-B38-H38-G38</f>
        <v>6</v>
      </c>
      <c r="K38" s="59">
        <f t="shared" ref="K38:K43" si="31">AVERAGE(D38/J38)</f>
        <v>91.666666666666671</v>
      </c>
      <c r="L38" s="64" t="s">
        <v>14</v>
      </c>
      <c r="P38" s="86">
        <f t="shared" si="1"/>
        <v>91</v>
      </c>
      <c r="S38" s="89"/>
    </row>
    <row r="39" spans="1:19" ht="15" customHeight="1" x14ac:dyDescent="0.35">
      <c r="A39" s="87" t="s">
        <v>348</v>
      </c>
      <c r="B39" s="58">
        <v>8</v>
      </c>
      <c r="C39" s="58">
        <v>14.5</v>
      </c>
      <c r="D39" s="64">
        <v>112</v>
      </c>
      <c r="E39" s="64" t="s">
        <v>39</v>
      </c>
      <c r="F39" s="64" t="s">
        <v>46</v>
      </c>
      <c r="G39" s="64">
        <v>0</v>
      </c>
      <c r="H39" s="57">
        <v>0.5</v>
      </c>
      <c r="I39" s="64" t="s">
        <v>124</v>
      </c>
      <c r="J39" s="58">
        <f t="shared" si="30"/>
        <v>6</v>
      </c>
      <c r="K39" s="59">
        <f t="shared" si="31"/>
        <v>18.666666666666668</v>
      </c>
      <c r="L39" s="64" t="s">
        <v>14</v>
      </c>
      <c r="P39" s="86">
        <f t="shared" si="1"/>
        <v>18</v>
      </c>
      <c r="S39" s="89"/>
    </row>
    <row r="40" spans="1:19" ht="15" customHeight="1" x14ac:dyDescent="0.35">
      <c r="A40" s="87" t="s">
        <v>352</v>
      </c>
      <c r="B40" s="58">
        <v>8</v>
      </c>
      <c r="C40" s="58">
        <v>14.5</v>
      </c>
      <c r="D40" s="64">
        <v>505</v>
      </c>
      <c r="E40" s="64" t="s">
        <v>35</v>
      </c>
      <c r="F40" s="64" t="s">
        <v>38</v>
      </c>
      <c r="G40" s="64">
        <v>0</v>
      </c>
      <c r="H40" s="57">
        <v>0.5</v>
      </c>
      <c r="I40" s="64" t="s">
        <v>124</v>
      </c>
      <c r="J40" s="58">
        <f t="shared" si="30"/>
        <v>6</v>
      </c>
      <c r="K40" s="59">
        <f t="shared" si="31"/>
        <v>84.166666666666671</v>
      </c>
      <c r="L40" s="64" t="s">
        <v>14</v>
      </c>
      <c r="M40" s="69">
        <v>44830.542395833334</v>
      </c>
      <c r="P40" s="86">
        <f t="shared" si="1"/>
        <v>84</v>
      </c>
      <c r="S40" s="89"/>
    </row>
    <row r="41" spans="1:19" ht="15" customHeight="1" x14ac:dyDescent="0.35">
      <c r="A41" s="87" t="s">
        <v>353</v>
      </c>
      <c r="B41" s="58">
        <v>8</v>
      </c>
      <c r="C41" s="58">
        <v>14.5</v>
      </c>
      <c r="D41" s="64">
        <v>533</v>
      </c>
      <c r="E41" s="64" t="s">
        <v>35</v>
      </c>
      <c r="F41" s="64" t="s">
        <v>38</v>
      </c>
      <c r="G41" s="64">
        <v>0</v>
      </c>
      <c r="H41" s="57">
        <v>0.5</v>
      </c>
      <c r="I41" s="64" t="s">
        <v>124</v>
      </c>
      <c r="J41" s="58">
        <f t="shared" si="30"/>
        <v>6</v>
      </c>
      <c r="K41" s="59">
        <f t="shared" si="31"/>
        <v>88.833333333333329</v>
      </c>
      <c r="L41" s="64" t="s">
        <v>268</v>
      </c>
      <c r="M41" s="69">
        <v>44831.599016203705</v>
      </c>
      <c r="P41" s="86">
        <f t="shared" si="1"/>
        <v>88</v>
      </c>
      <c r="S41" s="89"/>
    </row>
    <row r="42" spans="1:19" ht="15" customHeight="1" x14ac:dyDescent="0.35">
      <c r="A42" s="87" t="s">
        <v>303</v>
      </c>
      <c r="B42" s="58">
        <v>8</v>
      </c>
      <c r="C42" s="58">
        <v>14.5</v>
      </c>
      <c r="D42" s="64">
        <v>495</v>
      </c>
      <c r="E42" s="64" t="s">
        <v>35</v>
      </c>
      <c r="F42" s="64" t="s">
        <v>273</v>
      </c>
      <c r="G42" s="64">
        <v>1</v>
      </c>
      <c r="H42" s="57">
        <v>0.5</v>
      </c>
      <c r="I42" s="64" t="s">
        <v>124</v>
      </c>
      <c r="J42" s="58">
        <f t="shared" si="30"/>
        <v>5</v>
      </c>
      <c r="K42" s="59">
        <f t="shared" si="31"/>
        <v>99</v>
      </c>
      <c r="L42" s="64" t="s">
        <v>272</v>
      </c>
      <c r="M42" s="69">
        <v>44832.596979166665</v>
      </c>
      <c r="P42" s="86">
        <f t="shared" si="1"/>
        <v>99</v>
      </c>
      <c r="S42" s="89"/>
    </row>
    <row r="43" spans="1:19" ht="15" customHeight="1" x14ac:dyDescent="0.35">
      <c r="A43" s="87" t="s">
        <v>354</v>
      </c>
      <c r="B43" s="58">
        <v>8</v>
      </c>
      <c r="C43" s="58">
        <v>14.5</v>
      </c>
      <c r="D43" s="64">
        <v>140</v>
      </c>
      <c r="E43" s="64" t="s">
        <v>35</v>
      </c>
      <c r="F43" s="64" t="s">
        <v>305</v>
      </c>
      <c r="G43" s="64">
        <v>0</v>
      </c>
      <c r="H43" s="57">
        <v>0.5</v>
      </c>
      <c r="I43" s="64" t="s">
        <v>124</v>
      </c>
      <c r="J43" s="58">
        <f t="shared" si="30"/>
        <v>6</v>
      </c>
      <c r="K43" s="59">
        <f t="shared" si="31"/>
        <v>23.333333333333332</v>
      </c>
      <c r="L43" s="64" t="s">
        <v>274</v>
      </c>
      <c r="M43" s="69">
        <v>44834.36241898148</v>
      </c>
      <c r="P43" s="86">
        <f t="shared" si="1"/>
        <v>23</v>
      </c>
      <c r="S43" s="89"/>
    </row>
    <row r="44" spans="1:19" ht="13.5" customHeight="1" x14ac:dyDescent="0.35">
      <c r="A44" s="87" t="s">
        <v>333</v>
      </c>
      <c r="B44" s="58">
        <v>8</v>
      </c>
      <c r="C44" s="58">
        <v>14.5</v>
      </c>
      <c r="D44" s="64">
        <v>710</v>
      </c>
      <c r="E44" s="64" t="s">
        <v>35</v>
      </c>
      <c r="F44" s="64" t="s">
        <v>359</v>
      </c>
      <c r="G44" s="64">
        <v>0</v>
      </c>
      <c r="H44" s="57">
        <v>0.5</v>
      </c>
      <c r="I44" s="64" t="s">
        <v>124</v>
      </c>
      <c r="J44" s="58">
        <f t="shared" ref="J44:J102" si="32">C44-B44-H44-G44</f>
        <v>6</v>
      </c>
      <c r="K44" s="59">
        <f t="shared" ref="K44:K102" si="33">AVERAGE(D44/J44)</f>
        <v>118.33333333333333</v>
      </c>
      <c r="L44" s="64" t="s">
        <v>304</v>
      </c>
      <c r="M44" s="69">
        <v>44834.594756944447</v>
      </c>
      <c r="P44" s="86">
        <f t="shared" si="1"/>
        <v>118</v>
      </c>
      <c r="S44" s="89"/>
    </row>
    <row r="45" spans="1:19" ht="15.5" customHeight="1" x14ac:dyDescent="0.35">
      <c r="A45" s="87" t="s">
        <v>384</v>
      </c>
      <c r="B45" s="64">
        <v>8</v>
      </c>
      <c r="C45" s="64" t="s">
        <v>381</v>
      </c>
      <c r="D45" s="64">
        <v>667</v>
      </c>
      <c r="E45" s="64" t="s">
        <v>35</v>
      </c>
      <c r="F45" s="64" t="s">
        <v>386</v>
      </c>
      <c r="G45" s="64">
        <v>0</v>
      </c>
      <c r="H45" s="57">
        <v>0.5</v>
      </c>
      <c r="I45" t="s">
        <v>253</v>
      </c>
      <c r="J45" s="58">
        <f t="shared" si="32"/>
        <v>6</v>
      </c>
      <c r="K45" s="59">
        <f t="shared" si="33"/>
        <v>111.16666666666667</v>
      </c>
      <c r="M45" s="69">
        <v>44839.325856481482</v>
      </c>
      <c r="P45" s="86">
        <f t="shared" si="1"/>
        <v>111</v>
      </c>
      <c r="S45" s="89"/>
    </row>
    <row r="46" spans="1:19" x14ac:dyDescent="0.35">
      <c r="A46" s="87" t="s">
        <v>392</v>
      </c>
      <c r="G46" s="64">
        <v>0</v>
      </c>
      <c r="H46" s="57">
        <v>0.5</v>
      </c>
      <c r="J46" s="58">
        <f t="shared" si="32"/>
        <v>-0.5</v>
      </c>
      <c r="K46" s="59">
        <f t="shared" si="33"/>
        <v>0</v>
      </c>
      <c r="M46" s="69">
        <v>44839.336701388886</v>
      </c>
      <c r="P46" s="86">
        <f t="shared" si="1"/>
        <v>0</v>
      </c>
      <c r="S46" s="89"/>
    </row>
    <row r="47" spans="1:19" x14ac:dyDescent="0.35">
      <c r="G47" s="64">
        <v>0</v>
      </c>
      <c r="H47" s="57">
        <v>0.5</v>
      </c>
      <c r="J47" s="58">
        <f t="shared" si="32"/>
        <v>-0.5</v>
      </c>
      <c r="K47" s="59">
        <f t="shared" si="33"/>
        <v>0</v>
      </c>
      <c r="P47" s="86">
        <f t="shared" si="1"/>
        <v>0</v>
      </c>
      <c r="S47" s="89"/>
    </row>
    <row r="48" spans="1:19" x14ac:dyDescent="0.35">
      <c r="G48" s="64">
        <v>0</v>
      </c>
      <c r="H48" s="57">
        <v>0.5</v>
      </c>
      <c r="J48" s="58">
        <f t="shared" si="32"/>
        <v>-0.5</v>
      </c>
      <c r="K48" s="59">
        <f t="shared" si="33"/>
        <v>0</v>
      </c>
      <c r="P48" s="86">
        <f t="shared" si="1"/>
        <v>0</v>
      </c>
      <c r="S48" s="89"/>
    </row>
    <row r="49" spans="7:19" x14ac:dyDescent="0.35">
      <c r="G49" s="64">
        <v>0</v>
      </c>
      <c r="H49" s="57">
        <v>0.5</v>
      </c>
      <c r="J49" s="58">
        <f t="shared" si="32"/>
        <v>-0.5</v>
      </c>
      <c r="K49" s="59">
        <f t="shared" si="33"/>
        <v>0</v>
      </c>
      <c r="P49" s="86">
        <f t="shared" si="1"/>
        <v>0</v>
      </c>
      <c r="S49" s="89"/>
    </row>
    <row r="50" spans="7:19" x14ac:dyDescent="0.35">
      <c r="G50" s="64">
        <v>0</v>
      </c>
      <c r="H50" s="57">
        <v>0.5</v>
      </c>
      <c r="J50" s="58">
        <f t="shared" si="32"/>
        <v>-0.5</v>
      </c>
      <c r="K50" s="59">
        <f t="shared" si="33"/>
        <v>0</v>
      </c>
      <c r="P50" s="86">
        <f t="shared" si="1"/>
        <v>0</v>
      </c>
      <c r="S50" s="89"/>
    </row>
    <row r="51" spans="7:19" x14ac:dyDescent="0.35">
      <c r="G51" s="64">
        <v>0</v>
      </c>
      <c r="H51" s="57">
        <v>0.5</v>
      </c>
      <c r="J51" s="58">
        <f t="shared" si="32"/>
        <v>-0.5</v>
      </c>
      <c r="K51" s="59">
        <f t="shared" si="33"/>
        <v>0</v>
      </c>
      <c r="P51" s="86">
        <f t="shared" si="1"/>
        <v>0</v>
      </c>
      <c r="S51" s="89"/>
    </row>
    <row r="52" spans="7:19" x14ac:dyDescent="0.35">
      <c r="G52" s="64">
        <v>0</v>
      </c>
      <c r="H52" s="57">
        <v>0.5</v>
      </c>
      <c r="J52" s="58">
        <f t="shared" si="32"/>
        <v>-0.5</v>
      </c>
      <c r="K52" s="59">
        <f t="shared" si="33"/>
        <v>0</v>
      </c>
      <c r="P52" s="86">
        <f t="shared" si="1"/>
        <v>0</v>
      </c>
      <c r="S52" s="89"/>
    </row>
    <row r="53" spans="7:19" x14ac:dyDescent="0.35">
      <c r="G53" s="64">
        <v>0</v>
      </c>
      <c r="H53" s="57">
        <v>0.5</v>
      </c>
      <c r="J53" s="58">
        <f t="shared" si="32"/>
        <v>-0.5</v>
      </c>
      <c r="K53" s="59">
        <f t="shared" si="33"/>
        <v>0</v>
      </c>
      <c r="P53" s="86">
        <f t="shared" si="1"/>
        <v>0</v>
      </c>
      <c r="S53" s="89"/>
    </row>
    <row r="54" spans="7:19" x14ac:dyDescent="0.35">
      <c r="G54" s="64">
        <v>0</v>
      </c>
      <c r="H54" s="57">
        <v>0.5</v>
      </c>
      <c r="J54" s="58">
        <f t="shared" si="32"/>
        <v>-0.5</v>
      </c>
      <c r="K54" s="59">
        <f t="shared" si="33"/>
        <v>0</v>
      </c>
      <c r="P54" s="86">
        <f t="shared" si="1"/>
        <v>0</v>
      </c>
      <c r="S54" s="89"/>
    </row>
    <row r="55" spans="7:19" x14ac:dyDescent="0.35">
      <c r="G55" s="64">
        <v>0</v>
      </c>
      <c r="H55" s="57">
        <v>0.5</v>
      </c>
      <c r="J55" s="58">
        <f t="shared" si="32"/>
        <v>-0.5</v>
      </c>
      <c r="K55" s="59">
        <f t="shared" si="33"/>
        <v>0</v>
      </c>
      <c r="P55" s="86">
        <f t="shared" si="1"/>
        <v>0</v>
      </c>
      <c r="S55" s="89"/>
    </row>
    <row r="56" spans="7:19" x14ac:dyDescent="0.35">
      <c r="G56" s="64">
        <v>0</v>
      </c>
      <c r="H56" s="57">
        <v>0.5</v>
      </c>
      <c r="J56" s="58">
        <f t="shared" si="32"/>
        <v>-0.5</v>
      </c>
      <c r="K56" s="59">
        <f t="shared" si="33"/>
        <v>0</v>
      </c>
      <c r="P56" s="86">
        <f t="shared" si="1"/>
        <v>0</v>
      </c>
      <c r="S56" s="89"/>
    </row>
    <row r="57" spans="7:19" x14ac:dyDescent="0.35">
      <c r="G57" s="64">
        <v>0</v>
      </c>
      <c r="H57" s="57">
        <v>0.5</v>
      </c>
      <c r="J57" s="58">
        <f t="shared" si="32"/>
        <v>-0.5</v>
      </c>
      <c r="K57" s="59">
        <f t="shared" si="33"/>
        <v>0</v>
      </c>
      <c r="P57" s="86">
        <f t="shared" si="1"/>
        <v>0</v>
      </c>
      <c r="S57" s="89"/>
    </row>
    <row r="58" spans="7:19" x14ac:dyDescent="0.35">
      <c r="G58" s="64">
        <v>0</v>
      </c>
      <c r="H58" s="57">
        <v>0.5</v>
      </c>
      <c r="J58" s="58">
        <f t="shared" si="32"/>
        <v>-0.5</v>
      </c>
      <c r="K58" s="59">
        <f t="shared" si="33"/>
        <v>0</v>
      </c>
      <c r="P58" s="86">
        <f t="shared" si="1"/>
        <v>0</v>
      </c>
      <c r="S58" s="89"/>
    </row>
    <row r="59" spans="7:19" x14ac:dyDescent="0.35">
      <c r="G59" s="64">
        <v>0</v>
      </c>
      <c r="H59" s="57">
        <v>0.5</v>
      </c>
      <c r="J59" s="58">
        <f t="shared" si="32"/>
        <v>-0.5</v>
      </c>
      <c r="K59" s="59">
        <f t="shared" si="33"/>
        <v>0</v>
      </c>
      <c r="P59" s="86">
        <f t="shared" si="1"/>
        <v>0</v>
      </c>
      <c r="S59" s="89"/>
    </row>
    <row r="60" spans="7:19" x14ac:dyDescent="0.35">
      <c r="G60" s="64">
        <v>0</v>
      </c>
      <c r="H60" s="57">
        <v>0.5</v>
      </c>
      <c r="J60" s="58">
        <f t="shared" si="32"/>
        <v>-0.5</v>
      </c>
      <c r="K60" s="59">
        <f t="shared" si="33"/>
        <v>0</v>
      </c>
      <c r="P60" s="86">
        <f t="shared" si="1"/>
        <v>0</v>
      </c>
      <c r="S60" s="89"/>
    </row>
    <row r="61" spans="7:19" x14ac:dyDescent="0.35">
      <c r="G61" s="64">
        <v>0</v>
      </c>
      <c r="H61" s="57">
        <v>0.5</v>
      </c>
      <c r="J61" s="58">
        <f t="shared" si="32"/>
        <v>-0.5</v>
      </c>
      <c r="K61" s="59">
        <f t="shared" si="33"/>
        <v>0</v>
      </c>
      <c r="P61" s="86">
        <f t="shared" si="1"/>
        <v>0</v>
      </c>
      <c r="S61" s="89"/>
    </row>
    <row r="62" spans="7:19" x14ac:dyDescent="0.35">
      <c r="G62" s="64">
        <v>0</v>
      </c>
      <c r="H62" s="57">
        <v>0.5</v>
      </c>
      <c r="J62" s="58">
        <f t="shared" si="32"/>
        <v>-0.5</v>
      </c>
      <c r="K62" s="59">
        <f t="shared" si="33"/>
        <v>0</v>
      </c>
      <c r="P62" s="86">
        <f t="shared" si="1"/>
        <v>0</v>
      </c>
      <c r="S62" s="89"/>
    </row>
    <row r="63" spans="7:19" x14ac:dyDescent="0.35">
      <c r="G63" s="64">
        <v>0</v>
      </c>
      <c r="H63" s="57">
        <v>0.5</v>
      </c>
      <c r="J63" s="58">
        <f t="shared" si="32"/>
        <v>-0.5</v>
      </c>
      <c r="K63" s="59">
        <f t="shared" si="33"/>
        <v>0</v>
      </c>
      <c r="P63" s="86">
        <f t="shared" si="1"/>
        <v>0</v>
      </c>
      <c r="S63" s="89"/>
    </row>
    <row r="64" spans="7:19" x14ac:dyDescent="0.35">
      <c r="G64" s="64">
        <v>0</v>
      </c>
      <c r="H64" s="57">
        <v>0.5</v>
      </c>
      <c r="J64" s="58">
        <f t="shared" si="32"/>
        <v>-0.5</v>
      </c>
      <c r="K64" s="59">
        <f t="shared" si="33"/>
        <v>0</v>
      </c>
      <c r="P64" s="86">
        <f t="shared" si="1"/>
        <v>0</v>
      </c>
      <c r="S64" s="89"/>
    </row>
    <row r="65" spans="7:19" x14ac:dyDescent="0.35">
      <c r="G65" s="64">
        <v>0</v>
      </c>
      <c r="H65" s="57">
        <v>0.5</v>
      </c>
      <c r="J65" s="58">
        <f t="shared" si="32"/>
        <v>-0.5</v>
      </c>
      <c r="K65" s="59">
        <f t="shared" si="33"/>
        <v>0</v>
      </c>
      <c r="P65" s="86">
        <f t="shared" ref="P65:P102" si="34">INT(K65)</f>
        <v>0</v>
      </c>
      <c r="S65" s="89"/>
    </row>
    <row r="66" spans="7:19" x14ac:dyDescent="0.35">
      <c r="G66" s="64">
        <v>0</v>
      </c>
      <c r="H66" s="57">
        <v>0.5</v>
      </c>
      <c r="J66" s="58">
        <f t="shared" si="32"/>
        <v>-0.5</v>
      </c>
      <c r="K66" s="59">
        <f t="shared" si="33"/>
        <v>0</v>
      </c>
      <c r="P66" s="86">
        <f t="shared" si="34"/>
        <v>0</v>
      </c>
      <c r="S66" s="89"/>
    </row>
    <row r="67" spans="7:19" x14ac:dyDescent="0.35">
      <c r="G67" s="64">
        <v>0</v>
      </c>
      <c r="H67" s="57">
        <v>0.5</v>
      </c>
      <c r="J67" s="58">
        <f t="shared" si="32"/>
        <v>-0.5</v>
      </c>
      <c r="K67" s="59">
        <f t="shared" si="33"/>
        <v>0</v>
      </c>
      <c r="P67" s="86">
        <f t="shared" si="34"/>
        <v>0</v>
      </c>
      <c r="S67" s="89"/>
    </row>
    <row r="68" spans="7:19" x14ac:dyDescent="0.35">
      <c r="G68" s="64">
        <v>0</v>
      </c>
      <c r="H68" s="57">
        <v>0.5</v>
      </c>
      <c r="J68" s="58">
        <f t="shared" si="32"/>
        <v>-0.5</v>
      </c>
      <c r="K68" s="59">
        <f t="shared" si="33"/>
        <v>0</v>
      </c>
      <c r="P68" s="86">
        <f t="shared" si="34"/>
        <v>0</v>
      </c>
      <c r="S68" s="89"/>
    </row>
    <row r="69" spans="7:19" x14ac:dyDescent="0.35">
      <c r="G69" s="64">
        <v>0</v>
      </c>
      <c r="H69" s="57">
        <v>0.5</v>
      </c>
      <c r="J69" s="58">
        <f t="shared" si="32"/>
        <v>-0.5</v>
      </c>
      <c r="K69" s="59">
        <f t="shared" si="33"/>
        <v>0</v>
      </c>
      <c r="P69" s="86">
        <f t="shared" si="34"/>
        <v>0</v>
      </c>
      <c r="S69" s="89"/>
    </row>
    <row r="70" spans="7:19" x14ac:dyDescent="0.35">
      <c r="G70" s="64">
        <v>0</v>
      </c>
      <c r="H70" s="57">
        <v>0.5</v>
      </c>
      <c r="J70" s="58">
        <f t="shared" si="32"/>
        <v>-0.5</v>
      </c>
      <c r="K70" s="59">
        <f t="shared" si="33"/>
        <v>0</v>
      </c>
      <c r="P70" s="86">
        <f t="shared" si="34"/>
        <v>0</v>
      </c>
      <c r="S70" s="89"/>
    </row>
    <row r="71" spans="7:19" x14ac:dyDescent="0.35">
      <c r="G71" s="64">
        <v>0</v>
      </c>
      <c r="H71" s="57">
        <v>0.5</v>
      </c>
      <c r="J71" s="58">
        <f t="shared" si="32"/>
        <v>-0.5</v>
      </c>
      <c r="K71" s="59">
        <f t="shared" si="33"/>
        <v>0</v>
      </c>
      <c r="P71" s="86">
        <f t="shared" si="34"/>
        <v>0</v>
      </c>
      <c r="S71" s="89"/>
    </row>
    <row r="72" spans="7:19" x14ac:dyDescent="0.35">
      <c r="G72" s="64">
        <v>0</v>
      </c>
      <c r="H72" s="57">
        <v>0.5</v>
      </c>
      <c r="J72" s="58">
        <f t="shared" si="32"/>
        <v>-0.5</v>
      </c>
      <c r="K72" s="59">
        <f t="shared" si="33"/>
        <v>0</v>
      </c>
      <c r="P72" s="86">
        <f t="shared" si="34"/>
        <v>0</v>
      </c>
      <c r="S72" s="89"/>
    </row>
    <row r="73" spans="7:19" x14ac:dyDescent="0.35">
      <c r="G73" s="64">
        <v>0</v>
      </c>
      <c r="H73" s="57">
        <v>0.5</v>
      </c>
      <c r="J73" s="58">
        <f t="shared" si="32"/>
        <v>-0.5</v>
      </c>
      <c r="K73" s="59">
        <f t="shared" si="33"/>
        <v>0</v>
      </c>
      <c r="P73" s="86">
        <f t="shared" si="34"/>
        <v>0</v>
      </c>
      <c r="S73" s="89"/>
    </row>
    <row r="74" spans="7:19" x14ac:dyDescent="0.35">
      <c r="G74" s="64">
        <v>0</v>
      </c>
      <c r="H74" s="57">
        <v>0.5</v>
      </c>
      <c r="J74" s="58">
        <f t="shared" si="32"/>
        <v>-0.5</v>
      </c>
      <c r="K74" s="59">
        <f t="shared" si="33"/>
        <v>0</v>
      </c>
      <c r="P74" s="86">
        <f t="shared" si="34"/>
        <v>0</v>
      </c>
      <c r="S74" s="89"/>
    </row>
    <row r="75" spans="7:19" x14ac:dyDescent="0.35">
      <c r="G75" s="64">
        <v>0</v>
      </c>
      <c r="H75" s="57">
        <v>0.5</v>
      </c>
      <c r="J75" s="58">
        <f t="shared" si="32"/>
        <v>-0.5</v>
      </c>
      <c r="K75" s="59">
        <f t="shared" si="33"/>
        <v>0</v>
      </c>
      <c r="P75" s="86">
        <f t="shared" si="34"/>
        <v>0</v>
      </c>
      <c r="S75" s="89"/>
    </row>
    <row r="76" spans="7:19" x14ac:dyDescent="0.35">
      <c r="G76" s="64">
        <v>0</v>
      </c>
      <c r="H76" s="57">
        <v>0.5</v>
      </c>
      <c r="J76" s="58">
        <f t="shared" si="32"/>
        <v>-0.5</v>
      </c>
      <c r="K76" s="59">
        <f t="shared" si="33"/>
        <v>0</v>
      </c>
      <c r="P76" s="86">
        <f t="shared" si="34"/>
        <v>0</v>
      </c>
      <c r="S76" s="89"/>
    </row>
    <row r="77" spans="7:19" x14ac:dyDescent="0.35">
      <c r="G77" s="64">
        <v>0</v>
      </c>
      <c r="H77" s="57">
        <v>0.5</v>
      </c>
      <c r="J77" s="58">
        <f t="shared" si="32"/>
        <v>-0.5</v>
      </c>
      <c r="K77" s="59">
        <f t="shared" si="33"/>
        <v>0</v>
      </c>
      <c r="P77" s="86">
        <f t="shared" si="34"/>
        <v>0</v>
      </c>
      <c r="S77" s="89"/>
    </row>
    <row r="78" spans="7:19" x14ac:dyDescent="0.35">
      <c r="G78" s="64">
        <v>0</v>
      </c>
      <c r="H78" s="57">
        <v>0.5</v>
      </c>
      <c r="J78" s="58">
        <f t="shared" si="32"/>
        <v>-0.5</v>
      </c>
      <c r="K78" s="59">
        <f t="shared" si="33"/>
        <v>0</v>
      </c>
      <c r="P78" s="86">
        <f t="shared" si="34"/>
        <v>0</v>
      </c>
      <c r="S78" s="89"/>
    </row>
    <row r="79" spans="7:19" x14ac:dyDescent="0.35">
      <c r="G79" s="64">
        <v>0</v>
      </c>
      <c r="H79" s="57">
        <v>0.5</v>
      </c>
      <c r="J79" s="58">
        <f t="shared" si="32"/>
        <v>-0.5</v>
      </c>
      <c r="K79" s="59">
        <f t="shared" si="33"/>
        <v>0</v>
      </c>
      <c r="P79" s="86">
        <f t="shared" si="34"/>
        <v>0</v>
      </c>
      <c r="S79" s="89"/>
    </row>
    <row r="80" spans="7:19" x14ac:dyDescent="0.35">
      <c r="G80" s="64">
        <v>0</v>
      </c>
      <c r="H80" s="57">
        <v>0.5</v>
      </c>
      <c r="J80" s="58">
        <f t="shared" si="32"/>
        <v>-0.5</v>
      </c>
      <c r="K80" s="59">
        <f t="shared" si="33"/>
        <v>0</v>
      </c>
      <c r="P80" s="86">
        <f t="shared" si="34"/>
        <v>0</v>
      </c>
      <c r="S80" s="89"/>
    </row>
    <row r="81" spans="7:19" x14ac:dyDescent="0.35">
      <c r="G81" s="64">
        <v>0</v>
      </c>
      <c r="H81" s="57">
        <v>0.5</v>
      </c>
      <c r="J81" s="58">
        <f t="shared" si="32"/>
        <v>-0.5</v>
      </c>
      <c r="K81" s="59">
        <f t="shared" si="33"/>
        <v>0</v>
      </c>
      <c r="P81" s="86">
        <f t="shared" si="34"/>
        <v>0</v>
      </c>
      <c r="S81" s="89"/>
    </row>
    <row r="82" spans="7:19" x14ac:dyDescent="0.35">
      <c r="G82" s="64">
        <v>0</v>
      </c>
      <c r="H82" s="57">
        <v>0.5</v>
      </c>
      <c r="J82" s="58">
        <f t="shared" si="32"/>
        <v>-0.5</v>
      </c>
      <c r="K82" s="59">
        <f t="shared" si="33"/>
        <v>0</v>
      </c>
      <c r="P82" s="86">
        <f t="shared" si="34"/>
        <v>0</v>
      </c>
      <c r="S82" s="89"/>
    </row>
    <row r="83" spans="7:19" x14ac:dyDescent="0.35">
      <c r="G83" s="64">
        <v>0</v>
      </c>
      <c r="H83" s="57">
        <v>0.5</v>
      </c>
      <c r="J83" s="58">
        <f t="shared" si="32"/>
        <v>-0.5</v>
      </c>
      <c r="K83" s="59">
        <f t="shared" si="33"/>
        <v>0</v>
      </c>
      <c r="P83" s="86">
        <f t="shared" si="34"/>
        <v>0</v>
      </c>
      <c r="S83" s="89"/>
    </row>
    <row r="84" spans="7:19" x14ac:dyDescent="0.35">
      <c r="G84" s="64">
        <v>0</v>
      </c>
      <c r="H84" s="57">
        <v>0.5</v>
      </c>
      <c r="J84" s="58">
        <f t="shared" si="32"/>
        <v>-0.5</v>
      </c>
      <c r="K84" s="59">
        <f t="shared" si="33"/>
        <v>0</v>
      </c>
      <c r="P84" s="86">
        <f t="shared" si="34"/>
        <v>0</v>
      </c>
      <c r="S84" s="89"/>
    </row>
    <row r="85" spans="7:19" x14ac:dyDescent="0.35">
      <c r="G85" s="64">
        <v>0</v>
      </c>
      <c r="H85" s="57">
        <v>0.5</v>
      </c>
      <c r="J85" s="58">
        <f t="shared" si="32"/>
        <v>-0.5</v>
      </c>
      <c r="K85" s="59">
        <f t="shared" si="33"/>
        <v>0</v>
      </c>
      <c r="P85" s="86">
        <f t="shared" si="34"/>
        <v>0</v>
      </c>
      <c r="S85" s="89"/>
    </row>
    <row r="86" spans="7:19" x14ac:dyDescent="0.35">
      <c r="G86" s="64">
        <v>0</v>
      </c>
      <c r="H86" s="57">
        <v>0.5</v>
      </c>
      <c r="J86" s="58">
        <f t="shared" si="32"/>
        <v>-0.5</v>
      </c>
      <c r="K86" s="59">
        <f t="shared" si="33"/>
        <v>0</v>
      </c>
      <c r="P86" s="86">
        <f t="shared" si="34"/>
        <v>0</v>
      </c>
      <c r="S86" s="89"/>
    </row>
    <row r="87" spans="7:19" x14ac:dyDescent="0.35">
      <c r="G87" s="64">
        <v>0</v>
      </c>
      <c r="H87" s="57">
        <v>0.5</v>
      </c>
      <c r="J87" s="58">
        <f t="shared" si="32"/>
        <v>-0.5</v>
      </c>
      <c r="K87" s="59">
        <f t="shared" si="33"/>
        <v>0</v>
      </c>
      <c r="P87" s="86">
        <f t="shared" si="34"/>
        <v>0</v>
      </c>
      <c r="S87" s="89"/>
    </row>
    <row r="88" spans="7:19" x14ac:dyDescent="0.35">
      <c r="G88" s="64">
        <v>0</v>
      </c>
      <c r="H88" s="57">
        <v>0.5</v>
      </c>
      <c r="J88" s="58">
        <f t="shared" si="32"/>
        <v>-0.5</v>
      </c>
      <c r="K88" s="59">
        <f t="shared" si="33"/>
        <v>0</v>
      </c>
      <c r="P88" s="86">
        <f t="shared" si="34"/>
        <v>0</v>
      </c>
      <c r="S88" s="89"/>
    </row>
    <row r="89" spans="7:19" x14ac:dyDescent="0.35">
      <c r="G89" s="64">
        <v>0</v>
      </c>
      <c r="H89" s="57">
        <v>0.5</v>
      </c>
      <c r="J89" s="58">
        <f t="shared" si="32"/>
        <v>-0.5</v>
      </c>
      <c r="K89" s="59">
        <f t="shared" si="33"/>
        <v>0</v>
      </c>
      <c r="P89" s="86">
        <f t="shared" si="34"/>
        <v>0</v>
      </c>
      <c r="S89" s="89"/>
    </row>
    <row r="90" spans="7:19" x14ac:dyDescent="0.35">
      <c r="G90" s="64">
        <v>0</v>
      </c>
      <c r="H90" s="57">
        <v>0.5</v>
      </c>
      <c r="J90" s="58">
        <f t="shared" si="32"/>
        <v>-0.5</v>
      </c>
      <c r="K90" s="59">
        <f t="shared" si="33"/>
        <v>0</v>
      </c>
      <c r="P90" s="86">
        <f t="shared" si="34"/>
        <v>0</v>
      </c>
    </row>
    <row r="91" spans="7:19" x14ac:dyDescent="0.35">
      <c r="G91" s="64">
        <v>0</v>
      </c>
      <c r="H91" s="57">
        <v>0.5</v>
      </c>
      <c r="J91" s="58">
        <f t="shared" si="32"/>
        <v>-0.5</v>
      </c>
      <c r="K91" s="59">
        <f t="shared" si="33"/>
        <v>0</v>
      </c>
      <c r="P91" s="86">
        <f t="shared" si="34"/>
        <v>0</v>
      </c>
    </row>
    <row r="92" spans="7:19" x14ac:dyDescent="0.35">
      <c r="G92" s="64">
        <v>0</v>
      </c>
      <c r="H92" s="57">
        <v>0.5</v>
      </c>
      <c r="J92" s="58">
        <f t="shared" si="32"/>
        <v>-0.5</v>
      </c>
      <c r="K92" s="59">
        <f t="shared" si="33"/>
        <v>0</v>
      </c>
      <c r="P92" s="86">
        <f t="shared" si="34"/>
        <v>0</v>
      </c>
    </row>
    <row r="93" spans="7:19" x14ac:dyDescent="0.35">
      <c r="G93" s="64">
        <v>0</v>
      </c>
      <c r="H93" s="57">
        <v>0.5</v>
      </c>
      <c r="J93" s="58">
        <f t="shared" si="32"/>
        <v>-0.5</v>
      </c>
      <c r="K93" s="59">
        <f t="shared" si="33"/>
        <v>0</v>
      </c>
      <c r="P93" s="86">
        <f t="shared" si="34"/>
        <v>0</v>
      </c>
    </row>
    <row r="94" spans="7:19" x14ac:dyDescent="0.35">
      <c r="G94" s="64">
        <v>0</v>
      </c>
      <c r="H94" s="57">
        <v>0.5</v>
      </c>
      <c r="J94" s="58">
        <f t="shared" si="32"/>
        <v>-0.5</v>
      </c>
      <c r="K94" s="59">
        <f t="shared" si="33"/>
        <v>0</v>
      </c>
      <c r="P94" s="86">
        <f t="shared" si="34"/>
        <v>0</v>
      </c>
    </row>
    <row r="95" spans="7:19" x14ac:dyDescent="0.35">
      <c r="G95" s="64">
        <v>0</v>
      </c>
      <c r="H95" s="57">
        <v>0.5</v>
      </c>
      <c r="J95" s="58">
        <f t="shared" si="32"/>
        <v>-0.5</v>
      </c>
      <c r="K95" s="59">
        <f t="shared" si="33"/>
        <v>0</v>
      </c>
      <c r="P95" s="86">
        <f t="shared" si="34"/>
        <v>0</v>
      </c>
    </row>
    <row r="96" spans="7:19" x14ac:dyDescent="0.35">
      <c r="G96" s="64">
        <v>0</v>
      </c>
      <c r="H96" s="57">
        <v>0.5</v>
      </c>
      <c r="J96" s="58">
        <f t="shared" si="32"/>
        <v>-0.5</v>
      </c>
      <c r="K96" s="59">
        <f t="shared" si="33"/>
        <v>0</v>
      </c>
      <c r="P96" s="86">
        <f t="shared" si="34"/>
        <v>0</v>
      </c>
    </row>
    <row r="97" spans="7:16" x14ac:dyDescent="0.35">
      <c r="G97" s="64">
        <v>0</v>
      </c>
      <c r="H97" s="57">
        <v>0.5</v>
      </c>
      <c r="J97" s="58">
        <f t="shared" si="32"/>
        <v>-0.5</v>
      </c>
      <c r="K97" s="59">
        <f t="shared" si="33"/>
        <v>0</v>
      </c>
      <c r="P97" s="86">
        <f t="shared" si="34"/>
        <v>0</v>
      </c>
    </row>
    <row r="98" spans="7:16" x14ac:dyDescent="0.35">
      <c r="G98" s="64">
        <v>0</v>
      </c>
      <c r="H98" s="57">
        <v>0.5</v>
      </c>
      <c r="J98" s="58">
        <f t="shared" si="32"/>
        <v>-0.5</v>
      </c>
      <c r="K98" s="59">
        <f t="shared" si="33"/>
        <v>0</v>
      </c>
      <c r="P98" s="86">
        <f t="shared" si="34"/>
        <v>0</v>
      </c>
    </row>
    <row r="99" spans="7:16" x14ac:dyDescent="0.35">
      <c r="G99" s="64">
        <v>0</v>
      </c>
      <c r="H99" s="57">
        <v>0.5</v>
      </c>
      <c r="J99" s="58">
        <f t="shared" si="32"/>
        <v>-0.5</v>
      </c>
      <c r="K99" s="59">
        <f t="shared" si="33"/>
        <v>0</v>
      </c>
      <c r="P99" s="86">
        <f t="shared" si="34"/>
        <v>0</v>
      </c>
    </row>
    <row r="100" spans="7:16" x14ac:dyDescent="0.35">
      <c r="G100" s="64">
        <v>0</v>
      </c>
      <c r="H100" s="57">
        <v>0.5</v>
      </c>
      <c r="J100" s="58">
        <f t="shared" si="32"/>
        <v>-0.5</v>
      </c>
      <c r="K100" s="59">
        <f t="shared" si="33"/>
        <v>0</v>
      </c>
      <c r="P100" s="86">
        <f t="shared" si="34"/>
        <v>0</v>
      </c>
    </row>
    <row r="101" spans="7:16" x14ac:dyDescent="0.35">
      <c r="G101" s="64">
        <v>0</v>
      </c>
      <c r="H101" s="57">
        <v>0.5</v>
      </c>
      <c r="J101" s="58">
        <f t="shared" si="32"/>
        <v>-0.5</v>
      </c>
      <c r="K101" s="59">
        <f t="shared" si="33"/>
        <v>0</v>
      </c>
      <c r="P101" s="86">
        <f t="shared" si="34"/>
        <v>0</v>
      </c>
    </row>
    <row r="102" spans="7:16" x14ac:dyDescent="0.35">
      <c r="G102" s="64">
        <v>0</v>
      </c>
      <c r="H102" s="57">
        <v>0.5</v>
      </c>
      <c r="J102" s="58">
        <f t="shared" si="32"/>
        <v>-0.5</v>
      </c>
      <c r="K102" s="59">
        <f t="shared" si="33"/>
        <v>0</v>
      </c>
      <c r="P102" s="86">
        <f t="shared" si="34"/>
        <v>0</v>
      </c>
    </row>
  </sheetData>
  <phoneticPr fontId="18" type="noConversion"/>
  <conditionalFormatting sqref="K2:K102">
    <cfRule type="cellIs" dxfId="67" priority="1" operator="lessThan">
      <formula>86</formula>
    </cfRule>
    <cfRule type="cellIs" dxfId="66" priority="2" operator="greaterThan">
      <formula>87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ón1_Haga_clic_en">
                <anchor moveWithCells="1" sizeWithCells="1">
                  <from>
                    <xdr:col>5</xdr:col>
                    <xdr:colOff>101600</xdr:colOff>
                    <xdr:row>0</xdr:row>
                    <xdr:rowOff>101600</xdr:rowOff>
                  </from>
                  <to>
                    <xdr:col>5</xdr:col>
                    <xdr:colOff>806450</xdr:colOff>
                    <xdr:row>0</xdr:row>
                    <xdr:rowOff>387350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E54B8-96B7-4347-AEA9-77C11BE4D73E}">
  <sheetPr codeName="Hoja13"/>
  <dimension ref="A1:AA102"/>
  <sheetViews>
    <sheetView workbookViewId="0">
      <selection activeCell="F10" sqref="F10"/>
    </sheetView>
  </sheetViews>
  <sheetFormatPr baseColWidth="10" defaultColWidth="11.453125" defaultRowHeight="14.5" x14ac:dyDescent="0.35"/>
  <cols>
    <col min="1" max="1" width="12.1796875" style="85" bestFit="1" customWidth="1"/>
    <col min="2" max="2" width="11.26953125" style="64" customWidth="1"/>
    <col min="3" max="3" width="14.1796875" style="64" customWidth="1"/>
    <col min="4" max="4" width="11.453125" style="64" bestFit="1"/>
    <col min="5" max="5" width="15.26953125" style="64" customWidth="1"/>
    <col min="6" max="6" width="76" customWidth="1"/>
    <col min="7" max="7" width="11.1796875" style="64" customWidth="1"/>
    <col min="8" max="8" width="11.54296875" style="64" bestFit="1" customWidth="1"/>
    <col min="9" max="9" width="12.7265625" bestFit="1" customWidth="1"/>
    <col min="10" max="10" width="9.453125" bestFit="1" customWidth="1"/>
    <col min="11" max="11" width="11.1796875" bestFit="1" customWidth="1"/>
    <col min="13" max="13" width="24.453125" style="57" bestFit="1" customWidth="1"/>
    <col min="21" max="21" width="13.36328125" customWidth="1"/>
    <col min="22" max="22" width="12.1796875" bestFit="1" customWidth="1"/>
  </cols>
  <sheetData>
    <row r="1" spans="1:23" s="57" customFormat="1" ht="37" customHeight="1" x14ac:dyDescent="0.35">
      <c r="A1" s="84" t="s">
        <v>389</v>
      </c>
      <c r="B1" s="60" t="s">
        <v>0</v>
      </c>
      <c r="C1" s="60" t="s">
        <v>1</v>
      </c>
      <c r="D1" s="60" t="s">
        <v>48</v>
      </c>
      <c r="E1" s="60" t="s">
        <v>3</v>
      </c>
      <c r="F1" s="60" t="s">
        <v>4</v>
      </c>
      <c r="G1" s="61" t="s">
        <v>5</v>
      </c>
      <c r="H1" s="60" t="s">
        <v>6</v>
      </c>
      <c r="I1" s="60" t="s">
        <v>7</v>
      </c>
      <c r="J1" s="60" t="s">
        <v>8</v>
      </c>
      <c r="K1" s="60" t="s">
        <v>9</v>
      </c>
      <c r="L1" s="60" t="s">
        <v>10</v>
      </c>
      <c r="M1" s="60" t="s">
        <v>265</v>
      </c>
      <c r="N1" s="59">
        <f>MAX(K:K)</f>
        <v>151.5</v>
      </c>
      <c r="O1" s="59">
        <f>INT(N1)</f>
        <v>151</v>
      </c>
      <c r="P1" s="57" t="s">
        <v>390</v>
      </c>
      <c r="Q1" s="60" t="s">
        <v>394</v>
      </c>
      <c r="R1" s="60" t="s">
        <v>395</v>
      </c>
      <c r="S1" s="60" t="s">
        <v>396</v>
      </c>
      <c r="T1" s="60" t="s">
        <v>397</v>
      </c>
      <c r="U1" s="60" t="s">
        <v>398</v>
      </c>
      <c r="V1" s="57" t="s">
        <v>399</v>
      </c>
      <c r="W1" s="60" t="s">
        <v>391</v>
      </c>
    </row>
    <row r="2" spans="1:23" s="57" customFormat="1" x14ac:dyDescent="0.35">
      <c r="A2" s="84" t="s">
        <v>293</v>
      </c>
      <c r="B2" s="58" t="s">
        <v>380</v>
      </c>
      <c r="C2" s="58" t="s">
        <v>381</v>
      </c>
      <c r="D2" s="57">
        <v>1212</v>
      </c>
      <c r="E2" s="57" t="s">
        <v>49</v>
      </c>
      <c r="F2" s="57" t="s">
        <v>12</v>
      </c>
      <c r="G2" s="57" t="s">
        <v>383</v>
      </c>
      <c r="H2" s="57">
        <v>0.5</v>
      </c>
      <c r="I2" s="57" t="s">
        <v>124</v>
      </c>
      <c r="J2" s="58">
        <f t="shared" ref="J2" si="0">C2-B2-G2-H2</f>
        <v>8</v>
      </c>
      <c r="K2" s="59">
        <f t="shared" ref="K2" si="1">AVERAGE(D2/J2)</f>
        <v>151.5</v>
      </c>
      <c r="L2" s="57" t="s">
        <v>50</v>
      </c>
      <c r="M2" s="69">
        <v>44838.538055555553</v>
      </c>
      <c r="P2" s="59">
        <f>INT(K2)</f>
        <v>151</v>
      </c>
      <c r="Q2" s="59"/>
      <c r="R2" s="59"/>
      <c r="S2" s="59"/>
      <c r="T2" s="59"/>
      <c r="U2" s="59"/>
      <c r="V2" s="92">
        <v>44685</v>
      </c>
      <c r="W2" s="89" t="s">
        <v>402</v>
      </c>
    </row>
    <row r="3" spans="1:23" x14ac:dyDescent="0.35">
      <c r="A3" s="84" t="s">
        <v>412</v>
      </c>
      <c r="B3" s="58"/>
      <c r="C3" s="58"/>
      <c r="F3" s="57"/>
      <c r="H3" s="57"/>
      <c r="I3" s="64"/>
      <c r="J3" s="58"/>
      <c r="K3" s="59"/>
      <c r="P3" s="59"/>
      <c r="Q3" s="59"/>
      <c r="R3" s="59"/>
      <c r="S3" s="59"/>
      <c r="T3" s="59"/>
      <c r="U3" s="59"/>
      <c r="W3" s="89"/>
    </row>
    <row r="4" spans="1:23" x14ac:dyDescent="0.35">
      <c r="A4" s="84"/>
      <c r="B4" s="58"/>
      <c r="C4" s="58"/>
      <c r="F4" s="57"/>
      <c r="G4" s="57"/>
      <c r="H4" s="57"/>
      <c r="I4" s="64"/>
      <c r="J4" s="58"/>
      <c r="K4" s="59"/>
      <c r="P4" s="59"/>
      <c r="Q4" s="59"/>
      <c r="R4" s="59"/>
      <c r="S4" s="59"/>
      <c r="T4" s="59"/>
      <c r="U4" s="59"/>
      <c r="W4" s="89"/>
    </row>
    <row r="5" spans="1:23" x14ac:dyDescent="0.35">
      <c r="A5" s="84"/>
      <c r="B5" s="58"/>
      <c r="C5" s="58"/>
      <c r="F5" s="57"/>
      <c r="H5" s="57"/>
      <c r="I5" s="64"/>
      <c r="J5" s="58"/>
      <c r="K5" s="59"/>
      <c r="P5" s="59"/>
      <c r="Q5" s="59"/>
      <c r="R5" s="59"/>
      <c r="S5" s="59"/>
      <c r="T5" s="59"/>
      <c r="U5" s="59"/>
      <c r="W5" s="89"/>
    </row>
    <row r="6" spans="1:23" x14ac:dyDescent="0.35">
      <c r="A6" s="84"/>
      <c r="B6" s="58"/>
      <c r="C6" s="58"/>
      <c r="F6" s="57"/>
      <c r="H6" s="57"/>
      <c r="I6" s="64"/>
      <c r="J6" s="58"/>
      <c r="K6" s="59"/>
      <c r="P6" s="59"/>
      <c r="Q6" s="59"/>
      <c r="R6" s="59"/>
      <c r="S6" s="59"/>
      <c r="T6" s="59"/>
      <c r="U6" s="59"/>
      <c r="W6" s="89"/>
    </row>
    <row r="7" spans="1:23" x14ac:dyDescent="0.35">
      <c r="A7" s="84"/>
      <c r="B7" s="58"/>
      <c r="C7" s="58"/>
      <c r="F7" s="64"/>
      <c r="H7" s="57"/>
      <c r="I7" s="64"/>
      <c r="J7" s="58"/>
      <c r="K7" s="59"/>
      <c r="P7" s="59"/>
      <c r="Q7" s="59"/>
      <c r="R7" s="59"/>
      <c r="S7" s="59"/>
      <c r="T7" s="59"/>
      <c r="U7" s="59"/>
      <c r="W7" s="89"/>
    </row>
    <row r="8" spans="1:23" x14ac:dyDescent="0.35">
      <c r="A8" s="84"/>
      <c r="B8" s="58"/>
      <c r="C8" s="58"/>
      <c r="F8" s="64"/>
      <c r="H8" s="57"/>
      <c r="I8" s="64"/>
      <c r="J8" s="58"/>
      <c r="K8" s="59"/>
      <c r="P8" s="59"/>
      <c r="Q8" s="59"/>
      <c r="R8" s="59"/>
      <c r="S8" s="59"/>
      <c r="T8" s="59"/>
      <c r="U8" s="59"/>
      <c r="W8" s="89"/>
    </row>
    <row r="9" spans="1:23" x14ac:dyDescent="0.35">
      <c r="A9" s="84"/>
      <c r="B9" s="58"/>
      <c r="C9" s="58"/>
      <c r="F9" s="57"/>
      <c r="H9" s="57"/>
      <c r="I9" s="64"/>
      <c r="J9" s="58"/>
      <c r="K9" s="59"/>
      <c r="P9" s="59"/>
      <c r="Q9" s="59"/>
      <c r="R9" s="59"/>
      <c r="S9" s="59"/>
      <c r="T9" s="59"/>
      <c r="U9" s="59"/>
      <c r="W9" s="89"/>
    </row>
    <row r="10" spans="1:23" ht="15" customHeight="1" x14ac:dyDescent="0.35">
      <c r="A10" s="84"/>
      <c r="B10" s="58"/>
      <c r="C10" s="58"/>
      <c r="F10" s="57"/>
      <c r="H10" s="57"/>
      <c r="I10" s="64"/>
      <c r="J10" s="58"/>
      <c r="K10" s="59"/>
      <c r="P10" s="59"/>
      <c r="Q10" s="59"/>
      <c r="R10" s="59"/>
      <c r="S10" s="59"/>
      <c r="T10" s="59"/>
      <c r="U10" s="59"/>
      <c r="W10" s="89"/>
    </row>
    <row r="11" spans="1:23" x14ac:dyDescent="0.35">
      <c r="A11" s="84"/>
      <c r="B11" s="58"/>
      <c r="C11" s="58"/>
      <c r="F11" s="57"/>
      <c r="H11" s="57"/>
      <c r="I11" s="64"/>
      <c r="J11" s="58"/>
      <c r="K11" s="59"/>
      <c r="P11" s="59"/>
      <c r="Q11" s="59"/>
      <c r="R11" s="59"/>
      <c r="S11" s="59"/>
      <c r="T11" s="59"/>
      <c r="U11" s="59"/>
      <c r="W11" s="89"/>
    </row>
    <row r="12" spans="1:23" x14ac:dyDescent="0.35">
      <c r="A12" s="84"/>
      <c r="B12" s="58"/>
      <c r="C12" s="58"/>
      <c r="F12" s="57"/>
      <c r="H12" s="57"/>
      <c r="I12" s="64"/>
      <c r="J12" s="58"/>
      <c r="K12" s="59"/>
      <c r="P12" s="59"/>
      <c r="Q12" s="59"/>
      <c r="R12" s="59"/>
      <c r="S12" s="59"/>
      <c r="T12" s="59"/>
      <c r="U12" s="59"/>
      <c r="W12" s="89"/>
    </row>
    <row r="13" spans="1:23" x14ac:dyDescent="0.35">
      <c r="A13" s="84"/>
      <c r="B13" s="58"/>
      <c r="C13" s="58"/>
      <c r="F13" s="57"/>
      <c r="H13" s="57"/>
      <c r="I13" s="64"/>
      <c r="J13" s="58"/>
      <c r="K13" s="59"/>
      <c r="P13" s="59"/>
      <c r="Q13" s="59"/>
      <c r="R13" s="59"/>
      <c r="S13" s="59"/>
      <c r="T13" s="59"/>
      <c r="U13" s="59"/>
      <c r="W13" s="89"/>
    </row>
    <row r="14" spans="1:23" ht="15.65" customHeight="1" x14ac:dyDescent="0.35">
      <c r="A14" s="84"/>
      <c r="B14" s="58"/>
      <c r="C14" s="58"/>
      <c r="F14" s="57"/>
      <c r="H14" s="57"/>
      <c r="I14" s="64"/>
      <c r="J14" s="58"/>
      <c r="K14" s="59"/>
      <c r="P14" s="59"/>
      <c r="Q14" s="59"/>
      <c r="R14" s="59"/>
      <c r="S14" s="59"/>
      <c r="T14" s="59"/>
      <c r="U14" s="59"/>
      <c r="W14" s="89"/>
    </row>
    <row r="15" spans="1:23" ht="15.65" customHeight="1" x14ac:dyDescent="0.35">
      <c r="A15" s="84"/>
      <c r="B15" s="58"/>
      <c r="C15" s="58"/>
      <c r="F15" s="57"/>
      <c r="H15" s="57"/>
      <c r="I15" s="64"/>
      <c r="J15" s="58"/>
      <c r="K15" s="59"/>
      <c r="P15" s="59"/>
      <c r="Q15" s="59"/>
      <c r="R15" s="59"/>
      <c r="S15" s="59"/>
      <c r="T15" s="59"/>
      <c r="U15" s="59"/>
      <c r="W15" s="89"/>
    </row>
    <row r="16" spans="1:23" ht="15.65" customHeight="1" x14ac:dyDescent="0.35">
      <c r="A16" s="84"/>
      <c r="B16" s="58"/>
      <c r="C16" s="58"/>
      <c r="F16" s="57"/>
      <c r="H16" s="57"/>
      <c r="I16" s="64"/>
      <c r="J16" s="58"/>
      <c r="K16" s="59"/>
      <c r="P16" s="59"/>
      <c r="Q16" s="59"/>
      <c r="R16" s="59"/>
      <c r="S16" s="59"/>
      <c r="T16" s="59"/>
      <c r="U16" s="59"/>
      <c r="W16" s="89"/>
    </row>
    <row r="17" spans="1:27" ht="15.65" customHeight="1" x14ac:dyDescent="0.35">
      <c r="A17" s="84"/>
      <c r="B17" s="58"/>
      <c r="C17" s="58"/>
      <c r="F17" s="57"/>
      <c r="H17" s="57"/>
      <c r="I17" s="64"/>
      <c r="J17" s="58"/>
      <c r="K17" s="59"/>
      <c r="P17" s="59"/>
      <c r="Q17" s="59"/>
      <c r="R17" s="59"/>
      <c r="S17" s="59"/>
      <c r="T17" s="59"/>
      <c r="U17" s="59"/>
      <c r="W17" s="89"/>
    </row>
    <row r="18" spans="1:27" ht="15.65" customHeight="1" x14ac:dyDescent="0.35">
      <c r="A18" s="84"/>
      <c r="B18" s="58"/>
      <c r="C18" s="58"/>
      <c r="F18" s="57"/>
      <c r="H18" s="57"/>
      <c r="I18" s="64"/>
      <c r="J18" s="58"/>
      <c r="K18" s="59"/>
      <c r="P18" s="59"/>
      <c r="Q18" s="59"/>
      <c r="R18" s="59"/>
      <c r="S18" s="59"/>
      <c r="T18" s="59"/>
      <c r="U18" s="59"/>
      <c r="W18" s="89"/>
    </row>
    <row r="19" spans="1:27" ht="15.65" customHeight="1" x14ac:dyDescent="0.35">
      <c r="A19" s="84"/>
      <c r="B19" s="58"/>
      <c r="C19" s="58"/>
      <c r="F19" s="57"/>
      <c r="H19" s="57"/>
      <c r="I19" s="64"/>
      <c r="J19" s="58"/>
      <c r="K19" s="59"/>
      <c r="P19" s="59"/>
      <c r="Q19" s="59"/>
      <c r="R19" s="59"/>
      <c r="S19" s="59"/>
      <c r="T19" s="59"/>
      <c r="U19" s="59"/>
      <c r="W19" s="89"/>
    </row>
    <row r="20" spans="1:27" ht="15.65" customHeight="1" x14ac:dyDescent="0.35">
      <c r="A20" s="84"/>
      <c r="B20" s="58"/>
      <c r="C20" s="58"/>
      <c r="F20" s="57"/>
      <c r="H20" s="57"/>
      <c r="I20" s="64"/>
      <c r="J20" s="58"/>
      <c r="K20" s="59"/>
      <c r="P20" s="59"/>
      <c r="Q20" s="59"/>
      <c r="R20" s="59"/>
      <c r="S20" s="59"/>
      <c r="T20" s="59"/>
      <c r="U20" s="59"/>
      <c r="W20" s="89"/>
    </row>
    <row r="21" spans="1:27" ht="15.65" customHeight="1" x14ac:dyDescent="0.35">
      <c r="A21" s="84"/>
      <c r="B21" s="58"/>
      <c r="C21" s="58"/>
      <c r="F21" s="57"/>
      <c r="H21" s="57"/>
      <c r="I21" s="64"/>
      <c r="J21" s="58"/>
      <c r="K21" s="59"/>
      <c r="P21" s="59"/>
      <c r="Q21" s="59"/>
      <c r="R21" s="59"/>
      <c r="S21" s="59"/>
      <c r="T21" s="59"/>
      <c r="U21" s="59"/>
      <c r="W21" s="89"/>
    </row>
    <row r="22" spans="1:27" ht="15.65" customHeight="1" x14ac:dyDescent="0.35">
      <c r="A22" s="84"/>
      <c r="B22" s="58"/>
      <c r="C22" s="58"/>
      <c r="F22" s="57"/>
      <c r="H22" s="57"/>
      <c r="I22" s="64"/>
      <c r="J22" s="58"/>
      <c r="K22" s="59"/>
      <c r="P22" s="59"/>
      <c r="Q22" s="59"/>
      <c r="R22" s="59"/>
      <c r="S22" s="59"/>
      <c r="T22" s="59"/>
      <c r="U22" s="59"/>
      <c r="W22" s="89"/>
    </row>
    <row r="23" spans="1:27" ht="15.65" customHeight="1" x14ac:dyDescent="0.35">
      <c r="A23" s="84"/>
      <c r="B23" s="58"/>
      <c r="C23" s="58"/>
      <c r="F23" s="57"/>
      <c r="H23" s="57"/>
      <c r="I23" s="64"/>
      <c r="J23" s="58"/>
      <c r="K23" s="59"/>
      <c r="P23" s="59"/>
      <c r="Q23" s="59"/>
      <c r="R23" s="59"/>
      <c r="S23" s="59"/>
      <c r="T23" s="59"/>
      <c r="U23" s="59"/>
      <c r="W23" s="89"/>
    </row>
    <row r="24" spans="1:27" ht="15.65" customHeight="1" x14ac:dyDescent="0.35">
      <c r="A24" s="84"/>
      <c r="B24" s="58"/>
      <c r="C24" s="58"/>
      <c r="F24" s="57"/>
      <c r="H24" s="57"/>
      <c r="I24" s="64"/>
      <c r="J24" s="58"/>
      <c r="K24" s="59"/>
      <c r="P24" s="59"/>
      <c r="Q24" s="59"/>
      <c r="R24" s="59"/>
      <c r="S24" s="59"/>
      <c r="T24" s="59"/>
      <c r="U24" s="59"/>
      <c r="W24" s="89"/>
    </row>
    <row r="25" spans="1:27" ht="15.65" customHeight="1" x14ac:dyDescent="0.35">
      <c r="A25" s="84"/>
      <c r="B25" s="58"/>
      <c r="C25" s="58"/>
      <c r="F25" s="57"/>
      <c r="H25" s="57"/>
      <c r="I25" s="64"/>
      <c r="J25" s="58"/>
      <c r="K25" s="59"/>
      <c r="P25" s="59"/>
      <c r="Q25" s="59"/>
      <c r="R25" s="59"/>
      <c r="S25" s="59"/>
      <c r="T25" s="59"/>
      <c r="U25" s="59"/>
      <c r="W25" s="89"/>
    </row>
    <row r="26" spans="1:27" ht="15.65" customHeight="1" x14ac:dyDescent="0.35">
      <c r="A26" s="84"/>
      <c r="B26" s="58"/>
      <c r="C26" s="58"/>
      <c r="F26" s="57"/>
      <c r="H26" s="57"/>
      <c r="I26" s="64"/>
      <c r="J26" s="58"/>
      <c r="K26" s="59"/>
      <c r="P26" s="59"/>
      <c r="Q26" s="59"/>
      <c r="R26" s="59"/>
      <c r="S26" s="59"/>
      <c r="T26" s="59"/>
      <c r="U26" s="59"/>
      <c r="W26" s="89"/>
    </row>
    <row r="27" spans="1:27" x14ac:dyDescent="0.35">
      <c r="A27" s="84"/>
      <c r="B27" s="58"/>
      <c r="C27" s="58"/>
      <c r="F27" s="57"/>
      <c r="H27" s="57"/>
      <c r="I27" s="64"/>
      <c r="J27" s="58"/>
      <c r="K27" s="59"/>
      <c r="P27" s="59"/>
      <c r="Q27" s="59"/>
      <c r="R27" s="59"/>
      <c r="S27" s="59"/>
      <c r="T27" s="59"/>
      <c r="U27" s="59"/>
      <c r="W27" s="89"/>
    </row>
    <row r="28" spans="1:27" x14ac:dyDescent="0.35">
      <c r="A28" s="84"/>
      <c r="B28" s="58"/>
      <c r="C28" s="58"/>
      <c r="F28" s="57"/>
      <c r="H28" s="57"/>
      <c r="I28" s="64"/>
      <c r="J28" s="58"/>
      <c r="K28" s="59"/>
      <c r="P28" s="59"/>
      <c r="Q28" s="59"/>
      <c r="R28" s="59"/>
      <c r="S28" s="59"/>
      <c r="T28" s="59"/>
      <c r="U28" s="59"/>
      <c r="W28" s="89"/>
    </row>
    <row r="29" spans="1:27" x14ac:dyDescent="0.35">
      <c r="A29" s="84"/>
      <c r="B29" s="58"/>
      <c r="C29" s="58"/>
      <c r="F29" s="57"/>
      <c r="H29" s="57"/>
      <c r="I29" s="64"/>
      <c r="J29" s="58"/>
      <c r="K29" s="59"/>
      <c r="P29" s="59"/>
      <c r="Q29" s="59"/>
      <c r="R29" s="59"/>
      <c r="S29" s="59"/>
      <c r="T29" s="59"/>
      <c r="U29" s="59"/>
      <c r="W29" s="89"/>
      <c r="Z29" s="66"/>
      <c r="AA29" s="91"/>
    </row>
    <row r="30" spans="1:27" x14ac:dyDescent="0.35">
      <c r="A30" s="84"/>
      <c r="B30" s="58"/>
      <c r="C30" s="58"/>
      <c r="F30" s="57"/>
      <c r="H30" s="57"/>
      <c r="I30" s="64"/>
      <c r="J30" s="58"/>
      <c r="K30" s="59"/>
      <c r="P30" s="59"/>
      <c r="Q30" s="59"/>
      <c r="R30" s="59"/>
      <c r="S30" s="59"/>
      <c r="T30" s="59"/>
      <c r="U30" s="59"/>
      <c r="W30" s="89"/>
    </row>
    <row r="31" spans="1:27" x14ac:dyDescent="0.35">
      <c r="A31" s="84"/>
      <c r="B31" s="58"/>
      <c r="C31" s="58"/>
      <c r="F31" s="57"/>
      <c r="H31" s="57"/>
      <c r="I31" s="64"/>
      <c r="J31" s="58"/>
      <c r="K31" s="59"/>
      <c r="P31" s="59"/>
      <c r="Q31" s="59"/>
      <c r="R31" s="59"/>
      <c r="S31" s="59"/>
      <c r="T31" s="59"/>
      <c r="U31" s="59"/>
      <c r="W31" s="89"/>
    </row>
    <row r="32" spans="1:27" s="65" customFormat="1" ht="14.15" customHeight="1" x14ac:dyDescent="0.35">
      <c r="A32" s="84"/>
      <c r="B32" s="58"/>
      <c r="C32" s="58"/>
      <c r="D32" s="57"/>
      <c r="E32" s="57"/>
      <c r="F32" s="68"/>
      <c r="G32" s="57"/>
      <c r="H32" s="57"/>
      <c r="I32" s="57"/>
      <c r="J32" s="58"/>
      <c r="K32" s="59"/>
      <c r="L32"/>
      <c r="M32" s="69"/>
      <c r="P32" s="59"/>
      <c r="Q32" s="59"/>
      <c r="R32" s="59"/>
      <c r="S32" s="59"/>
      <c r="T32" s="59"/>
      <c r="U32" s="59"/>
      <c r="W32" s="89"/>
    </row>
    <row r="33" spans="1:23" s="65" customFormat="1" ht="14.15" customHeight="1" x14ac:dyDescent="0.35">
      <c r="A33" s="84"/>
      <c r="B33" s="58"/>
      <c r="C33" s="58"/>
      <c r="D33" s="57"/>
      <c r="E33" s="57"/>
      <c r="F33" s="68"/>
      <c r="G33" s="57"/>
      <c r="H33" s="57"/>
      <c r="I33" s="57"/>
      <c r="J33" s="58"/>
      <c r="K33" s="59"/>
      <c r="L33"/>
      <c r="M33" s="57"/>
      <c r="P33" s="59"/>
      <c r="Q33" s="59"/>
      <c r="R33" s="59"/>
      <c r="S33" s="59"/>
      <c r="T33" s="59"/>
      <c r="U33" s="59"/>
      <c r="W33" s="89"/>
    </row>
    <row r="34" spans="1:23" s="65" customFormat="1" ht="14.15" customHeight="1" x14ac:dyDescent="0.35">
      <c r="A34" s="84"/>
      <c r="B34" s="58"/>
      <c r="C34" s="58"/>
      <c r="D34" s="57"/>
      <c r="E34" s="57"/>
      <c r="F34" s="68"/>
      <c r="G34" s="57"/>
      <c r="H34" s="57"/>
      <c r="I34" s="57"/>
      <c r="J34" s="58"/>
      <c r="K34" s="59"/>
      <c r="L34"/>
      <c r="M34" s="57"/>
      <c r="P34" s="59"/>
      <c r="Q34" s="59"/>
      <c r="R34" s="59"/>
      <c r="S34" s="59"/>
      <c r="T34" s="59"/>
      <c r="U34" s="59"/>
      <c r="W34" s="89"/>
    </row>
    <row r="35" spans="1:23" s="65" customFormat="1" ht="14.15" customHeight="1" x14ac:dyDescent="0.35">
      <c r="A35" s="84"/>
      <c r="B35" s="58"/>
      <c r="C35" s="58"/>
      <c r="D35" s="57"/>
      <c r="E35" s="57"/>
      <c r="F35" s="68"/>
      <c r="G35" s="57"/>
      <c r="H35" s="57"/>
      <c r="I35" s="57"/>
      <c r="J35" s="58"/>
      <c r="K35" s="59"/>
      <c r="L35"/>
      <c r="M35" s="57"/>
      <c r="P35" s="59"/>
      <c r="Q35" s="59"/>
      <c r="R35" s="59"/>
      <c r="S35" s="59"/>
      <c r="T35" s="59"/>
      <c r="U35" s="59"/>
      <c r="W35" s="89"/>
    </row>
    <row r="36" spans="1:23" s="65" customFormat="1" ht="14.15" customHeight="1" x14ac:dyDescent="0.35">
      <c r="A36" s="84"/>
      <c r="B36" s="58"/>
      <c r="C36" s="58"/>
      <c r="D36" s="57"/>
      <c r="E36" s="57"/>
      <c r="F36" s="68"/>
      <c r="G36" s="57"/>
      <c r="H36" s="57"/>
      <c r="I36" s="57"/>
      <c r="J36" s="58"/>
      <c r="K36" s="59"/>
      <c r="L36"/>
      <c r="M36" s="57"/>
      <c r="P36" s="59"/>
      <c r="Q36" s="59"/>
      <c r="R36" s="59"/>
      <c r="S36" s="59"/>
      <c r="T36" s="59"/>
      <c r="U36" s="59"/>
      <c r="W36" s="89"/>
    </row>
    <row r="37" spans="1:23" s="65" customFormat="1" ht="14.15" customHeight="1" x14ac:dyDescent="0.35">
      <c r="A37" s="84"/>
      <c r="B37" s="58"/>
      <c r="C37" s="58"/>
      <c r="D37" s="57"/>
      <c r="E37" s="57"/>
      <c r="F37" s="68"/>
      <c r="G37" s="57"/>
      <c r="H37" s="57"/>
      <c r="I37" s="57"/>
      <c r="J37" s="58"/>
      <c r="K37" s="59"/>
      <c r="L37"/>
      <c r="M37" s="57"/>
      <c r="P37" s="59"/>
      <c r="Q37" s="59"/>
      <c r="R37" s="59"/>
      <c r="S37" s="59"/>
      <c r="T37" s="59"/>
      <c r="U37" s="59"/>
      <c r="W37" s="89"/>
    </row>
    <row r="38" spans="1:23" s="65" customFormat="1" ht="15" customHeight="1" x14ac:dyDescent="0.35">
      <c r="A38" s="84"/>
      <c r="B38" s="58"/>
      <c r="C38" s="58"/>
      <c r="D38" s="57"/>
      <c r="E38" s="57"/>
      <c r="F38" s="68"/>
      <c r="G38" s="57"/>
      <c r="H38" s="57"/>
      <c r="I38" s="57"/>
      <c r="J38" s="58"/>
      <c r="K38" s="59"/>
      <c r="L38"/>
      <c r="M38" s="57"/>
      <c r="P38" s="59"/>
      <c r="Q38" s="59"/>
      <c r="R38" s="59"/>
      <c r="S38" s="59"/>
      <c r="T38" s="59"/>
      <c r="U38" s="59"/>
      <c r="W38" s="89"/>
    </row>
    <row r="39" spans="1:23" s="65" customFormat="1" ht="15.5" customHeight="1" x14ac:dyDescent="0.35">
      <c r="A39" s="84"/>
      <c r="B39" s="58"/>
      <c r="C39" s="58"/>
      <c r="D39" s="57"/>
      <c r="E39" s="57"/>
      <c r="F39" s="68"/>
      <c r="G39" s="57"/>
      <c r="H39" s="57"/>
      <c r="I39" s="57"/>
      <c r="J39" s="58"/>
      <c r="K39" s="59"/>
      <c r="L39"/>
      <c r="M39" s="57"/>
      <c r="P39" s="59"/>
      <c r="Q39" s="59"/>
      <c r="R39" s="59"/>
      <c r="S39" s="59"/>
      <c r="T39" s="59"/>
      <c r="U39" s="59"/>
      <c r="W39" s="89"/>
    </row>
    <row r="40" spans="1:23" s="65" customFormat="1" ht="16" customHeight="1" x14ac:dyDescent="0.35">
      <c r="A40" s="84"/>
      <c r="B40" s="58"/>
      <c r="C40" s="58"/>
      <c r="D40" s="57"/>
      <c r="E40" s="57"/>
      <c r="F40" s="68"/>
      <c r="G40" s="57"/>
      <c r="H40" s="57"/>
      <c r="I40" s="57"/>
      <c r="J40" s="58"/>
      <c r="K40" s="59"/>
      <c r="L40"/>
      <c r="M40" s="57"/>
      <c r="P40" s="59"/>
      <c r="Q40" s="59"/>
      <c r="R40" s="59"/>
      <c r="S40" s="59"/>
      <c r="T40" s="59"/>
      <c r="U40" s="59"/>
      <c r="W40" s="89"/>
    </row>
    <row r="41" spans="1:23" ht="15" customHeight="1" x14ac:dyDescent="0.35">
      <c r="A41" s="84"/>
      <c r="B41" s="58"/>
      <c r="C41" s="58"/>
      <c r="D41" s="57"/>
      <c r="E41" s="57"/>
      <c r="F41" s="64"/>
      <c r="G41" s="57"/>
      <c r="H41" s="57"/>
      <c r="I41" s="57"/>
      <c r="J41" s="58"/>
      <c r="K41" s="59"/>
      <c r="P41" s="59"/>
      <c r="Q41" s="59"/>
      <c r="R41" s="59"/>
      <c r="S41" s="59"/>
      <c r="T41" s="59"/>
      <c r="U41" s="59"/>
      <c r="W41" s="89"/>
    </row>
    <row r="42" spans="1:23" ht="15" customHeight="1" x14ac:dyDescent="0.35">
      <c r="A42" s="84"/>
      <c r="B42" s="58"/>
      <c r="C42" s="58"/>
      <c r="D42" s="57"/>
      <c r="E42" s="57"/>
      <c r="F42" s="64"/>
      <c r="G42" s="57"/>
      <c r="H42" s="57"/>
      <c r="I42" s="57"/>
      <c r="J42" s="58"/>
      <c r="K42" s="59"/>
      <c r="P42" s="59"/>
      <c r="Q42" s="59"/>
      <c r="R42" s="59"/>
      <c r="S42" s="59"/>
      <c r="T42" s="59"/>
      <c r="U42" s="59"/>
      <c r="W42" s="89"/>
    </row>
    <row r="43" spans="1:23" ht="15" customHeight="1" x14ac:dyDescent="0.35">
      <c r="A43" s="84"/>
      <c r="B43" s="58"/>
      <c r="C43" s="58"/>
      <c r="D43" s="57"/>
      <c r="E43" s="57"/>
      <c r="F43" s="64"/>
      <c r="G43" s="57"/>
      <c r="H43" s="57"/>
      <c r="I43" s="57"/>
      <c r="J43" s="58"/>
      <c r="K43" s="59"/>
      <c r="M43" s="69"/>
      <c r="P43" s="59"/>
      <c r="Q43" s="59"/>
      <c r="R43" s="59"/>
      <c r="S43" s="59"/>
      <c r="T43" s="59"/>
      <c r="U43" s="59"/>
      <c r="W43" s="89"/>
    </row>
    <row r="44" spans="1:23" s="57" customFormat="1" x14ac:dyDescent="0.35">
      <c r="A44" s="84"/>
      <c r="B44" s="58"/>
      <c r="C44" s="58"/>
      <c r="F44" s="68"/>
      <c r="J44" s="58"/>
      <c r="K44" s="59"/>
      <c r="M44" s="69"/>
      <c r="P44" s="59"/>
      <c r="Q44" s="59"/>
      <c r="R44" s="59"/>
      <c r="S44" s="59"/>
      <c r="T44" s="59"/>
      <c r="U44" s="59"/>
      <c r="W44" s="89"/>
    </row>
    <row r="45" spans="1:23" x14ac:dyDescent="0.35">
      <c r="A45" s="84"/>
      <c r="B45" s="58"/>
      <c r="C45" s="58"/>
      <c r="D45" s="57"/>
      <c r="E45" s="57"/>
      <c r="F45" s="68"/>
      <c r="I45" s="57"/>
      <c r="J45" s="58"/>
      <c r="K45" s="59"/>
      <c r="M45" s="69"/>
      <c r="P45" s="59"/>
      <c r="Q45" s="59"/>
      <c r="R45" s="59"/>
      <c r="S45" s="59"/>
      <c r="T45" s="59"/>
      <c r="U45" s="59"/>
      <c r="W45" s="89"/>
    </row>
    <row r="46" spans="1:23" x14ac:dyDescent="0.35">
      <c r="J46" s="58"/>
      <c r="K46" s="59"/>
      <c r="M46" s="69"/>
      <c r="P46" s="59"/>
      <c r="Q46" s="59"/>
      <c r="R46" s="59"/>
      <c r="S46" s="59"/>
      <c r="T46" s="59"/>
      <c r="U46" s="59"/>
      <c r="W46" s="89"/>
    </row>
    <row r="47" spans="1:23" x14ac:dyDescent="0.35">
      <c r="J47" s="58"/>
      <c r="K47" s="59"/>
      <c r="M47" s="69"/>
      <c r="P47" s="59"/>
      <c r="Q47" s="59"/>
      <c r="R47" s="59"/>
      <c r="S47" s="59"/>
      <c r="T47" s="59"/>
      <c r="U47" s="59"/>
    </row>
    <row r="48" spans="1:23" x14ac:dyDescent="0.35">
      <c r="J48" s="58"/>
      <c r="K48" s="59"/>
      <c r="P48" s="59"/>
      <c r="Q48" s="59"/>
      <c r="R48" s="59"/>
      <c r="S48" s="59"/>
      <c r="T48" s="59"/>
      <c r="U48" s="59"/>
    </row>
    <row r="49" spans="10:21" x14ac:dyDescent="0.35">
      <c r="J49" s="58"/>
      <c r="K49" s="59"/>
      <c r="P49" s="59"/>
      <c r="Q49" s="59"/>
      <c r="R49" s="59"/>
      <c r="S49" s="59"/>
      <c r="T49" s="59"/>
      <c r="U49" s="59"/>
    </row>
    <row r="50" spans="10:21" x14ac:dyDescent="0.35">
      <c r="J50" s="58"/>
      <c r="K50" s="59"/>
      <c r="P50" s="59"/>
      <c r="Q50" s="59"/>
      <c r="R50" s="59"/>
      <c r="S50" s="59"/>
      <c r="T50" s="59"/>
      <c r="U50" s="59"/>
    </row>
    <row r="51" spans="10:21" x14ac:dyDescent="0.35">
      <c r="J51" s="58"/>
      <c r="K51" s="59"/>
      <c r="P51" s="59"/>
      <c r="Q51" s="59"/>
      <c r="R51" s="59"/>
      <c r="S51" s="59"/>
      <c r="T51" s="59"/>
      <c r="U51" s="59"/>
    </row>
    <row r="52" spans="10:21" x14ac:dyDescent="0.35">
      <c r="J52" s="58"/>
      <c r="K52" s="59"/>
      <c r="P52" s="59"/>
      <c r="Q52" s="59"/>
      <c r="R52" s="59"/>
      <c r="S52" s="59"/>
      <c r="T52" s="59"/>
      <c r="U52" s="59"/>
    </row>
    <row r="53" spans="10:21" x14ac:dyDescent="0.35">
      <c r="J53" s="58"/>
      <c r="K53" s="59"/>
      <c r="P53" s="59"/>
      <c r="Q53" s="59"/>
      <c r="R53" s="59"/>
      <c r="S53" s="59"/>
      <c r="T53" s="59"/>
      <c r="U53" s="59"/>
    </row>
    <row r="54" spans="10:21" x14ac:dyDescent="0.35">
      <c r="J54" s="58"/>
      <c r="K54" s="59"/>
      <c r="P54" s="59"/>
      <c r="Q54" s="59"/>
      <c r="R54" s="59"/>
      <c r="S54" s="59"/>
      <c r="T54" s="59"/>
      <c r="U54" s="59"/>
    </row>
    <row r="55" spans="10:21" x14ac:dyDescent="0.35">
      <c r="J55" s="58"/>
      <c r="K55" s="59"/>
      <c r="P55" s="59"/>
      <c r="Q55" s="59"/>
      <c r="R55" s="59"/>
      <c r="S55" s="59"/>
      <c r="T55" s="59"/>
      <c r="U55" s="59"/>
    </row>
    <row r="56" spans="10:21" x14ac:dyDescent="0.35">
      <c r="J56" s="58"/>
      <c r="K56" s="59"/>
      <c r="P56" s="59"/>
      <c r="Q56" s="59"/>
      <c r="R56" s="59"/>
      <c r="S56" s="59"/>
      <c r="T56" s="59"/>
      <c r="U56" s="59"/>
    </row>
    <row r="57" spans="10:21" x14ac:dyDescent="0.35">
      <c r="J57" s="58"/>
      <c r="K57" s="59"/>
      <c r="P57" s="59"/>
      <c r="Q57" s="59"/>
      <c r="R57" s="59"/>
      <c r="S57" s="59"/>
      <c r="T57" s="59"/>
      <c r="U57" s="59"/>
    </row>
    <row r="58" spans="10:21" x14ac:dyDescent="0.35">
      <c r="J58" s="58"/>
      <c r="K58" s="59"/>
      <c r="P58" s="59"/>
      <c r="Q58" s="59"/>
      <c r="R58" s="59"/>
      <c r="S58" s="59"/>
      <c r="T58" s="59"/>
      <c r="U58" s="59"/>
    </row>
    <row r="59" spans="10:21" x14ac:dyDescent="0.35">
      <c r="J59" s="58"/>
      <c r="K59" s="59"/>
      <c r="P59" s="59"/>
      <c r="Q59" s="59"/>
      <c r="R59" s="59"/>
      <c r="S59" s="59"/>
      <c r="T59" s="59"/>
      <c r="U59" s="59"/>
    </row>
    <row r="60" spans="10:21" x14ac:dyDescent="0.35">
      <c r="J60" s="58"/>
      <c r="K60" s="59"/>
      <c r="P60" s="59"/>
      <c r="Q60" s="59"/>
      <c r="R60" s="59"/>
      <c r="S60" s="59"/>
      <c r="T60" s="59"/>
      <c r="U60" s="59"/>
    </row>
    <row r="61" spans="10:21" x14ac:dyDescent="0.35">
      <c r="J61" s="58"/>
      <c r="K61" s="59"/>
      <c r="P61" s="59"/>
      <c r="Q61" s="59"/>
      <c r="R61" s="59"/>
      <c r="S61" s="59"/>
      <c r="T61" s="59"/>
      <c r="U61" s="59"/>
    </row>
    <row r="62" spans="10:21" x14ac:dyDescent="0.35">
      <c r="J62" s="58"/>
      <c r="K62" s="59"/>
      <c r="P62" s="59"/>
      <c r="Q62" s="59"/>
      <c r="R62" s="59"/>
      <c r="S62" s="59"/>
      <c r="T62" s="59"/>
      <c r="U62" s="59"/>
    </row>
    <row r="63" spans="10:21" x14ac:dyDescent="0.35">
      <c r="J63" s="58"/>
      <c r="K63" s="59"/>
      <c r="P63" s="59"/>
      <c r="Q63" s="59"/>
      <c r="R63" s="59"/>
      <c r="S63" s="59"/>
      <c r="T63" s="59"/>
      <c r="U63" s="59"/>
    </row>
    <row r="64" spans="10:21" x14ac:dyDescent="0.35">
      <c r="J64" s="58"/>
      <c r="K64" s="59"/>
      <c r="P64" s="59"/>
      <c r="Q64" s="59"/>
      <c r="R64" s="59"/>
      <c r="S64" s="59"/>
      <c r="T64" s="59"/>
      <c r="U64" s="59"/>
    </row>
    <row r="65" spans="10:21" x14ac:dyDescent="0.35">
      <c r="J65" s="58"/>
      <c r="K65" s="59"/>
      <c r="P65" s="59"/>
      <c r="Q65" s="59"/>
      <c r="R65" s="59"/>
      <c r="S65" s="59"/>
      <c r="T65" s="59"/>
      <c r="U65" s="59"/>
    </row>
    <row r="66" spans="10:21" x14ac:dyDescent="0.35">
      <c r="J66" s="58"/>
      <c r="K66" s="59"/>
      <c r="P66" s="59"/>
      <c r="Q66" s="59"/>
      <c r="R66" s="59"/>
      <c r="S66" s="59"/>
      <c r="T66" s="59"/>
      <c r="U66" s="59"/>
    </row>
    <row r="67" spans="10:21" x14ac:dyDescent="0.35">
      <c r="J67" s="58"/>
      <c r="K67" s="59"/>
      <c r="P67" s="59"/>
      <c r="Q67" s="59"/>
      <c r="R67" s="59"/>
      <c r="S67" s="59"/>
      <c r="T67" s="59"/>
      <c r="U67" s="59"/>
    </row>
    <row r="68" spans="10:21" x14ac:dyDescent="0.35">
      <c r="J68" s="58"/>
      <c r="K68" s="59"/>
      <c r="P68" s="59"/>
      <c r="Q68" s="59"/>
      <c r="R68" s="59"/>
      <c r="S68" s="59"/>
      <c r="T68" s="59"/>
      <c r="U68" s="59"/>
    </row>
    <row r="69" spans="10:21" x14ac:dyDescent="0.35">
      <c r="J69" s="58"/>
      <c r="K69" s="59"/>
      <c r="P69" s="59"/>
      <c r="Q69" s="59"/>
      <c r="R69" s="59"/>
      <c r="S69" s="59"/>
      <c r="T69" s="59"/>
      <c r="U69" s="59"/>
    </row>
    <row r="70" spans="10:21" x14ac:dyDescent="0.35">
      <c r="J70" s="58"/>
      <c r="K70" s="59"/>
      <c r="P70" s="59"/>
      <c r="Q70" s="59"/>
      <c r="R70" s="59"/>
      <c r="S70" s="59"/>
      <c r="T70" s="59"/>
      <c r="U70" s="59"/>
    </row>
    <row r="71" spans="10:21" x14ac:dyDescent="0.35">
      <c r="J71" s="58"/>
      <c r="K71" s="59"/>
      <c r="P71" s="59"/>
      <c r="Q71" s="59"/>
      <c r="R71" s="59"/>
      <c r="S71" s="59"/>
      <c r="T71" s="59"/>
      <c r="U71" s="59"/>
    </row>
    <row r="72" spans="10:21" x14ac:dyDescent="0.35">
      <c r="J72" s="58"/>
      <c r="K72" s="59"/>
      <c r="P72" s="59"/>
      <c r="Q72" s="59"/>
      <c r="R72" s="59"/>
      <c r="S72" s="59"/>
      <c r="T72" s="59"/>
      <c r="U72" s="59"/>
    </row>
    <row r="73" spans="10:21" x14ac:dyDescent="0.35">
      <c r="J73" s="58"/>
      <c r="K73" s="59"/>
      <c r="P73" s="59"/>
      <c r="Q73" s="59"/>
      <c r="R73" s="59"/>
      <c r="S73" s="59"/>
      <c r="T73" s="59"/>
      <c r="U73" s="59"/>
    </row>
    <row r="74" spans="10:21" x14ac:dyDescent="0.35">
      <c r="J74" s="58"/>
      <c r="K74" s="59"/>
      <c r="P74" s="59"/>
      <c r="Q74" s="59"/>
      <c r="R74" s="59"/>
      <c r="S74" s="59"/>
      <c r="T74" s="59"/>
      <c r="U74" s="59"/>
    </row>
    <row r="75" spans="10:21" x14ac:dyDescent="0.35">
      <c r="J75" s="58"/>
      <c r="K75" s="59"/>
      <c r="P75" s="59"/>
      <c r="Q75" s="59"/>
      <c r="R75" s="59"/>
      <c r="S75" s="59"/>
      <c r="T75" s="59"/>
      <c r="U75" s="59"/>
    </row>
    <row r="76" spans="10:21" x14ac:dyDescent="0.35">
      <c r="J76" s="58"/>
      <c r="K76" s="59"/>
      <c r="P76" s="59"/>
      <c r="Q76" s="59"/>
      <c r="R76" s="59"/>
      <c r="S76" s="59"/>
      <c r="T76" s="59"/>
      <c r="U76" s="59"/>
    </row>
    <row r="77" spans="10:21" x14ac:dyDescent="0.35">
      <c r="J77" s="58"/>
      <c r="K77" s="59"/>
      <c r="P77" s="59"/>
      <c r="Q77" s="59"/>
      <c r="R77" s="59"/>
      <c r="S77" s="59"/>
      <c r="T77" s="59"/>
      <c r="U77" s="59"/>
    </row>
    <row r="78" spans="10:21" x14ac:dyDescent="0.35">
      <c r="J78" s="58"/>
      <c r="K78" s="59"/>
      <c r="P78" s="59"/>
      <c r="Q78" s="59"/>
      <c r="R78" s="59"/>
      <c r="S78" s="59"/>
      <c r="T78" s="59"/>
      <c r="U78" s="59"/>
    </row>
    <row r="79" spans="10:21" x14ac:dyDescent="0.35">
      <c r="J79" s="58"/>
      <c r="K79" s="59"/>
      <c r="P79" s="59"/>
      <c r="Q79" s="59"/>
      <c r="R79" s="59"/>
      <c r="S79" s="59"/>
      <c r="T79" s="59"/>
      <c r="U79" s="59"/>
    </row>
    <row r="80" spans="10:21" x14ac:dyDescent="0.35">
      <c r="J80" s="58"/>
      <c r="K80" s="59"/>
      <c r="P80" s="59"/>
      <c r="Q80" s="59"/>
      <c r="R80" s="59"/>
      <c r="S80" s="59"/>
      <c r="T80" s="59"/>
      <c r="U80" s="59"/>
    </row>
    <row r="81" spans="7:21" x14ac:dyDescent="0.35">
      <c r="J81" s="58"/>
      <c r="K81" s="59"/>
      <c r="P81" s="59"/>
      <c r="Q81" s="59"/>
      <c r="R81" s="59"/>
      <c r="S81" s="59"/>
      <c r="T81" s="59"/>
      <c r="U81" s="59"/>
    </row>
    <row r="82" spans="7:21" x14ac:dyDescent="0.35">
      <c r="J82" s="58"/>
      <c r="K82" s="59"/>
      <c r="P82" s="59"/>
      <c r="Q82" s="59"/>
      <c r="R82" s="59"/>
      <c r="S82" s="59"/>
      <c r="T82" s="59"/>
      <c r="U82" s="59"/>
    </row>
    <row r="83" spans="7:21" x14ac:dyDescent="0.35">
      <c r="J83" s="58"/>
      <c r="K83" s="59"/>
      <c r="P83" s="59"/>
      <c r="Q83" s="59"/>
      <c r="R83" s="59"/>
      <c r="S83" s="59"/>
      <c r="T83" s="59"/>
      <c r="U83" s="59"/>
    </row>
    <row r="84" spans="7:21" x14ac:dyDescent="0.35">
      <c r="J84" s="58"/>
      <c r="K84" s="59"/>
      <c r="P84" s="59"/>
      <c r="Q84" s="59"/>
      <c r="R84" s="59"/>
      <c r="S84" s="59"/>
      <c r="T84" s="59"/>
      <c r="U84" s="59"/>
    </row>
    <row r="85" spans="7:21" x14ac:dyDescent="0.35">
      <c r="J85" s="58"/>
      <c r="K85" s="59"/>
      <c r="P85" s="59"/>
      <c r="Q85" s="59"/>
      <c r="R85" s="59"/>
      <c r="S85" s="59"/>
      <c r="T85" s="59"/>
      <c r="U85" s="59"/>
    </row>
    <row r="86" spans="7:21" x14ac:dyDescent="0.35">
      <c r="J86" s="58"/>
      <c r="K86" s="59"/>
      <c r="P86" s="59"/>
      <c r="Q86" s="59"/>
      <c r="R86" s="59"/>
      <c r="S86" s="59"/>
      <c r="T86" s="59"/>
      <c r="U86" s="59"/>
    </row>
    <row r="87" spans="7:21" x14ac:dyDescent="0.35">
      <c r="J87" s="58"/>
      <c r="K87" s="59"/>
      <c r="P87" s="59"/>
      <c r="Q87" s="59"/>
      <c r="R87" s="59"/>
      <c r="S87" s="59"/>
      <c r="T87" s="59"/>
      <c r="U87" s="59"/>
    </row>
    <row r="88" spans="7:21" x14ac:dyDescent="0.35">
      <c r="J88" s="58"/>
      <c r="K88" s="59"/>
      <c r="P88" s="59"/>
      <c r="Q88" s="59"/>
      <c r="R88" s="59"/>
      <c r="S88" s="59"/>
      <c r="T88" s="59"/>
      <c r="U88" s="59"/>
    </row>
    <row r="89" spans="7:21" x14ac:dyDescent="0.35">
      <c r="J89" s="58"/>
      <c r="K89" s="59"/>
      <c r="P89" s="59"/>
      <c r="Q89" s="59"/>
      <c r="R89" s="59"/>
      <c r="S89" s="59"/>
      <c r="T89" s="59"/>
      <c r="U89" s="59"/>
    </row>
    <row r="90" spans="7:21" x14ac:dyDescent="0.35">
      <c r="J90" s="58"/>
      <c r="K90" s="59"/>
      <c r="P90" s="59"/>
      <c r="Q90" s="59"/>
      <c r="R90" s="59"/>
      <c r="S90" s="59"/>
      <c r="T90" s="59"/>
      <c r="U90" s="59"/>
    </row>
    <row r="91" spans="7:21" x14ac:dyDescent="0.35">
      <c r="J91" s="58"/>
      <c r="K91" s="59"/>
      <c r="P91" s="59"/>
      <c r="Q91" s="59"/>
      <c r="R91" s="59"/>
      <c r="S91" s="59"/>
      <c r="T91" s="59"/>
      <c r="U91" s="59"/>
    </row>
    <row r="92" spans="7:21" x14ac:dyDescent="0.35">
      <c r="G92" s="64">
        <v>0</v>
      </c>
      <c r="H92" s="64">
        <v>0.5</v>
      </c>
      <c r="J92" s="58">
        <f t="shared" ref="J92:J102" si="2">C92-B92-G92-H92</f>
        <v>-0.5</v>
      </c>
      <c r="K92" s="59">
        <f t="shared" ref="K92:K102" si="3">AVERAGE(D92/J92)</f>
        <v>0</v>
      </c>
      <c r="P92" s="59">
        <f t="shared" ref="P92:P102" si="4">INT(K92)</f>
        <v>0</v>
      </c>
      <c r="Q92" s="59"/>
      <c r="R92" s="59"/>
      <c r="S92" s="59"/>
      <c r="T92" s="59"/>
      <c r="U92" s="59"/>
    </row>
    <row r="93" spans="7:21" x14ac:dyDescent="0.35">
      <c r="G93" s="64">
        <v>0</v>
      </c>
      <c r="H93" s="64">
        <v>0.5</v>
      </c>
      <c r="J93" s="58">
        <f t="shared" si="2"/>
        <v>-0.5</v>
      </c>
      <c r="K93" s="59">
        <f t="shared" si="3"/>
        <v>0</v>
      </c>
      <c r="P93" s="59">
        <f t="shared" si="4"/>
        <v>0</v>
      </c>
      <c r="Q93" s="59"/>
      <c r="R93" s="59"/>
      <c r="S93" s="59"/>
      <c r="T93" s="59"/>
      <c r="U93" s="59"/>
    </row>
    <row r="94" spans="7:21" x14ac:dyDescent="0.35">
      <c r="G94" s="64">
        <v>0</v>
      </c>
      <c r="H94" s="64">
        <v>0.5</v>
      </c>
      <c r="J94" s="58">
        <f t="shared" si="2"/>
        <v>-0.5</v>
      </c>
      <c r="K94" s="59">
        <f t="shared" si="3"/>
        <v>0</v>
      </c>
      <c r="P94" s="59">
        <f t="shared" si="4"/>
        <v>0</v>
      </c>
      <c r="Q94" s="59"/>
      <c r="R94" s="59"/>
      <c r="S94" s="59"/>
      <c r="T94" s="59"/>
      <c r="U94" s="59"/>
    </row>
    <row r="95" spans="7:21" x14ac:dyDescent="0.35">
      <c r="G95" s="64">
        <v>0</v>
      </c>
      <c r="H95" s="64">
        <v>0.5</v>
      </c>
      <c r="J95" s="58">
        <f t="shared" si="2"/>
        <v>-0.5</v>
      </c>
      <c r="K95" s="59">
        <f t="shared" si="3"/>
        <v>0</v>
      </c>
      <c r="P95" s="59">
        <f t="shared" si="4"/>
        <v>0</v>
      </c>
      <c r="Q95" s="59"/>
      <c r="R95" s="59"/>
      <c r="S95" s="59"/>
      <c r="T95" s="59"/>
      <c r="U95" s="59"/>
    </row>
    <row r="96" spans="7:21" x14ac:dyDescent="0.35">
      <c r="G96" s="64">
        <v>0</v>
      </c>
      <c r="H96" s="64">
        <v>0.5</v>
      </c>
      <c r="J96" s="58">
        <f t="shared" si="2"/>
        <v>-0.5</v>
      </c>
      <c r="K96" s="59">
        <f t="shared" si="3"/>
        <v>0</v>
      </c>
      <c r="P96" s="59">
        <f t="shared" si="4"/>
        <v>0</v>
      </c>
      <c r="Q96" s="59"/>
      <c r="R96" s="59"/>
      <c r="S96" s="59"/>
      <c r="T96" s="59"/>
      <c r="U96" s="59"/>
    </row>
    <row r="97" spans="7:21" x14ac:dyDescent="0.35">
      <c r="G97" s="64">
        <v>0</v>
      </c>
      <c r="H97" s="64">
        <v>0.5</v>
      </c>
      <c r="J97" s="58">
        <f t="shared" si="2"/>
        <v>-0.5</v>
      </c>
      <c r="K97" s="59">
        <f t="shared" si="3"/>
        <v>0</v>
      </c>
      <c r="P97" s="59">
        <f t="shared" si="4"/>
        <v>0</v>
      </c>
      <c r="Q97" s="59"/>
      <c r="R97" s="59"/>
      <c r="S97" s="59"/>
      <c r="T97" s="59"/>
      <c r="U97" s="59"/>
    </row>
    <row r="98" spans="7:21" x14ac:dyDescent="0.35">
      <c r="G98" s="64">
        <v>0</v>
      </c>
      <c r="H98" s="64">
        <v>0.5</v>
      </c>
      <c r="J98" s="58">
        <f t="shared" si="2"/>
        <v>-0.5</v>
      </c>
      <c r="K98" s="59">
        <f t="shared" si="3"/>
        <v>0</v>
      </c>
      <c r="P98" s="59">
        <f t="shared" si="4"/>
        <v>0</v>
      </c>
      <c r="Q98" s="59"/>
      <c r="R98" s="59"/>
      <c r="S98" s="59"/>
      <c r="T98" s="59"/>
      <c r="U98" s="59"/>
    </row>
    <row r="99" spans="7:21" x14ac:dyDescent="0.35">
      <c r="G99" s="64">
        <v>0</v>
      </c>
      <c r="H99" s="64">
        <v>0.5</v>
      </c>
      <c r="J99" s="58">
        <f t="shared" si="2"/>
        <v>-0.5</v>
      </c>
      <c r="K99" s="59">
        <f t="shared" si="3"/>
        <v>0</v>
      </c>
      <c r="P99" s="59">
        <f t="shared" si="4"/>
        <v>0</v>
      </c>
      <c r="Q99" s="59"/>
      <c r="R99" s="59"/>
      <c r="S99" s="59"/>
      <c r="T99" s="59"/>
      <c r="U99" s="59"/>
    </row>
    <row r="100" spans="7:21" x14ac:dyDescent="0.35">
      <c r="G100" s="64">
        <v>0</v>
      </c>
      <c r="H100" s="64">
        <v>0.5</v>
      </c>
      <c r="J100" s="58">
        <f t="shared" si="2"/>
        <v>-0.5</v>
      </c>
      <c r="K100" s="59">
        <f t="shared" si="3"/>
        <v>0</v>
      </c>
      <c r="P100" s="59">
        <f t="shared" si="4"/>
        <v>0</v>
      </c>
      <c r="Q100" s="59"/>
      <c r="R100" s="59"/>
      <c r="S100" s="59"/>
      <c r="T100" s="59"/>
      <c r="U100" s="59"/>
    </row>
    <row r="101" spans="7:21" x14ac:dyDescent="0.35">
      <c r="G101" s="64">
        <v>0</v>
      </c>
      <c r="H101" s="64">
        <v>0.5</v>
      </c>
      <c r="J101" s="58">
        <f t="shared" si="2"/>
        <v>-0.5</v>
      </c>
      <c r="K101" s="59">
        <f t="shared" si="3"/>
        <v>0</v>
      </c>
      <c r="P101" s="59">
        <f t="shared" si="4"/>
        <v>0</v>
      </c>
      <c r="Q101" s="59"/>
      <c r="R101" s="59"/>
      <c r="S101" s="59"/>
      <c r="T101" s="59"/>
      <c r="U101" s="59"/>
    </row>
    <row r="102" spans="7:21" x14ac:dyDescent="0.35">
      <c r="G102" s="64">
        <v>0</v>
      </c>
      <c r="H102" s="64">
        <v>0.5</v>
      </c>
      <c r="J102" s="58">
        <f t="shared" si="2"/>
        <v>-0.5</v>
      </c>
      <c r="K102" s="59">
        <f t="shared" si="3"/>
        <v>0</v>
      </c>
      <c r="P102" s="59">
        <f t="shared" si="4"/>
        <v>0</v>
      </c>
      <c r="Q102" s="59"/>
      <c r="R102" s="59"/>
      <c r="S102" s="59"/>
      <c r="T102" s="59"/>
      <c r="U102" s="59"/>
    </row>
  </sheetData>
  <conditionalFormatting sqref="K2:K102">
    <cfRule type="cellIs" dxfId="65" priority="1" operator="lessThan">
      <formula>155</formula>
    </cfRule>
    <cfRule type="cellIs" dxfId="64" priority="2" operator="greaterThan">
      <formula>155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tón1_Haga_clic_en">
                <anchor moveWithCells="1" sizeWithCells="1">
                  <from>
                    <xdr:col>5</xdr:col>
                    <xdr:colOff>95250</xdr:colOff>
                    <xdr:row>0</xdr:row>
                    <xdr:rowOff>101600</xdr:rowOff>
                  </from>
                  <to>
                    <xdr:col>5</xdr:col>
                    <xdr:colOff>800100</xdr:colOff>
                    <xdr:row>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599BE-11FF-40A5-9842-C09BFDC294F6}">
  <sheetPr codeName="Hoja4">
    <tabColor rgb="FF92D050"/>
  </sheetPr>
  <dimension ref="A1:AA104"/>
  <sheetViews>
    <sheetView zoomScale="90" zoomScaleNormal="90" workbookViewId="0">
      <pane ySplit="1" topLeftCell="A33" activePane="bottomLeft" state="frozen"/>
      <selection pane="bottomLeft" activeCell="E49" sqref="E49"/>
    </sheetView>
  </sheetViews>
  <sheetFormatPr baseColWidth="10" defaultColWidth="11.453125" defaultRowHeight="14.5" x14ac:dyDescent="0.35"/>
  <cols>
    <col min="1" max="1" width="12.1796875" style="85" bestFit="1" customWidth="1"/>
    <col min="2" max="2" width="11.26953125" style="64" customWidth="1"/>
    <col min="3" max="3" width="14.1796875" style="64" customWidth="1"/>
    <col min="4" max="4" width="11.453125" style="64" bestFit="1" customWidth="1"/>
    <col min="5" max="5" width="15.26953125" style="64" customWidth="1"/>
    <col min="6" max="6" width="76" customWidth="1"/>
    <col min="7" max="7" width="11.1796875" style="64" customWidth="1"/>
    <col min="8" max="8" width="11.54296875" style="64" bestFit="1" customWidth="1"/>
    <col min="9" max="9" width="12.7265625" bestFit="1" customWidth="1"/>
    <col min="10" max="10" width="9.453125" bestFit="1" customWidth="1"/>
    <col min="11" max="11" width="11.1796875" bestFit="1" customWidth="1"/>
    <col min="13" max="13" width="24.453125" style="57" bestFit="1" customWidth="1"/>
    <col min="21" max="21" width="13.36328125" customWidth="1"/>
    <col min="22" max="22" width="12.1796875" bestFit="1" customWidth="1"/>
  </cols>
  <sheetData>
    <row r="1" spans="1:23" s="57" customFormat="1" ht="37" customHeight="1" x14ac:dyDescent="0.35">
      <c r="A1" s="84" t="s">
        <v>389</v>
      </c>
      <c r="B1" s="60" t="s">
        <v>0</v>
      </c>
      <c r="C1" s="60" t="s">
        <v>1</v>
      </c>
      <c r="D1" s="60" t="s">
        <v>48</v>
      </c>
      <c r="E1" s="60" t="s">
        <v>3</v>
      </c>
      <c r="F1" s="60" t="s">
        <v>4</v>
      </c>
      <c r="G1" s="61" t="s">
        <v>5</v>
      </c>
      <c r="H1" s="60" t="s">
        <v>6</v>
      </c>
      <c r="I1" s="60" t="s">
        <v>7</v>
      </c>
      <c r="J1" s="60" t="s">
        <v>8</v>
      </c>
      <c r="K1" s="60" t="s">
        <v>9</v>
      </c>
      <c r="L1" s="60" t="s">
        <v>10</v>
      </c>
      <c r="M1" s="60" t="s">
        <v>265</v>
      </c>
      <c r="N1" s="59">
        <f>MAX(K:K)</f>
        <v>157.71084337349396</v>
      </c>
      <c r="O1" s="59">
        <f>INT(N1)</f>
        <v>157</v>
      </c>
      <c r="P1" s="57" t="s">
        <v>390</v>
      </c>
      <c r="Q1" s="60" t="s">
        <v>394</v>
      </c>
      <c r="R1" s="60" t="s">
        <v>395</v>
      </c>
      <c r="S1" s="60" t="s">
        <v>396</v>
      </c>
      <c r="T1" s="60" t="s">
        <v>397</v>
      </c>
      <c r="U1" s="60" t="s">
        <v>398</v>
      </c>
      <c r="V1" s="57" t="s">
        <v>399</v>
      </c>
      <c r="W1" s="60" t="s">
        <v>391</v>
      </c>
    </row>
    <row r="2" spans="1:23" s="57" customFormat="1" x14ac:dyDescent="0.35">
      <c r="A2" s="84" t="s">
        <v>293</v>
      </c>
      <c r="B2" s="58" t="s">
        <v>380</v>
      </c>
      <c r="C2" s="58" t="s">
        <v>381</v>
      </c>
      <c r="D2" s="57">
        <v>1212</v>
      </c>
      <c r="E2" s="57" t="s">
        <v>49</v>
      </c>
      <c r="F2" s="57" t="s">
        <v>12</v>
      </c>
      <c r="G2" s="57" t="s">
        <v>383</v>
      </c>
      <c r="H2" s="57">
        <v>0.5</v>
      </c>
      <c r="I2" s="57" t="s">
        <v>124</v>
      </c>
      <c r="J2" s="58">
        <f t="shared" ref="J2:J39" si="0">C2-B2-G2-H2</f>
        <v>8</v>
      </c>
      <c r="K2" s="59">
        <f t="shared" ref="K2:K45" si="1">AVERAGE(D2/J2)</f>
        <v>151.5</v>
      </c>
      <c r="L2" s="57" t="s">
        <v>50</v>
      </c>
      <c r="M2" s="69">
        <v>44838.538055555553</v>
      </c>
      <c r="P2" s="59">
        <f>INT(K2)</f>
        <v>151</v>
      </c>
      <c r="Q2" s="59"/>
      <c r="R2" s="59"/>
      <c r="S2" s="59"/>
      <c r="T2" s="59"/>
      <c r="U2" s="59"/>
      <c r="V2" s="92">
        <v>44685</v>
      </c>
      <c r="W2" s="89" t="s">
        <v>402</v>
      </c>
    </row>
    <row r="3" spans="1:23" x14ac:dyDescent="0.35">
      <c r="A3" s="84" t="s">
        <v>293</v>
      </c>
      <c r="B3" s="58">
        <v>5.5</v>
      </c>
      <c r="C3" s="58">
        <v>14.5</v>
      </c>
      <c r="D3" s="64">
        <v>1014</v>
      </c>
      <c r="E3" s="64" t="s">
        <v>49</v>
      </c>
      <c r="F3" s="57" t="s">
        <v>51</v>
      </c>
      <c r="G3" s="64">
        <v>1</v>
      </c>
      <c r="H3" s="57">
        <v>0.5</v>
      </c>
      <c r="I3" s="64" t="s">
        <v>124</v>
      </c>
      <c r="J3" s="58">
        <f t="shared" si="0"/>
        <v>7.5</v>
      </c>
      <c r="K3" s="59">
        <f t="shared" si="1"/>
        <v>135.19999999999999</v>
      </c>
      <c r="L3" t="s">
        <v>50</v>
      </c>
      <c r="P3" s="59">
        <f t="shared" ref="P3:P46" si="2">INT(K3)</f>
        <v>135</v>
      </c>
      <c r="Q3" s="59"/>
      <c r="R3" s="59"/>
      <c r="S3" s="59"/>
      <c r="T3" s="59"/>
      <c r="U3" s="59"/>
      <c r="W3" s="89" t="s">
        <v>402</v>
      </c>
    </row>
    <row r="4" spans="1:23" x14ac:dyDescent="0.35">
      <c r="A4" s="84" t="s">
        <v>294</v>
      </c>
      <c r="B4" s="58">
        <v>5.5</v>
      </c>
      <c r="C4" s="58">
        <v>14.5</v>
      </c>
      <c r="D4" s="64">
        <v>1098</v>
      </c>
      <c r="E4" s="64" t="s">
        <v>49</v>
      </c>
      <c r="F4" s="57" t="s">
        <v>52</v>
      </c>
      <c r="G4" s="57">
        <v>1</v>
      </c>
      <c r="H4" s="57">
        <v>0.5</v>
      </c>
      <c r="I4" s="64" t="s">
        <v>124</v>
      </c>
      <c r="J4" s="58">
        <f t="shared" si="0"/>
        <v>7.5</v>
      </c>
      <c r="K4" s="59">
        <f t="shared" si="1"/>
        <v>146.4</v>
      </c>
      <c r="L4" t="s">
        <v>50</v>
      </c>
      <c r="P4" s="59">
        <f t="shared" si="2"/>
        <v>146</v>
      </c>
      <c r="Q4" s="59"/>
      <c r="R4" s="59"/>
      <c r="S4" s="59"/>
      <c r="T4" s="59"/>
      <c r="U4" s="59"/>
      <c r="W4" s="89" t="s">
        <v>402</v>
      </c>
    </row>
    <row r="5" spans="1:23" x14ac:dyDescent="0.35">
      <c r="A5" s="84" t="s">
        <v>321</v>
      </c>
      <c r="B5" s="58">
        <v>9.5</v>
      </c>
      <c r="C5" s="58">
        <v>14.5</v>
      </c>
      <c r="D5" s="64">
        <v>562</v>
      </c>
      <c r="E5" s="64" t="s">
        <v>49</v>
      </c>
      <c r="F5" s="57" t="s">
        <v>53</v>
      </c>
      <c r="G5" s="64">
        <v>0.5</v>
      </c>
      <c r="H5" s="57">
        <v>0.5</v>
      </c>
      <c r="I5" s="64" t="s">
        <v>124</v>
      </c>
      <c r="J5" s="58">
        <f t="shared" si="0"/>
        <v>4</v>
      </c>
      <c r="K5" s="59">
        <f t="shared" si="1"/>
        <v>140.5</v>
      </c>
      <c r="L5" t="s">
        <v>50</v>
      </c>
      <c r="P5" s="59">
        <f t="shared" si="2"/>
        <v>140</v>
      </c>
      <c r="Q5" s="59"/>
      <c r="R5" s="59"/>
      <c r="S5" s="59"/>
      <c r="T5" s="59"/>
      <c r="U5" s="59"/>
      <c r="W5" s="89" t="s">
        <v>402</v>
      </c>
    </row>
    <row r="6" spans="1:23" x14ac:dyDescent="0.35">
      <c r="A6" s="84" t="s">
        <v>296</v>
      </c>
      <c r="B6" s="58">
        <v>5.5</v>
      </c>
      <c r="C6" s="58">
        <v>14.5</v>
      </c>
      <c r="D6" s="64">
        <v>537</v>
      </c>
      <c r="E6" s="64" t="s">
        <v>49</v>
      </c>
      <c r="F6" s="57" t="s">
        <v>54</v>
      </c>
      <c r="G6" s="64">
        <v>2</v>
      </c>
      <c r="H6" s="57">
        <v>0.5</v>
      </c>
      <c r="I6" s="64" t="s">
        <v>124</v>
      </c>
      <c r="J6" s="58">
        <f t="shared" si="0"/>
        <v>6.5</v>
      </c>
      <c r="K6" s="59">
        <f t="shared" si="1"/>
        <v>82.615384615384613</v>
      </c>
      <c r="L6" t="s">
        <v>50</v>
      </c>
      <c r="P6" s="59">
        <f t="shared" si="2"/>
        <v>82</v>
      </c>
      <c r="Q6" s="59"/>
      <c r="R6" s="59"/>
      <c r="S6" s="59"/>
      <c r="T6" s="59"/>
      <c r="U6" s="59"/>
      <c r="W6" s="89" t="s">
        <v>402</v>
      </c>
    </row>
    <row r="7" spans="1:23" x14ac:dyDescent="0.35">
      <c r="A7" s="84" t="s">
        <v>334</v>
      </c>
      <c r="B7" s="58">
        <v>5.5</v>
      </c>
      <c r="C7" s="58">
        <v>14.5</v>
      </c>
      <c r="D7" s="64">
        <v>900</v>
      </c>
      <c r="E7" s="64" t="s">
        <v>49</v>
      </c>
      <c r="F7" s="64" t="s">
        <v>55</v>
      </c>
      <c r="G7" s="64">
        <v>1.6</v>
      </c>
      <c r="H7" s="57">
        <v>0.5</v>
      </c>
      <c r="I7" s="64" t="s">
        <v>124</v>
      </c>
      <c r="J7" s="58">
        <f t="shared" si="0"/>
        <v>6.9</v>
      </c>
      <c r="K7" s="59">
        <f t="shared" si="1"/>
        <v>130.43478260869566</v>
      </c>
      <c r="L7" t="s">
        <v>50</v>
      </c>
      <c r="P7" s="59">
        <f t="shared" si="2"/>
        <v>130</v>
      </c>
      <c r="Q7" s="59"/>
      <c r="R7" s="59"/>
      <c r="S7" s="59"/>
      <c r="T7" s="59"/>
      <c r="U7" s="59"/>
      <c r="W7" s="89" t="s">
        <v>402</v>
      </c>
    </row>
    <row r="8" spans="1:23" x14ac:dyDescent="0.35">
      <c r="A8" s="84" t="s">
        <v>335</v>
      </c>
      <c r="B8" s="58">
        <v>5.5</v>
      </c>
      <c r="C8" s="58">
        <v>14.5</v>
      </c>
      <c r="D8" s="64">
        <v>1046</v>
      </c>
      <c r="E8" s="64" t="s">
        <v>49</v>
      </c>
      <c r="F8" s="64" t="s">
        <v>56</v>
      </c>
      <c r="G8" s="64">
        <v>0.6</v>
      </c>
      <c r="H8" s="57">
        <v>0.5</v>
      </c>
      <c r="I8" s="64" t="s">
        <v>124</v>
      </c>
      <c r="J8" s="58">
        <f t="shared" si="0"/>
        <v>7.9</v>
      </c>
      <c r="K8" s="59">
        <f t="shared" si="1"/>
        <v>132.40506329113924</v>
      </c>
      <c r="L8" t="s">
        <v>50</v>
      </c>
      <c r="P8" s="59">
        <f t="shared" si="2"/>
        <v>132</v>
      </c>
      <c r="Q8" s="59"/>
      <c r="R8" s="59"/>
      <c r="S8" s="59"/>
      <c r="T8" s="59"/>
      <c r="U8" s="59"/>
      <c r="W8" s="89" t="s">
        <v>402</v>
      </c>
    </row>
    <row r="9" spans="1:23" x14ac:dyDescent="0.35">
      <c r="A9" s="84" t="s">
        <v>322</v>
      </c>
      <c r="B9" s="58">
        <v>5.5</v>
      </c>
      <c r="C9" s="58">
        <v>14.5</v>
      </c>
      <c r="D9" s="64">
        <v>794</v>
      </c>
      <c r="E9" s="64" t="s">
        <v>49</v>
      </c>
      <c r="F9" s="57" t="s">
        <v>57</v>
      </c>
      <c r="G9" s="64">
        <v>0.6</v>
      </c>
      <c r="H9" s="57">
        <v>0.5</v>
      </c>
      <c r="I9" s="64" t="s">
        <v>124</v>
      </c>
      <c r="J9" s="58">
        <f t="shared" si="0"/>
        <v>7.9</v>
      </c>
      <c r="K9" s="59">
        <f t="shared" si="1"/>
        <v>100.50632911392404</v>
      </c>
      <c r="L9" t="s">
        <v>50</v>
      </c>
      <c r="P9" s="59">
        <f t="shared" si="2"/>
        <v>100</v>
      </c>
      <c r="Q9" s="59"/>
      <c r="R9" s="59"/>
      <c r="S9" s="59"/>
      <c r="T9" s="59"/>
      <c r="U9" s="59"/>
      <c r="W9" s="89" t="s">
        <v>402</v>
      </c>
    </row>
    <row r="10" spans="1:23" ht="15" customHeight="1" x14ac:dyDescent="0.35">
      <c r="A10" s="84" t="s">
        <v>297</v>
      </c>
      <c r="B10" s="58">
        <v>5.5</v>
      </c>
      <c r="C10" s="58">
        <v>14.5</v>
      </c>
      <c r="D10" s="64">
        <v>510</v>
      </c>
      <c r="E10" s="64" t="s">
        <v>49</v>
      </c>
      <c r="F10" s="57" t="s">
        <v>58</v>
      </c>
      <c r="G10" s="64">
        <v>1.5</v>
      </c>
      <c r="H10" s="57">
        <v>0.5</v>
      </c>
      <c r="I10" s="64" t="s">
        <v>124</v>
      </c>
      <c r="J10" s="58">
        <f t="shared" si="0"/>
        <v>7</v>
      </c>
      <c r="K10" s="59">
        <f t="shared" si="1"/>
        <v>72.857142857142861</v>
      </c>
      <c r="L10" t="s">
        <v>50</v>
      </c>
      <c r="P10" s="59">
        <f t="shared" si="2"/>
        <v>72</v>
      </c>
      <c r="Q10" s="59"/>
      <c r="R10" s="59"/>
      <c r="S10" s="59"/>
      <c r="T10" s="59"/>
      <c r="U10" s="59"/>
      <c r="W10" s="89" t="s">
        <v>402</v>
      </c>
    </row>
    <row r="11" spans="1:23" x14ac:dyDescent="0.35">
      <c r="A11" s="84" t="s">
        <v>336</v>
      </c>
      <c r="B11" s="58">
        <v>5.5</v>
      </c>
      <c r="C11" s="58">
        <v>14.5</v>
      </c>
      <c r="D11" s="64">
        <v>1050</v>
      </c>
      <c r="E11" s="64" t="s">
        <v>49</v>
      </c>
      <c r="F11" s="57" t="s">
        <v>59</v>
      </c>
      <c r="G11" s="64">
        <v>0.5</v>
      </c>
      <c r="H11" s="57">
        <v>0.5</v>
      </c>
      <c r="I11" s="64" t="s">
        <v>124</v>
      </c>
      <c r="J11" s="58">
        <f t="shared" si="0"/>
        <v>8</v>
      </c>
      <c r="K11" s="59">
        <f t="shared" si="1"/>
        <v>131.25</v>
      </c>
      <c r="L11" t="s">
        <v>50</v>
      </c>
      <c r="P11" s="59">
        <f t="shared" si="2"/>
        <v>131</v>
      </c>
      <c r="Q11" s="59"/>
      <c r="R11" s="59"/>
      <c r="S11" s="59"/>
      <c r="T11" s="59"/>
      <c r="U11" s="59"/>
      <c r="W11" s="89" t="s">
        <v>403</v>
      </c>
    </row>
    <row r="12" spans="1:23" x14ac:dyDescent="0.35">
      <c r="A12" s="84" t="s">
        <v>337</v>
      </c>
      <c r="B12" s="58">
        <v>5.5</v>
      </c>
      <c r="C12" s="58">
        <v>14.5</v>
      </c>
      <c r="D12" s="64">
        <v>995</v>
      </c>
      <c r="E12" s="64" t="s">
        <v>49</v>
      </c>
      <c r="F12" s="57" t="s">
        <v>59</v>
      </c>
      <c r="G12" s="64">
        <v>0.5</v>
      </c>
      <c r="H12" s="57">
        <v>0.5</v>
      </c>
      <c r="I12" s="64" t="s">
        <v>124</v>
      </c>
      <c r="J12" s="58">
        <f t="shared" si="0"/>
        <v>8</v>
      </c>
      <c r="K12" s="59">
        <f t="shared" si="1"/>
        <v>124.375</v>
      </c>
      <c r="L12" t="s">
        <v>50</v>
      </c>
      <c r="P12" s="59">
        <f t="shared" si="2"/>
        <v>124</v>
      </c>
      <c r="Q12" s="59"/>
      <c r="R12" s="59"/>
      <c r="S12" s="59"/>
      <c r="T12" s="59"/>
      <c r="U12" s="59"/>
      <c r="W12" s="89" t="s">
        <v>403</v>
      </c>
    </row>
    <row r="13" spans="1:23" x14ac:dyDescent="0.35">
      <c r="A13" s="84" t="s">
        <v>323</v>
      </c>
      <c r="B13" s="58">
        <v>5.5</v>
      </c>
      <c r="C13" s="58">
        <v>14.5</v>
      </c>
      <c r="D13" s="64">
        <v>771</v>
      </c>
      <c r="E13" s="64" t="s">
        <v>49</v>
      </c>
      <c r="F13" s="57" t="s">
        <v>60</v>
      </c>
      <c r="G13" s="64">
        <v>2</v>
      </c>
      <c r="H13" s="57">
        <v>0.5</v>
      </c>
      <c r="I13" s="64" t="s">
        <v>124</v>
      </c>
      <c r="J13" s="58">
        <f t="shared" si="0"/>
        <v>6.5</v>
      </c>
      <c r="K13" s="59">
        <f t="shared" si="1"/>
        <v>118.61538461538461</v>
      </c>
      <c r="L13" t="s">
        <v>50</v>
      </c>
      <c r="P13" s="59">
        <f t="shared" si="2"/>
        <v>118</v>
      </c>
      <c r="Q13" s="59"/>
      <c r="R13" s="59"/>
      <c r="S13" s="59"/>
      <c r="T13" s="59"/>
      <c r="U13" s="59"/>
      <c r="W13" s="89" t="s">
        <v>403</v>
      </c>
    </row>
    <row r="14" spans="1:23" ht="15.65" customHeight="1" x14ac:dyDescent="0.35">
      <c r="A14" s="84" t="s">
        <v>320</v>
      </c>
      <c r="B14" s="58">
        <v>5.5</v>
      </c>
      <c r="C14" s="58">
        <v>14.5</v>
      </c>
      <c r="D14" s="64">
        <v>1040</v>
      </c>
      <c r="E14" s="64" t="s">
        <v>49</v>
      </c>
      <c r="F14" s="57" t="s">
        <v>61</v>
      </c>
      <c r="G14" s="64">
        <v>0.5</v>
      </c>
      <c r="H14" s="57">
        <v>0.5</v>
      </c>
      <c r="I14" s="64" t="s">
        <v>124</v>
      </c>
      <c r="J14" s="58">
        <f t="shared" si="0"/>
        <v>8</v>
      </c>
      <c r="K14" s="59">
        <f t="shared" si="1"/>
        <v>130</v>
      </c>
      <c r="L14" t="s">
        <v>50</v>
      </c>
      <c r="P14" s="59">
        <f t="shared" si="2"/>
        <v>130</v>
      </c>
      <c r="Q14" s="59"/>
      <c r="R14" s="59"/>
      <c r="S14" s="59"/>
      <c r="T14" s="59"/>
      <c r="U14" s="59"/>
      <c r="W14" s="89" t="s">
        <v>403</v>
      </c>
    </row>
    <row r="15" spans="1:23" ht="15.65" customHeight="1" x14ac:dyDescent="0.35">
      <c r="A15" s="84" t="s">
        <v>298</v>
      </c>
      <c r="B15" s="58">
        <v>7</v>
      </c>
      <c r="C15" s="58">
        <v>14.5</v>
      </c>
      <c r="D15" s="64">
        <v>719</v>
      </c>
      <c r="E15" s="64" t="s">
        <v>49</v>
      </c>
      <c r="F15" s="57" t="s">
        <v>62</v>
      </c>
      <c r="G15" s="64">
        <v>0</v>
      </c>
      <c r="H15" s="57">
        <v>0.5</v>
      </c>
      <c r="I15" s="64" t="s">
        <v>124</v>
      </c>
      <c r="J15" s="58">
        <f t="shared" si="0"/>
        <v>7</v>
      </c>
      <c r="K15" s="59">
        <f t="shared" si="1"/>
        <v>102.71428571428571</v>
      </c>
      <c r="L15" t="s">
        <v>50</v>
      </c>
      <c r="P15" s="59">
        <f t="shared" si="2"/>
        <v>102</v>
      </c>
      <c r="Q15" s="59"/>
      <c r="R15" s="59"/>
      <c r="S15" s="59"/>
      <c r="T15" s="59"/>
      <c r="U15" s="59"/>
      <c r="W15" s="89" t="s">
        <v>403</v>
      </c>
    </row>
    <row r="16" spans="1:23" ht="15.65" customHeight="1" x14ac:dyDescent="0.35">
      <c r="A16" s="84" t="s">
        <v>338</v>
      </c>
      <c r="B16" s="58">
        <v>5.5</v>
      </c>
      <c r="C16" s="58">
        <v>14.5</v>
      </c>
      <c r="D16" s="64">
        <v>1200</v>
      </c>
      <c r="E16" s="64" t="s">
        <v>49</v>
      </c>
      <c r="F16" s="57" t="s">
        <v>63</v>
      </c>
      <c r="G16" s="64">
        <v>0.5</v>
      </c>
      <c r="H16" s="57">
        <v>0.5</v>
      </c>
      <c r="I16" s="64" t="s">
        <v>124</v>
      </c>
      <c r="J16" s="58">
        <f t="shared" si="0"/>
        <v>8</v>
      </c>
      <c r="K16" s="59">
        <f t="shared" si="1"/>
        <v>150</v>
      </c>
      <c r="L16" t="s">
        <v>50</v>
      </c>
      <c r="P16" s="59">
        <f t="shared" si="2"/>
        <v>150</v>
      </c>
      <c r="Q16" s="59"/>
      <c r="R16" s="59"/>
      <c r="S16" s="59"/>
      <c r="T16" s="59"/>
      <c r="U16" s="59"/>
      <c r="W16" s="89" t="s">
        <v>403</v>
      </c>
    </row>
    <row r="17" spans="1:27" ht="15.65" customHeight="1" x14ac:dyDescent="0.35">
      <c r="A17" s="84" t="s">
        <v>299</v>
      </c>
      <c r="B17" s="58">
        <v>5.5</v>
      </c>
      <c r="C17" s="58">
        <v>14.5</v>
      </c>
      <c r="D17" s="64">
        <v>1110</v>
      </c>
      <c r="E17" s="64" t="s">
        <v>49</v>
      </c>
      <c r="F17" s="57" t="s">
        <v>64</v>
      </c>
      <c r="G17" s="64">
        <v>1</v>
      </c>
      <c r="H17" s="57">
        <v>0.5</v>
      </c>
      <c r="I17" s="64" t="s">
        <v>124</v>
      </c>
      <c r="J17" s="58">
        <f t="shared" si="0"/>
        <v>7.5</v>
      </c>
      <c r="K17" s="59">
        <f t="shared" si="1"/>
        <v>148</v>
      </c>
      <c r="L17" t="s">
        <v>50</v>
      </c>
      <c r="P17" s="59">
        <f t="shared" si="2"/>
        <v>148</v>
      </c>
      <c r="Q17" s="59"/>
      <c r="R17" s="59"/>
      <c r="S17" s="59"/>
      <c r="T17" s="59"/>
      <c r="U17" s="59"/>
      <c r="W17" s="89" t="s">
        <v>403</v>
      </c>
    </row>
    <row r="18" spans="1:27" ht="15.65" customHeight="1" x14ac:dyDescent="0.35">
      <c r="A18" s="84" t="s">
        <v>324</v>
      </c>
      <c r="B18" s="58">
        <v>5.5</v>
      </c>
      <c r="C18" s="58">
        <v>14.5</v>
      </c>
      <c r="D18" s="64">
        <v>829</v>
      </c>
      <c r="E18" s="64" t="s">
        <v>49</v>
      </c>
      <c r="F18" s="57" t="s">
        <v>65</v>
      </c>
      <c r="G18" s="64">
        <v>1.5</v>
      </c>
      <c r="H18" s="57">
        <v>0.5</v>
      </c>
      <c r="I18" s="64" t="s">
        <v>124</v>
      </c>
      <c r="J18" s="58">
        <f t="shared" si="0"/>
        <v>7</v>
      </c>
      <c r="K18" s="59">
        <f t="shared" si="1"/>
        <v>118.42857142857143</v>
      </c>
      <c r="L18" t="s">
        <v>50</v>
      </c>
      <c r="P18" s="59">
        <f t="shared" si="2"/>
        <v>118</v>
      </c>
      <c r="Q18" s="59"/>
      <c r="R18" s="59"/>
      <c r="S18" s="59"/>
      <c r="T18" s="59"/>
      <c r="U18" s="59"/>
      <c r="W18" s="89" t="s">
        <v>403</v>
      </c>
    </row>
    <row r="19" spans="1:27" ht="15.65" customHeight="1" x14ac:dyDescent="0.35">
      <c r="A19" s="84" t="s">
        <v>325</v>
      </c>
      <c r="B19" s="58">
        <v>5.5</v>
      </c>
      <c r="C19" s="58">
        <v>14.5</v>
      </c>
      <c r="D19" s="64">
        <v>817</v>
      </c>
      <c r="E19" s="64" t="s">
        <v>49</v>
      </c>
      <c r="F19" s="57" t="s">
        <v>66</v>
      </c>
      <c r="G19" s="64">
        <v>2</v>
      </c>
      <c r="H19" s="57">
        <v>0.5</v>
      </c>
      <c r="I19" s="64" t="s">
        <v>124</v>
      </c>
      <c r="J19" s="58">
        <f t="shared" si="0"/>
        <v>6.5</v>
      </c>
      <c r="K19" s="59">
        <f t="shared" si="1"/>
        <v>125.69230769230769</v>
      </c>
      <c r="L19" t="s">
        <v>50</v>
      </c>
      <c r="P19" s="59">
        <f t="shared" si="2"/>
        <v>125</v>
      </c>
      <c r="Q19" s="59"/>
      <c r="R19" s="59"/>
      <c r="S19" s="59"/>
      <c r="T19" s="59"/>
      <c r="U19" s="59"/>
      <c r="W19" s="89" t="s">
        <v>403</v>
      </c>
    </row>
    <row r="20" spans="1:27" ht="15.65" customHeight="1" x14ac:dyDescent="0.35">
      <c r="A20" s="84" t="s">
        <v>339</v>
      </c>
      <c r="B20" s="58">
        <v>5.5</v>
      </c>
      <c r="C20" s="58">
        <v>14.5</v>
      </c>
      <c r="D20" s="64">
        <v>1290</v>
      </c>
      <c r="E20" s="64" t="s">
        <v>49</v>
      </c>
      <c r="F20" s="57" t="s">
        <v>67</v>
      </c>
      <c r="G20" s="64">
        <v>0.2</v>
      </c>
      <c r="H20" s="57">
        <v>0.5</v>
      </c>
      <c r="I20" s="64" t="s">
        <v>124</v>
      </c>
      <c r="J20" s="58">
        <f t="shared" si="0"/>
        <v>8.3000000000000007</v>
      </c>
      <c r="K20" s="59">
        <f t="shared" si="1"/>
        <v>155.42168674698794</v>
      </c>
      <c r="L20" t="s">
        <v>50</v>
      </c>
      <c r="P20" s="59">
        <f t="shared" si="2"/>
        <v>155</v>
      </c>
      <c r="Q20" s="59"/>
      <c r="R20" s="59"/>
      <c r="S20" s="59"/>
      <c r="T20" s="59"/>
      <c r="U20" s="59"/>
      <c r="W20" s="89" t="s">
        <v>403</v>
      </c>
    </row>
    <row r="21" spans="1:27" ht="15.65" customHeight="1" x14ac:dyDescent="0.35">
      <c r="A21" s="84" t="s">
        <v>340</v>
      </c>
      <c r="B21" s="58">
        <v>5.5</v>
      </c>
      <c r="C21" s="58">
        <v>14.5</v>
      </c>
      <c r="D21" s="64">
        <v>1309</v>
      </c>
      <c r="E21" s="64" t="s">
        <v>49</v>
      </c>
      <c r="F21" s="57" t="s">
        <v>68</v>
      </c>
      <c r="G21" s="64">
        <v>0.2</v>
      </c>
      <c r="H21" s="57">
        <v>0.5</v>
      </c>
      <c r="I21" s="64" t="s">
        <v>124</v>
      </c>
      <c r="J21" s="58">
        <f t="shared" si="0"/>
        <v>8.3000000000000007</v>
      </c>
      <c r="K21" s="59">
        <f t="shared" si="1"/>
        <v>157.71084337349396</v>
      </c>
      <c r="L21" t="s">
        <v>50</v>
      </c>
      <c r="P21" s="59">
        <f t="shared" si="2"/>
        <v>157</v>
      </c>
      <c r="Q21" s="59"/>
      <c r="R21" s="59"/>
      <c r="S21" s="59"/>
      <c r="T21" s="59"/>
      <c r="U21" s="59"/>
      <c r="W21" s="89" t="s">
        <v>403</v>
      </c>
    </row>
    <row r="22" spans="1:27" ht="15.65" customHeight="1" x14ac:dyDescent="0.35">
      <c r="A22" s="84" t="s">
        <v>341</v>
      </c>
      <c r="B22" s="58">
        <v>5.5</v>
      </c>
      <c r="C22" s="58">
        <v>14.5</v>
      </c>
      <c r="D22" s="64">
        <v>737</v>
      </c>
      <c r="E22" s="64" t="s">
        <v>69</v>
      </c>
      <c r="F22" s="57" t="s">
        <v>70</v>
      </c>
      <c r="G22" s="64">
        <v>0</v>
      </c>
      <c r="H22" s="57">
        <v>0.5</v>
      </c>
      <c r="I22" s="64" t="s">
        <v>124</v>
      </c>
      <c r="J22" s="58">
        <f t="shared" si="0"/>
        <v>8.5</v>
      </c>
      <c r="K22" s="59">
        <f t="shared" si="1"/>
        <v>86.705882352941174</v>
      </c>
      <c r="L22" t="s">
        <v>50</v>
      </c>
      <c r="P22" s="59">
        <f t="shared" si="2"/>
        <v>86</v>
      </c>
      <c r="Q22" s="59"/>
      <c r="R22" s="59"/>
      <c r="S22" s="59"/>
      <c r="T22" s="59"/>
      <c r="U22" s="59"/>
      <c r="W22" s="89" t="s">
        <v>403</v>
      </c>
    </row>
    <row r="23" spans="1:27" ht="15.65" customHeight="1" x14ac:dyDescent="0.35">
      <c r="A23" s="84" t="s">
        <v>326</v>
      </c>
      <c r="B23" s="58">
        <v>5.5</v>
      </c>
      <c r="C23" s="58">
        <v>14.5</v>
      </c>
      <c r="D23" s="64">
        <v>1226</v>
      </c>
      <c r="E23" s="64" t="s">
        <v>71</v>
      </c>
      <c r="F23" s="57" t="s">
        <v>72</v>
      </c>
      <c r="G23" s="64">
        <v>0.5</v>
      </c>
      <c r="H23" s="57">
        <v>0.5</v>
      </c>
      <c r="I23" s="64" t="s">
        <v>124</v>
      </c>
      <c r="J23" s="58">
        <f t="shared" si="0"/>
        <v>8</v>
      </c>
      <c r="K23" s="59">
        <f t="shared" si="1"/>
        <v>153.25</v>
      </c>
      <c r="L23" t="s">
        <v>50</v>
      </c>
      <c r="P23" s="59">
        <f t="shared" si="2"/>
        <v>153</v>
      </c>
      <c r="Q23" s="59"/>
      <c r="R23" s="59"/>
      <c r="S23" s="59"/>
      <c r="T23" s="59"/>
      <c r="U23" s="59"/>
      <c r="W23" s="89" t="s">
        <v>403</v>
      </c>
    </row>
    <row r="24" spans="1:27" ht="15.65" customHeight="1" x14ac:dyDescent="0.35">
      <c r="A24" s="84" t="s">
        <v>342</v>
      </c>
      <c r="B24" s="58">
        <v>5.5</v>
      </c>
      <c r="C24" s="58">
        <v>14.5</v>
      </c>
      <c r="D24" s="64">
        <v>952</v>
      </c>
      <c r="E24" s="64" t="s">
        <v>69</v>
      </c>
      <c r="F24" s="57" t="s">
        <v>73</v>
      </c>
      <c r="G24" s="64">
        <v>0.5</v>
      </c>
      <c r="H24" s="57">
        <v>0.5</v>
      </c>
      <c r="I24" s="64" t="s">
        <v>124</v>
      </c>
      <c r="J24" s="58">
        <f t="shared" si="0"/>
        <v>8</v>
      </c>
      <c r="K24" s="59">
        <f t="shared" si="1"/>
        <v>119</v>
      </c>
      <c r="L24" t="s">
        <v>50</v>
      </c>
      <c r="P24" s="59">
        <f t="shared" si="2"/>
        <v>119</v>
      </c>
      <c r="Q24" s="59"/>
      <c r="R24" s="59"/>
      <c r="S24" s="59"/>
      <c r="T24" s="59"/>
      <c r="U24" s="59"/>
      <c r="W24" s="89" t="s">
        <v>403</v>
      </c>
    </row>
    <row r="25" spans="1:27" ht="15.65" customHeight="1" x14ac:dyDescent="0.35">
      <c r="A25" s="84" t="s">
        <v>343</v>
      </c>
      <c r="B25" s="58">
        <v>5.5</v>
      </c>
      <c r="C25" s="58">
        <v>14.5</v>
      </c>
      <c r="D25" s="64">
        <v>581</v>
      </c>
      <c r="E25" s="64" t="s">
        <v>49</v>
      </c>
      <c r="F25" s="57" t="s">
        <v>34</v>
      </c>
      <c r="G25" s="64">
        <v>2</v>
      </c>
      <c r="H25" s="57">
        <v>0.5</v>
      </c>
      <c r="I25" s="64" t="s">
        <v>124</v>
      </c>
      <c r="J25" s="58">
        <f t="shared" si="0"/>
        <v>6.5</v>
      </c>
      <c r="K25" s="59">
        <f t="shared" si="1"/>
        <v>89.384615384615387</v>
      </c>
      <c r="L25" t="s">
        <v>50</v>
      </c>
      <c r="P25" s="59">
        <f t="shared" si="2"/>
        <v>89</v>
      </c>
      <c r="Q25" s="59"/>
      <c r="R25" s="59"/>
      <c r="S25" s="59"/>
      <c r="T25" s="59"/>
      <c r="U25" s="59"/>
      <c r="W25" s="89" t="s">
        <v>403</v>
      </c>
    </row>
    <row r="26" spans="1:27" ht="15.65" customHeight="1" x14ac:dyDescent="0.35">
      <c r="A26" s="84" t="s">
        <v>344</v>
      </c>
      <c r="B26" s="58">
        <v>5.5</v>
      </c>
      <c r="C26" s="58">
        <v>14.5</v>
      </c>
      <c r="D26" s="64">
        <v>782</v>
      </c>
      <c r="E26" s="64" t="s">
        <v>74</v>
      </c>
      <c r="F26" s="57" t="s">
        <v>36</v>
      </c>
      <c r="G26" s="64">
        <v>0</v>
      </c>
      <c r="H26" s="57">
        <v>0.5</v>
      </c>
      <c r="I26" s="64" t="s">
        <v>124</v>
      </c>
      <c r="J26" s="58">
        <f t="shared" si="0"/>
        <v>8.5</v>
      </c>
      <c r="K26" s="59">
        <f t="shared" si="1"/>
        <v>92</v>
      </c>
      <c r="L26" t="s">
        <v>50</v>
      </c>
      <c r="P26" s="59">
        <f t="shared" si="2"/>
        <v>92</v>
      </c>
      <c r="Q26" s="59"/>
      <c r="R26" s="59"/>
      <c r="S26" s="59"/>
      <c r="T26" s="59"/>
      <c r="U26" s="59"/>
      <c r="W26" s="89" t="s">
        <v>403</v>
      </c>
    </row>
    <row r="27" spans="1:27" x14ac:dyDescent="0.35">
      <c r="A27" s="84" t="s">
        <v>345</v>
      </c>
      <c r="B27" s="58">
        <v>14.5</v>
      </c>
      <c r="C27" s="58">
        <v>23.5</v>
      </c>
      <c r="D27" s="64">
        <v>767</v>
      </c>
      <c r="E27" s="64" t="s">
        <v>75</v>
      </c>
      <c r="F27" s="57" t="s">
        <v>76</v>
      </c>
      <c r="G27" s="64">
        <v>2</v>
      </c>
      <c r="H27" s="57">
        <v>0.5</v>
      </c>
      <c r="I27" s="64" t="s">
        <v>77</v>
      </c>
      <c r="J27" s="58">
        <f t="shared" si="0"/>
        <v>6.5</v>
      </c>
      <c r="K27" s="59">
        <f t="shared" si="1"/>
        <v>118</v>
      </c>
      <c r="L27" t="s">
        <v>50</v>
      </c>
      <c r="P27" s="59">
        <f t="shared" si="2"/>
        <v>118</v>
      </c>
      <c r="Q27" s="59"/>
      <c r="R27" s="59"/>
      <c r="S27" s="59"/>
      <c r="T27" s="59"/>
      <c r="U27" s="59"/>
      <c r="W27" s="89" t="s">
        <v>403</v>
      </c>
    </row>
    <row r="28" spans="1:27" x14ac:dyDescent="0.35">
      <c r="A28" s="84" t="s">
        <v>300</v>
      </c>
      <c r="B28" s="58">
        <v>5.5</v>
      </c>
      <c r="C28" s="58">
        <v>14.5</v>
      </c>
      <c r="D28" s="64">
        <v>459</v>
      </c>
      <c r="E28" s="64" t="s">
        <v>74</v>
      </c>
      <c r="F28" s="57" t="s">
        <v>78</v>
      </c>
      <c r="G28" s="64">
        <v>5</v>
      </c>
      <c r="H28" s="57">
        <v>0.5</v>
      </c>
      <c r="I28" s="64" t="s">
        <v>124</v>
      </c>
      <c r="J28" s="58">
        <f t="shared" si="0"/>
        <v>3.5</v>
      </c>
      <c r="K28" s="59">
        <f t="shared" si="1"/>
        <v>131.14285714285714</v>
      </c>
      <c r="L28" t="s">
        <v>50</v>
      </c>
      <c r="P28" s="59">
        <f t="shared" si="2"/>
        <v>131</v>
      </c>
      <c r="Q28" s="59"/>
      <c r="R28" s="59"/>
      <c r="S28" s="59"/>
      <c r="T28" s="59"/>
      <c r="U28" s="59"/>
      <c r="W28" s="89" t="s">
        <v>403</v>
      </c>
    </row>
    <row r="29" spans="1:27" x14ac:dyDescent="0.35">
      <c r="A29" s="84" t="s">
        <v>301</v>
      </c>
      <c r="B29" s="58">
        <v>5.5</v>
      </c>
      <c r="C29" s="58">
        <v>14.5</v>
      </c>
      <c r="D29" s="64">
        <v>792</v>
      </c>
      <c r="E29" s="64" t="s">
        <v>49</v>
      </c>
      <c r="F29" s="57" t="s">
        <v>79</v>
      </c>
      <c r="G29" s="64">
        <v>1.5</v>
      </c>
      <c r="H29" s="57">
        <v>0.5</v>
      </c>
      <c r="I29" s="64" t="s">
        <v>124</v>
      </c>
      <c r="J29" s="58">
        <f t="shared" si="0"/>
        <v>7</v>
      </c>
      <c r="K29" s="59">
        <f t="shared" si="1"/>
        <v>113.14285714285714</v>
      </c>
      <c r="L29" t="s">
        <v>50</v>
      </c>
      <c r="P29" s="59">
        <f t="shared" si="2"/>
        <v>113</v>
      </c>
      <c r="Q29" s="59"/>
      <c r="R29" s="59"/>
      <c r="S29" s="59"/>
      <c r="T29" s="59"/>
      <c r="U29" s="59"/>
      <c r="W29" s="89" t="s">
        <v>403</v>
      </c>
      <c r="Z29" s="66">
        <v>44591</v>
      </c>
      <c r="AA29" s="91">
        <f>Z29</f>
        <v>44591</v>
      </c>
    </row>
    <row r="30" spans="1:27" x14ac:dyDescent="0.35">
      <c r="A30" s="84" t="s">
        <v>327</v>
      </c>
      <c r="B30" s="58">
        <v>5.5</v>
      </c>
      <c r="C30" s="58">
        <v>14.5</v>
      </c>
      <c r="D30" s="64">
        <v>986</v>
      </c>
      <c r="E30" s="64" t="s">
        <v>49</v>
      </c>
      <c r="F30" s="57" t="s">
        <v>359</v>
      </c>
      <c r="G30" s="64">
        <v>0</v>
      </c>
      <c r="H30" s="57">
        <v>0.5</v>
      </c>
      <c r="I30" s="64" t="s">
        <v>124</v>
      </c>
      <c r="J30" s="58">
        <f t="shared" si="0"/>
        <v>8.5</v>
      </c>
      <c r="K30" s="59">
        <f t="shared" si="1"/>
        <v>116</v>
      </c>
      <c r="L30" t="s">
        <v>50</v>
      </c>
      <c r="P30" s="59">
        <f t="shared" si="2"/>
        <v>116</v>
      </c>
      <c r="Q30" s="59"/>
      <c r="R30" s="59"/>
      <c r="S30" s="59"/>
      <c r="T30" s="59"/>
      <c r="U30" s="59"/>
      <c r="W30" s="89" t="s">
        <v>403</v>
      </c>
    </row>
    <row r="31" spans="1:27" x14ac:dyDescent="0.35">
      <c r="A31" s="84" t="s">
        <v>327</v>
      </c>
      <c r="B31" s="58">
        <v>14.5</v>
      </c>
      <c r="C31" s="58">
        <v>23</v>
      </c>
      <c r="D31" s="64">
        <v>732</v>
      </c>
      <c r="E31" s="64" t="s">
        <v>75</v>
      </c>
      <c r="F31" s="57" t="s">
        <v>80</v>
      </c>
      <c r="G31" s="64">
        <v>0</v>
      </c>
      <c r="H31" s="57">
        <v>0.5</v>
      </c>
      <c r="I31" s="64" t="s">
        <v>81</v>
      </c>
      <c r="J31" s="58">
        <f t="shared" si="0"/>
        <v>8</v>
      </c>
      <c r="K31" s="59">
        <f t="shared" si="1"/>
        <v>91.5</v>
      </c>
      <c r="L31" t="s">
        <v>50</v>
      </c>
      <c r="P31" s="59">
        <f t="shared" si="2"/>
        <v>91</v>
      </c>
      <c r="Q31" s="59"/>
      <c r="R31" s="59"/>
      <c r="S31" s="59"/>
      <c r="T31" s="59"/>
      <c r="U31" s="59"/>
      <c r="W31" s="89" t="s">
        <v>403</v>
      </c>
    </row>
    <row r="32" spans="1:27" s="65" customFormat="1" ht="14.15" customHeight="1" x14ac:dyDescent="0.35">
      <c r="A32" s="84" t="s">
        <v>329</v>
      </c>
      <c r="B32" s="58">
        <v>14.5</v>
      </c>
      <c r="C32" s="58">
        <v>23.5</v>
      </c>
      <c r="D32" s="57">
        <v>662</v>
      </c>
      <c r="E32" s="57" t="s">
        <v>82</v>
      </c>
      <c r="F32" s="68" t="s">
        <v>83</v>
      </c>
      <c r="G32" s="57">
        <v>1</v>
      </c>
      <c r="H32" s="57">
        <v>0.5</v>
      </c>
      <c r="I32" s="57" t="s">
        <v>84</v>
      </c>
      <c r="J32" s="58">
        <f t="shared" si="0"/>
        <v>7.5</v>
      </c>
      <c r="K32" s="59">
        <f t="shared" si="1"/>
        <v>88.266666666666666</v>
      </c>
      <c r="L32" t="s">
        <v>50</v>
      </c>
      <c r="M32" s="69">
        <v>44840.556770833333</v>
      </c>
      <c r="P32" s="59">
        <f t="shared" si="2"/>
        <v>88</v>
      </c>
      <c r="Q32" s="59"/>
      <c r="R32" s="59"/>
      <c r="S32" s="59"/>
      <c r="T32" s="59"/>
      <c r="U32" s="59"/>
      <c r="W32" s="89" t="s">
        <v>404</v>
      </c>
    </row>
    <row r="33" spans="1:23" s="65" customFormat="1" ht="14.15" customHeight="1" x14ac:dyDescent="0.35">
      <c r="A33" s="84" t="s">
        <v>302</v>
      </c>
      <c r="B33" s="58">
        <v>5.5</v>
      </c>
      <c r="C33" s="58">
        <v>14.5</v>
      </c>
      <c r="D33" s="57">
        <v>554</v>
      </c>
      <c r="E33" s="57" t="s">
        <v>43</v>
      </c>
      <c r="F33" s="68" t="s">
        <v>85</v>
      </c>
      <c r="G33" s="57">
        <v>2</v>
      </c>
      <c r="H33" s="57">
        <v>0.5</v>
      </c>
      <c r="I33" s="57" t="s">
        <v>124</v>
      </c>
      <c r="J33" s="58">
        <f t="shared" si="0"/>
        <v>6.5</v>
      </c>
      <c r="K33" s="59">
        <f t="shared" si="1"/>
        <v>85.230769230769226</v>
      </c>
      <c r="L33" t="s">
        <v>50</v>
      </c>
      <c r="M33" s="57"/>
      <c r="P33" s="59">
        <f t="shared" si="2"/>
        <v>85</v>
      </c>
      <c r="Q33" s="59"/>
      <c r="R33" s="59"/>
      <c r="S33" s="59"/>
      <c r="T33" s="59"/>
      <c r="U33" s="59"/>
      <c r="W33" s="89" t="s">
        <v>404</v>
      </c>
    </row>
    <row r="34" spans="1:23" s="65" customFormat="1" ht="14.15" customHeight="1" x14ac:dyDescent="0.35">
      <c r="A34" s="84" t="s">
        <v>346</v>
      </c>
      <c r="B34" s="58">
        <v>5.5</v>
      </c>
      <c r="C34" s="58">
        <v>14.5</v>
      </c>
      <c r="D34" s="57">
        <v>916</v>
      </c>
      <c r="E34" s="57" t="s">
        <v>43</v>
      </c>
      <c r="F34" s="68" t="s">
        <v>86</v>
      </c>
      <c r="G34" s="57">
        <v>0.5</v>
      </c>
      <c r="H34" s="57">
        <v>0.5</v>
      </c>
      <c r="I34" s="57" t="s">
        <v>124</v>
      </c>
      <c r="J34" s="58">
        <f t="shared" si="0"/>
        <v>8</v>
      </c>
      <c r="K34" s="59">
        <f t="shared" si="1"/>
        <v>114.5</v>
      </c>
      <c r="L34" t="s">
        <v>50</v>
      </c>
      <c r="M34" s="57"/>
      <c r="P34" s="59">
        <f t="shared" si="2"/>
        <v>114</v>
      </c>
      <c r="Q34" s="59"/>
      <c r="R34" s="59"/>
      <c r="S34" s="59"/>
      <c r="T34" s="59"/>
      <c r="U34" s="59"/>
      <c r="W34" s="89" t="s">
        <v>404</v>
      </c>
    </row>
    <row r="35" spans="1:23" s="65" customFormat="1" ht="14.15" customHeight="1" x14ac:dyDescent="0.35">
      <c r="A35" s="84" t="s">
        <v>347</v>
      </c>
      <c r="B35" s="58">
        <v>5.5</v>
      </c>
      <c r="C35" s="58">
        <v>14.5</v>
      </c>
      <c r="D35" s="57">
        <v>956</v>
      </c>
      <c r="E35" s="57" t="s">
        <v>43</v>
      </c>
      <c r="F35" s="68" t="s">
        <v>359</v>
      </c>
      <c r="G35" s="57">
        <v>0</v>
      </c>
      <c r="H35" s="57">
        <v>0.5</v>
      </c>
      <c r="I35" s="57" t="s">
        <v>124</v>
      </c>
      <c r="J35" s="58">
        <f t="shared" si="0"/>
        <v>8.5</v>
      </c>
      <c r="K35" s="59">
        <f t="shared" si="1"/>
        <v>112.47058823529412</v>
      </c>
      <c r="L35" t="s">
        <v>50</v>
      </c>
      <c r="M35" s="57"/>
      <c r="P35" s="59">
        <f t="shared" si="2"/>
        <v>112</v>
      </c>
      <c r="Q35" s="59"/>
      <c r="R35" s="59"/>
      <c r="S35" s="59"/>
      <c r="T35" s="59"/>
      <c r="U35" s="59"/>
      <c r="W35" s="89" t="s">
        <v>404</v>
      </c>
    </row>
    <row r="36" spans="1:23" s="65" customFormat="1" ht="14.15" customHeight="1" x14ac:dyDescent="0.35">
      <c r="A36" s="84" t="s">
        <v>332</v>
      </c>
      <c r="B36" s="58">
        <v>5.5</v>
      </c>
      <c r="C36" s="58">
        <v>14.5</v>
      </c>
      <c r="D36" s="57">
        <v>779</v>
      </c>
      <c r="E36" s="57" t="s">
        <v>43</v>
      </c>
      <c r="F36" s="68" t="s">
        <v>87</v>
      </c>
      <c r="G36" s="57">
        <v>0.5</v>
      </c>
      <c r="H36" s="57">
        <v>0.5</v>
      </c>
      <c r="I36" s="57" t="s">
        <v>124</v>
      </c>
      <c r="J36" s="58">
        <f t="shared" si="0"/>
        <v>8</v>
      </c>
      <c r="K36" s="59">
        <f t="shared" si="1"/>
        <v>97.375</v>
      </c>
      <c r="L36" t="s">
        <v>50</v>
      </c>
      <c r="M36" s="57"/>
      <c r="P36" s="59">
        <f t="shared" si="2"/>
        <v>97</v>
      </c>
      <c r="Q36" s="59"/>
      <c r="R36" s="59"/>
      <c r="S36" s="59"/>
      <c r="T36" s="59"/>
      <c r="U36" s="59"/>
      <c r="W36" s="89" t="s">
        <v>404</v>
      </c>
    </row>
    <row r="37" spans="1:23" s="65" customFormat="1" ht="14.15" customHeight="1" x14ac:dyDescent="0.35">
      <c r="A37" s="84" t="s">
        <v>331</v>
      </c>
      <c r="B37" s="58">
        <v>5.5</v>
      </c>
      <c r="C37" s="58">
        <v>14.5</v>
      </c>
      <c r="D37" s="57">
        <v>1011</v>
      </c>
      <c r="E37" s="57" t="s">
        <v>43</v>
      </c>
      <c r="F37" s="68" t="s">
        <v>88</v>
      </c>
      <c r="G37" s="57">
        <v>0</v>
      </c>
      <c r="H37" s="57">
        <v>0.5</v>
      </c>
      <c r="I37" s="57" t="s">
        <v>124</v>
      </c>
      <c r="J37" s="58">
        <f t="shared" si="0"/>
        <v>8.5</v>
      </c>
      <c r="K37" s="59">
        <f t="shared" si="1"/>
        <v>118.94117647058823</v>
      </c>
      <c r="L37" t="s">
        <v>50</v>
      </c>
      <c r="M37" s="57"/>
      <c r="P37" s="59">
        <f t="shared" si="2"/>
        <v>118</v>
      </c>
      <c r="Q37" s="59"/>
      <c r="R37" s="59"/>
      <c r="S37" s="59"/>
      <c r="T37" s="59"/>
      <c r="U37" s="59"/>
      <c r="W37" s="89" t="s">
        <v>404</v>
      </c>
    </row>
    <row r="38" spans="1:23" s="65" customFormat="1" ht="15" customHeight="1" x14ac:dyDescent="0.35">
      <c r="A38" s="84" t="s">
        <v>348</v>
      </c>
      <c r="B38" s="58">
        <v>5.5</v>
      </c>
      <c r="C38" s="58">
        <v>14.5</v>
      </c>
      <c r="D38" s="57">
        <v>861</v>
      </c>
      <c r="E38" s="57" t="s">
        <v>43</v>
      </c>
      <c r="F38" s="68" t="s">
        <v>89</v>
      </c>
      <c r="G38" s="57">
        <v>0.5</v>
      </c>
      <c r="H38" s="57">
        <v>0.5</v>
      </c>
      <c r="I38" s="57" t="s">
        <v>124</v>
      </c>
      <c r="J38" s="58">
        <f t="shared" si="0"/>
        <v>8</v>
      </c>
      <c r="K38" s="59">
        <f t="shared" si="1"/>
        <v>107.625</v>
      </c>
      <c r="L38" t="s">
        <v>50</v>
      </c>
      <c r="M38" s="57"/>
      <c r="P38" s="59">
        <f t="shared" si="2"/>
        <v>107</v>
      </c>
      <c r="Q38" s="59"/>
      <c r="R38" s="59"/>
      <c r="S38" s="59"/>
      <c r="T38" s="59"/>
      <c r="U38" s="59"/>
      <c r="W38" s="89" t="s">
        <v>404</v>
      </c>
    </row>
    <row r="39" spans="1:23" s="65" customFormat="1" ht="15.5" customHeight="1" x14ac:dyDescent="0.35">
      <c r="A39" s="84" t="s">
        <v>349</v>
      </c>
      <c r="B39" s="58">
        <v>5.5</v>
      </c>
      <c r="C39" s="58">
        <v>14.5</v>
      </c>
      <c r="D39" s="57">
        <v>915</v>
      </c>
      <c r="E39" s="57" t="s">
        <v>20</v>
      </c>
      <c r="F39" s="68" t="s">
        <v>90</v>
      </c>
      <c r="G39" s="57">
        <v>0.5</v>
      </c>
      <c r="H39" s="57">
        <v>0.5</v>
      </c>
      <c r="I39" s="57" t="s">
        <v>124</v>
      </c>
      <c r="J39" s="58">
        <f t="shared" si="0"/>
        <v>8</v>
      </c>
      <c r="K39" s="59">
        <f t="shared" si="1"/>
        <v>114.375</v>
      </c>
      <c r="L39" t="s">
        <v>50</v>
      </c>
      <c r="M39" s="57"/>
      <c r="P39" s="59">
        <f t="shared" si="2"/>
        <v>114</v>
      </c>
      <c r="Q39" s="59"/>
      <c r="R39" s="59"/>
      <c r="S39" s="59"/>
      <c r="T39" s="59"/>
      <c r="U39" s="59"/>
      <c r="W39" s="89" t="s">
        <v>404</v>
      </c>
    </row>
    <row r="40" spans="1:23" s="65" customFormat="1" ht="16" customHeight="1" x14ac:dyDescent="0.35">
      <c r="A40" s="84" t="s">
        <v>330</v>
      </c>
      <c r="B40" s="58">
        <v>5.5</v>
      </c>
      <c r="C40" s="58">
        <v>14.5</v>
      </c>
      <c r="D40" s="57">
        <v>1121</v>
      </c>
      <c r="E40" s="57" t="s">
        <v>31</v>
      </c>
      <c r="F40" s="68" t="s">
        <v>359</v>
      </c>
      <c r="G40" s="57">
        <v>0</v>
      </c>
      <c r="H40" s="57">
        <v>0.5</v>
      </c>
      <c r="I40" s="57" t="s">
        <v>124</v>
      </c>
      <c r="J40" s="58">
        <f t="shared" ref="J40:J41" si="3">C40-B40-G40-H40</f>
        <v>8.5</v>
      </c>
      <c r="K40" s="59">
        <f t="shared" si="1"/>
        <v>131.88235294117646</v>
      </c>
      <c r="L40" t="s">
        <v>50</v>
      </c>
      <c r="M40" s="57"/>
      <c r="P40" s="59">
        <f t="shared" si="2"/>
        <v>131</v>
      </c>
      <c r="Q40" s="59"/>
      <c r="R40" s="59"/>
      <c r="S40" s="59"/>
      <c r="T40" s="59"/>
      <c r="U40" s="59"/>
      <c r="W40" s="89" t="s">
        <v>404</v>
      </c>
    </row>
    <row r="41" spans="1:23" ht="15" customHeight="1" x14ac:dyDescent="0.35">
      <c r="A41" s="84" t="s">
        <v>330</v>
      </c>
      <c r="B41" s="58">
        <v>14.5</v>
      </c>
      <c r="C41" s="58">
        <v>23</v>
      </c>
      <c r="D41" s="57">
        <v>810</v>
      </c>
      <c r="E41" s="57" t="s">
        <v>39</v>
      </c>
      <c r="F41" s="64" t="s">
        <v>359</v>
      </c>
      <c r="G41" s="57">
        <v>0</v>
      </c>
      <c r="H41" s="57">
        <v>0.5</v>
      </c>
      <c r="I41" s="57" t="s">
        <v>84</v>
      </c>
      <c r="J41" s="58">
        <f t="shared" si="3"/>
        <v>8</v>
      </c>
      <c r="K41" s="59">
        <f t="shared" si="1"/>
        <v>101.25</v>
      </c>
      <c r="L41" t="s">
        <v>50</v>
      </c>
      <c r="P41" s="59">
        <f t="shared" si="2"/>
        <v>101</v>
      </c>
      <c r="Q41" s="59"/>
      <c r="R41" s="59"/>
      <c r="S41" s="59"/>
      <c r="T41" s="59"/>
      <c r="U41" s="59"/>
      <c r="W41" s="89" t="s">
        <v>404</v>
      </c>
    </row>
    <row r="42" spans="1:23" ht="15" customHeight="1" x14ac:dyDescent="0.35">
      <c r="A42" s="84" t="s">
        <v>350</v>
      </c>
      <c r="B42" s="58">
        <v>5.3</v>
      </c>
      <c r="C42" s="58">
        <v>14.5</v>
      </c>
      <c r="D42" s="57">
        <v>1110</v>
      </c>
      <c r="E42" s="57" t="s">
        <v>43</v>
      </c>
      <c r="F42" s="64" t="s">
        <v>359</v>
      </c>
      <c r="G42" s="57">
        <v>0</v>
      </c>
      <c r="H42" s="57">
        <v>0.5</v>
      </c>
      <c r="I42" s="57" t="s">
        <v>124</v>
      </c>
      <c r="J42" s="58">
        <f t="shared" ref="J42" si="4">C42-B42-G42-H42</f>
        <v>8.6999999999999993</v>
      </c>
      <c r="K42" s="59">
        <f t="shared" si="1"/>
        <v>127.58620689655173</v>
      </c>
      <c r="L42" t="s">
        <v>50</v>
      </c>
      <c r="P42" s="59">
        <f t="shared" si="2"/>
        <v>127</v>
      </c>
      <c r="Q42" s="59"/>
      <c r="R42" s="59"/>
      <c r="S42" s="59"/>
      <c r="T42" s="59"/>
      <c r="U42" s="59"/>
      <c r="W42" s="89" t="s">
        <v>404</v>
      </c>
    </row>
    <row r="43" spans="1:23" ht="15" customHeight="1" x14ac:dyDescent="0.35">
      <c r="A43" s="84" t="s">
        <v>351</v>
      </c>
      <c r="B43" s="58">
        <v>5.5</v>
      </c>
      <c r="C43" s="58">
        <v>14.5</v>
      </c>
      <c r="D43" s="57">
        <v>1165</v>
      </c>
      <c r="E43" s="57" t="s">
        <v>31</v>
      </c>
      <c r="F43" s="64" t="s">
        <v>359</v>
      </c>
      <c r="G43" s="57">
        <v>0</v>
      </c>
      <c r="H43" s="57">
        <v>0.5</v>
      </c>
      <c r="I43" s="57" t="s">
        <v>124</v>
      </c>
      <c r="J43" s="58">
        <f t="shared" ref="J43" si="5">C43-B43-G43-H43</f>
        <v>8.5</v>
      </c>
      <c r="K43" s="59">
        <f t="shared" si="1"/>
        <v>137.05882352941177</v>
      </c>
      <c r="L43" t="s">
        <v>50</v>
      </c>
      <c r="M43" s="69">
        <v>44826.57917824074</v>
      </c>
      <c r="P43" s="59">
        <f t="shared" si="2"/>
        <v>137</v>
      </c>
      <c r="Q43" s="59"/>
      <c r="R43" s="59"/>
      <c r="S43" s="59"/>
      <c r="T43" s="59"/>
      <c r="U43" s="59"/>
      <c r="W43" s="89" t="s">
        <v>404</v>
      </c>
    </row>
    <row r="44" spans="1:23" s="57" customFormat="1" x14ac:dyDescent="0.35">
      <c r="A44" s="84" t="s">
        <v>353</v>
      </c>
      <c r="B44" s="58">
        <v>5.5</v>
      </c>
      <c r="C44" s="58">
        <v>14.5</v>
      </c>
      <c r="D44" s="57">
        <v>800</v>
      </c>
      <c r="E44" s="57" t="s">
        <v>31</v>
      </c>
      <c r="F44" s="68" t="s">
        <v>269</v>
      </c>
      <c r="G44" s="57">
        <v>1</v>
      </c>
      <c r="H44" s="57">
        <v>0.5</v>
      </c>
      <c r="I44" s="57" t="s">
        <v>124</v>
      </c>
      <c r="J44" s="58">
        <f t="shared" ref="J44" si="6">C44-B44-G44-H44</f>
        <v>7.5</v>
      </c>
      <c r="K44" s="59">
        <f t="shared" si="1"/>
        <v>106.66666666666667</v>
      </c>
      <c r="L44" s="57" t="s">
        <v>50</v>
      </c>
      <c r="M44" s="69">
        <v>44839.246458333335</v>
      </c>
      <c r="P44" s="59">
        <f t="shared" si="2"/>
        <v>106</v>
      </c>
      <c r="Q44" s="59"/>
      <c r="R44" s="59"/>
      <c r="S44" s="59"/>
      <c r="T44" s="59"/>
      <c r="U44" s="59"/>
      <c r="W44" s="89" t="s">
        <v>404</v>
      </c>
    </row>
    <row r="45" spans="1:23" x14ac:dyDescent="0.35">
      <c r="A45" s="84" t="s">
        <v>333</v>
      </c>
      <c r="B45" s="58">
        <v>5.5</v>
      </c>
      <c r="C45" s="58">
        <v>14.5</v>
      </c>
      <c r="D45" s="57">
        <v>1144</v>
      </c>
      <c r="E45" s="57" t="s">
        <v>31</v>
      </c>
      <c r="F45" s="68"/>
      <c r="G45" s="64">
        <v>0</v>
      </c>
      <c r="H45" s="64">
        <v>0.5</v>
      </c>
      <c r="I45" s="57" t="s">
        <v>124</v>
      </c>
      <c r="J45" s="58">
        <f t="shared" ref="J45:J46" si="7">C45-B45-G45-H45</f>
        <v>8.5</v>
      </c>
      <c r="K45" s="59">
        <f t="shared" si="1"/>
        <v>134.58823529411765</v>
      </c>
      <c r="L45" t="s">
        <v>50</v>
      </c>
      <c r="M45" s="69">
        <v>44839.314062500001</v>
      </c>
      <c r="P45" s="59">
        <f t="shared" si="2"/>
        <v>134</v>
      </c>
      <c r="Q45" s="59"/>
      <c r="R45" s="59"/>
      <c r="S45" s="59"/>
      <c r="T45" s="59"/>
      <c r="U45" s="59"/>
      <c r="W45" s="89" t="s">
        <v>404</v>
      </c>
    </row>
    <row r="46" spans="1:23" x14ac:dyDescent="0.35">
      <c r="A46" s="85" t="s">
        <v>385</v>
      </c>
      <c r="B46" s="64" t="s">
        <v>380</v>
      </c>
      <c r="C46" s="64" t="s">
        <v>381</v>
      </c>
      <c r="D46" s="64">
        <v>1034</v>
      </c>
      <c r="E46" s="64" t="s">
        <v>43</v>
      </c>
      <c r="G46" s="64">
        <v>0</v>
      </c>
      <c r="H46" s="64">
        <v>0.5</v>
      </c>
      <c r="I46" t="s">
        <v>253</v>
      </c>
      <c r="J46" s="58">
        <f t="shared" si="7"/>
        <v>8.5</v>
      </c>
      <c r="K46" s="59">
        <f t="shared" ref="K46:K104" si="8">AVERAGE(D46/J46)</f>
        <v>121.64705882352941</v>
      </c>
      <c r="M46" s="69">
        <v>44839.316666666666</v>
      </c>
      <c r="P46" s="59">
        <f t="shared" si="2"/>
        <v>121</v>
      </c>
      <c r="Q46" s="59"/>
      <c r="R46" s="59"/>
      <c r="S46" s="59"/>
      <c r="T46" s="59"/>
      <c r="U46" s="59"/>
      <c r="W46" s="89" t="s">
        <v>405</v>
      </c>
    </row>
    <row r="47" spans="1:23" x14ac:dyDescent="0.35">
      <c r="J47" s="58"/>
      <c r="K47" s="59"/>
      <c r="M47" s="69">
        <v>44841.463750000003</v>
      </c>
      <c r="P47" s="59"/>
      <c r="Q47" s="59"/>
      <c r="R47" s="59"/>
      <c r="S47" s="59"/>
      <c r="T47" s="59"/>
      <c r="U47" s="59"/>
    </row>
    <row r="48" spans="1:23" x14ac:dyDescent="0.35">
      <c r="G48" s="64">
        <v>0</v>
      </c>
      <c r="H48" s="64">
        <v>0.5</v>
      </c>
      <c r="J48" s="58">
        <f t="shared" ref="J48:J104" si="9">C48-B48-G48-H48</f>
        <v>-0.5</v>
      </c>
      <c r="K48" s="59">
        <f t="shared" si="8"/>
        <v>0</v>
      </c>
      <c r="P48" s="59">
        <f t="shared" ref="P48:P104" si="10">INT(K48)</f>
        <v>0</v>
      </c>
      <c r="Q48" s="59"/>
      <c r="R48" s="59"/>
      <c r="S48" s="59"/>
      <c r="T48" s="59"/>
      <c r="U48" s="59"/>
    </row>
    <row r="49" spans="7:21" x14ac:dyDescent="0.35">
      <c r="G49" s="64">
        <v>0</v>
      </c>
      <c r="H49" s="64">
        <v>0.5</v>
      </c>
      <c r="J49" s="58">
        <f t="shared" si="9"/>
        <v>-0.5</v>
      </c>
      <c r="K49" s="59">
        <f t="shared" si="8"/>
        <v>0</v>
      </c>
      <c r="P49" s="59">
        <f t="shared" si="10"/>
        <v>0</v>
      </c>
      <c r="Q49" s="59"/>
      <c r="R49" s="59"/>
      <c r="S49" s="59"/>
      <c r="T49" s="59"/>
      <c r="U49" s="59"/>
    </row>
    <row r="50" spans="7:21" x14ac:dyDescent="0.35">
      <c r="G50" s="64">
        <v>0</v>
      </c>
      <c r="H50" s="64">
        <v>0.5</v>
      </c>
      <c r="J50" s="58">
        <f t="shared" si="9"/>
        <v>-0.5</v>
      </c>
      <c r="K50" s="59">
        <f t="shared" si="8"/>
        <v>0</v>
      </c>
      <c r="P50" s="59">
        <f t="shared" si="10"/>
        <v>0</v>
      </c>
      <c r="Q50" s="59"/>
      <c r="R50" s="59"/>
      <c r="S50" s="59"/>
      <c r="T50" s="59"/>
      <c r="U50" s="59"/>
    </row>
    <row r="51" spans="7:21" x14ac:dyDescent="0.35">
      <c r="G51" s="64">
        <v>0</v>
      </c>
      <c r="H51" s="64">
        <v>0.5</v>
      </c>
      <c r="J51" s="58">
        <f t="shared" si="9"/>
        <v>-0.5</v>
      </c>
      <c r="K51" s="59">
        <f t="shared" si="8"/>
        <v>0</v>
      </c>
      <c r="P51" s="59">
        <f t="shared" si="10"/>
        <v>0</v>
      </c>
      <c r="Q51" s="59"/>
      <c r="R51" s="59"/>
      <c r="S51" s="59"/>
      <c r="T51" s="59"/>
      <c r="U51" s="59"/>
    </row>
    <row r="52" spans="7:21" x14ac:dyDescent="0.35">
      <c r="G52" s="64">
        <v>0</v>
      </c>
      <c r="H52" s="64">
        <v>0.5</v>
      </c>
      <c r="J52" s="58">
        <f t="shared" si="9"/>
        <v>-0.5</v>
      </c>
      <c r="K52" s="59">
        <f t="shared" si="8"/>
        <v>0</v>
      </c>
      <c r="P52" s="59">
        <f t="shared" si="10"/>
        <v>0</v>
      </c>
      <c r="Q52" s="59"/>
      <c r="R52" s="59"/>
      <c r="S52" s="59"/>
      <c r="T52" s="59"/>
      <c r="U52" s="59"/>
    </row>
    <row r="53" spans="7:21" x14ac:dyDescent="0.35">
      <c r="G53" s="64">
        <v>0</v>
      </c>
      <c r="H53" s="64">
        <v>0.5</v>
      </c>
      <c r="J53" s="58">
        <f t="shared" si="9"/>
        <v>-0.5</v>
      </c>
      <c r="K53" s="59">
        <f t="shared" si="8"/>
        <v>0</v>
      </c>
      <c r="P53" s="59">
        <f t="shared" si="10"/>
        <v>0</v>
      </c>
      <c r="Q53" s="59"/>
      <c r="R53" s="59"/>
      <c r="S53" s="59"/>
      <c r="T53" s="59"/>
      <c r="U53" s="59"/>
    </row>
    <row r="54" spans="7:21" x14ac:dyDescent="0.35">
      <c r="G54" s="64">
        <v>0</v>
      </c>
      <c r="H54" s="64">
        <v>0.5</v>
      </c>
      <c r="J54" s="58">
        <f t="shared" si="9"/>
        <v>-0.5</v>
      </c>
      <c r="K54" s="59">
        <f t="shared" si="8"/>
        <v>0</v>
      </c>
      <c r="P54" s="59">
        <f t="shared" si="10"/>
        <v>0</v>
      </c>
      <c r="Q54" s="59"/>
      <c r="R54" s="59"/>
      <c r="S54" s="59"/>
      <c r="T54" s="59"/>
      <c r="U54" s="59"/>
    </row>
    <row r="55" spans="7:21" x14ac:dyDescent="0.35">
      <c r="G55" s="64">
        <v>0</v>
      </c>
      <c r="H55" s="64">
        <v>0.5</v>
      </c>
      <c r="J55" s="58">
        <f t="shared" si="9"/>
        <v>-0.5</v>
      </c>
      <c r="K55" s="59">
        <f t="shared" si="8"/>
        <v>0</v>
      </c>
      <c r="P55" s="59">
        <f t="shared" si="10"/>
        <v>0</v>
      </c>
      <c r="Q55" s="59"/>
      <c r="R55" s="59"/>
      <c r="S55" s="59"/>
      <c r="T55" s="59"/>
      <c r="U55" s="59"/>
    </row>
    <row r="56" spans="7:21" x14ac:dyDescent="0.35">
      <c r="G56" s="64">
        <v>0</v>
      </c>
      <c r="H56" s="64">
        <v>0.5</v>
      </c>
      <c r="J56" s="58">
        <f t="shared" si="9"/>
        <v>-0.5</v>
      </c>
      <c r="K56" s="59">
        <f t="shared" si="8"/>
        <v>0</v>
      </c>
      <c r="P56" s="59">
        <f t="shared" si="10"/>
        <v>0</v>
      </c>
      <c r="Q56" s="59"/>
      <c r="R56" s="59"/>
      <c r="S56" s="59"/>
      <c r="T56" s="59"/>
      <c r="U56" s="59"/>
    </row>
    <row r="57" spans="7:21" x14ac:dyDescent="0.35">
      <c r="G57" s="64">
        <v>0</v>
      </c>
      <c r="H57" s="64">
        <v>0.5</v>
      </c>
      <c r="J57" s="58">
        <f t="shared" si="9"/>
        <v>-0.5</v>
      </c>
      <c r="K57" s="59">
        <f t="shared" si="8"/>
        <v>0</v>
      </c>
      <c r="P57" s="59">
        <f t="shared" si="10"/>
        <v>0</v>
      </c>
      <c r="Q57" s="59"/>
      <c r="R57" s="59"/>
      <c r="S57" s="59"/>
      <c r="T57" s="59"/>
      <c r="U57" s="59"/>
    </row>
    <row r="58" spans="7:21" x14ac:dyDescent="0.35">
      <c r="G58" s="64">
        <v>0</v>
      </c>
      <c r="H58" s="64">
        <v>0.5</v>
      </c>
      <c r="J58" s="58">
        <f t="shared" si="9"/>
        <v>-0.5</v>
      </c>
      <c r="K58" s="59">
        <f t="shared" si="8"/>
        <v>0</v>
      </c>
      <c r="P58" s="59">
        <f t="shared" si="10"/>
        <v>0</v>
      </c>
      <c r="Q58" s="59"/>
      <c r="R58" s="59"/>
      <c r="S58" s="59"/>
      <c r="T58" s="59"/>
      <c r="U58" s="59"/>
    </row>
    <row r="59" spans="7:21" x14ac:dyDescent="0.35">
      <c r="G59" s="64">
        <v>0</v>
      </c>
      <c r="H59" s="64">
        <v>0.5</v>
      </c>
      <c r="J59" s="58">
        <f t="shared" si="9"/>
        <v>-0.5</v>
      </c>
      <c r="K59" s="59">
        <f t="shared" si="8"/>
        <v>0</v>
      </c>
      <c r="P59" s="59">
        <f t="shared" si="10"/>
        <v>0</v>
      </c>
      <c r="Q59" s="59"/>
      <c r="R59" s="59"/>
      <c r="S59" s="59"/>
      <c r="T59" s="59"/>
      <c r="U59" s="59"/>
    </row>
    <row r="60" spans="7:21" x14ac:dyDescent="0.35">
      <c r="G60" s="64">
        <v>0</v>
      </c>
      <c r="H60" s="64">
        <v>0.5</v>
      </c>
      <c r="J60" s="58">
        <f t="shared" si="9"/>
        <v>-0.5</v>
      </c>
      <c r="K60" s="59">
        <f t="shared" si="8"/>
        <v>0</v>
      </c>
      <c r="P60" s="59">
        <f t="shared" si="10"/>
        <v>0</v>
      </c>
      <c r="Q60" s="59"/>
      <c r="R60" s="59"/>
      <c r="S60" s="59"/>
      <c r="T60" s="59"/>
      <c r="U60" s="59"/>
    </row>
    <row r="61" spans="7:21" x14ac:dyDescent="0.35">
      <c r="G61" s="64">
        <v>0</v>
      </c>
      <c r="H61" s="64">
        <v>0.5</v>
      </c>
      <c r="J61" s="58">
        <f t="shared" si="9"/>
        <v>-0.5</v>
      </c>
      <c r="K61" s="59">
        <f t="shared" si="8"/>
        <v>0</v>
      </c>
      <c r="P61" s="59">
        <f t="shared" si="10"/>
        <v>0</v>
      </c>
      <c r="Q61" s="59"/>
      <c r="R61" s="59"/>
      <c r="S61" s="59"/>
      <c r="T61" s="59"/>
      <c r="U61" s="59"/>
    </row>
    <row r="62" spans="7:21" x14ac:dyDescent="0.35">
      <c r="G62" s="64">
        <v>0</v>
      </c>
      <c r="H62" s="64">
        <v>0.5</v>
      </c>
      <c r="J62" s="58">
        <f t="shared" si="9"/>
        <v>-0.5</v>
      </c>
      <c r="K62" s="59">
        <f t="shared" si="8"/>
        <v>0</v>
      </c>
      <c r="P62" s="59">
        <f t="shared" si="10"/>
        <v>0</v>
      </c>
      <c r="Q62" s="59"/>
      <c r="R62" s="59"/>
      <c r="S62" s="59"/>
      <c r="T62" s="59"/>
      <c r="U62" s="59"/>
    </row>
    <row r="63" spans="7:21" x14ac:dyDescent="0.35">
      <c r="G63" s="64">
        <v>0</v>
      </c>
      <c r="H63" s="64">
        <v>0.5</v>
      </c>
      <c r="J63" s="58">
        <f t="shared" si="9"/>
        <v>-0.5</v>
      </c>
      <c r="K63" s="59">
        <f t="shared" si="8"/>
        <v>0</v>
      </c>
      <c r="P63" s="59">
        <f t="shared" si="10"/>
        <v>0</v>
      </c>
      <c r="Q63" s="59"/>
      <c r="R63" s="59"/>
      <c r="S63" s="59"/>
      <c r="T63" s="59"/>
      <c r="U63" s="59"/>
    </row>
    <row r="64" spans="7:21" x14ac:dyDescent="0.35">
      <c r="G64" s="64">
        <v>0</v>
      </c>
      <c r="H64" s="64">
        <v>0.5</v>
      </c>
      <c r="J64" s="58">
        <f t="shared" si="9"/>
        <v>-0.5</v>
      </c>
      <c r="K64" s="59">
        <f t="shared" si="8"/>
        <v>0</v>
      </c>
      <c r="P64" s="59">
        <f t="shared" si="10"/>
        <v>0</v>
      </c>
      <c r="Q64" s="59"/>
      <c r="R64" s="59"/>
      <c r="S64" s="59"/>
      <c r="T64" s="59"/>
      <c r="U64" s="59"/>
    </row>
    <row r="65" spans="7:21" x14ac:dyDescent="0.35">
      <c r="G65" s="64">
        <v>0</v>
      </c>
      <c r="H65" s="64">
        <v>0.5</v>
      </c>
      <c r="J65" s="58">
        <f t="shared" si="9"/>
        <v>-0.5</v>
      </c>
      <c r="K65" s="59">
        <f t="shared" si="8"/>
        <v>0</v>
      </c>
      <c r="P65" s="59">
        <f t="shared" si="10"/>
        <v>0</v>
      </c>
      <c r="Q65" s="59"/>
      <c r="R65" s="59"/>
      <c r="S65" s="59"/>
      <c r="T65" s="59"/>
      <c r="U65" s="59"/>
    </row>
    <row r="66" spans="7:21" x14ac:dyDescent="0.35">
      <c r="G66" s="64">
        <v>0</v>
      </c>
      <c r="H66" s="64">
        <v>0.5</v>
      </c>
      <c r="J66" s="58">
        <f t="shared" si="9"/>
        <v>-0.5</v>
      </c>
      <c r="K66" s="59">
        <f t="shared" si="8"/>
        <v>0</v>
      </c>
      <c r="P66" s="59">
        <f t="shared" si="10"/>
        <v>0</v>
      </c>
      <c r="Q66" s="59"/>
      <c r="R66" s="59"/>
      <c r="S66" s="59"/>
      <c r="T66" s="59"/>
      <c r="U66" s="59"/>
    </row>
    <row r="67" spans="7:21" x14ac:dyDescent="0.35">
      <c r="G67" s="64">
        <v>0</v>
      </c>
      <c r="H67" s="64">
        <v>0.5</v>
      </c>
      <c r="J67" s="58">
        <f t="shared" si="9"/>
        <v>-0.5</v>
      </c>
      <c r="K67" s="59">
        <f t="shared" si="8"/>
        <v>0</v>
      </c>
      <c r="P67" s="59">
        <f t="shared" si="10"/>
        <v>0</v>
      </c>
      <c r="Q67" s="59"/>
      <c r="R67" s="59"/>
      <c r="S67" s="59"/>
      <c r="T67" s="59"/>
      <c r="U67" s="59"/>
    </row>
    <row r="68" spans="7:21" x14ac:dyDescent="0.35">
      <c r="G68" s="64">
        <v>0</v>
      </c>
      <c r="H68" s="64">
        <v>0.5</v>
      </c>
      <c r="J68" s="58">
        <f t="shared" si="9"/>
        <v>-0.5</v>
      </c>
      <c r="K68" s="59">
        <f t="shared" si="8"/>
        <v>0</v>
      </c>
      <c r="P68" s="59">
        <f t="shared" si="10"/>
        <v>0</v>
      </c>
      <c r="Q68" s="59"/>
      <c r="R68" s="59"/>
      <c r="S68" s="59"/>
      <c r="T68" s="59"/>
      <c r="U68" s="59"/>
    </row>
    <row r="69" spans="7:21" x14ac:dyDescent="0.35">
      <c r="G69" s="64">
        <v>0</v>
      </c>
      <c r="H69" s="64">
        <v>0.5</v>
      </c>
      <c r="J69" s="58">
        <f t="shared" si="9"/>
        <v>-0.5</v>
      </c>
      <c r="K69" s="59">
        <f t="shared" si="8"/>
        <v>0</v>
      </c>
      <c r="P69" s="59">
        <f t="shared" si="10"/>
        <v>0</v>
      </c>
      <c r="Q69" s="59"/>
      <c r="R69" s="59"/>
      <c r="S69" s="59"/>
      <c r="T69" s="59"/>
      <c r="U69" s="59"/>
    </row>
    <row r="70" spans="7:21" x14ac:dyDescent="0.35">
      <c r="G70" s="64">
        <v>0</v>
      </c>
      <c r="H70" s="64">
        <v>0.5</v>
      </c>
      <c r="J70" s="58">
        <f t="shared" si="9"/>
        <v>-0.5</v>
      </c>
      <c r="K70" s="59">
        <f t="shared" si="8"/>
        <v>0</v>
      </c>
      <c r="P70" s="59">
        <f t="shared" si="10"/>
        <v>0</v>
      </c>
      <c r="Q70" s="59"/>
      <c r="R70" s="59"/>
      <c r="S70" s="59"/>
      <c r="T70" s="59"/>
      <c r="U70" s="59"/>
    </row>
    <row r="71" spans="7:21" x14ac:dyDescent="0.35">
      <c r="G71" s="64">
        <v>0</v>
      </c>
      <c r="H71" s="64">
        <v>0.5</v>
      </c>
      <c r="J71" s="58">
        <f t="shared" si="9"/>
        <v>-0.5</v>
      </c>
      <c r="K71" s="59">
        <f t="shared" si="8"/>
        <v>0</v>
      </c>
      <c r="P71" s="59">
        <f t="shared" si="10"/>
        <v>0</v>
      </c>
      <c r="Q71" s="59"/>
      <c r="R71" s="59"/>
      <c r="S71" s="59"/>
      <c r="T71" s="59"/>
      <c r="U71" s="59"/>
    </row>
    <row r="72" spans="7:21" x14ac:dyDescent="0.35">
      <c r="G72" s="64">
        <v>0</v>
      </c>
      <c r="H72" s="64">
        <v>0.5</v>
      </c>
      <c r="J72" s="58">
        <f t="shared" si="9"/>
        <v>-0.5</v>
      </c>
      <c r="K72" s="59">
        <f t="shared" si="8"/>
        <v>0</v>
      </c>
      <c r="P72" s="59">
        <f t="shared" si="10"/>
        <v>0</v>
      </c>
      <c r="Q72" s="59"/>
      <c r="R72" s="59"/>
      <c r="S72" s="59"/>
      <c r="T72" s="59"/>
      <c r="U72" s="59"/>
    </row>
    <row r="73" spans="7:21" x14ac:dyDescent="0.35">
      <c r="G73" s="64">
        <v>0</v>
      </c>
      <c r="H73" s="64">
        <v>0.5</v>
      </c>
      <c r="J73" s="58">
        <f t="shared" si="9"/>
        <v>-0.5</v>
      </c>
      <c r="K73" s="59">
        <f t="shared" si="8"/>
        <v>0</v>
      </c>
      <c r="P73" s="59">
        <f t="shared" si="10"/>
        <v>0</v>
      </c>
      <c r="Q73" s="59"/>
      <c r="R73" s="59"/>
      <c r="S73" s="59"/>
      <c r="T73" s="59"/>
      <c r="U73" s="59"/>
    </row>
    <row r="74" spans="7:21" x14ac:dyDescent="0.35">
      <c r="G74" s="64">
        <v>0</v>
      </c>
      <c r="H74" s="64">
        <v>0.5</v>
      </c>
      <c r="J74" s="58">
        <f t="shared" si="9"/>
        <v>-0.5</v>
      </c>
      <c r="K74" s="59">
        <f t="shared" si="8"/>
        <v>0</v>
      </c>
      <c r="P74" s="59">
        <f t="shared" si="10"/>
        <v>0</v>
      </c>
      <c r="Q74" s="59"/>
      <c r="R74" s="59"/>
      <c r="S74" s="59"/>
      <c r="T74" s="59"/>
      <c r="U74" s="59"/>
    </row>
    <row r="75" spans="7:21" x14ac:dyDescent="0.35">
      <c r="G75" s="64">
        <v>0</v>
      </c>
      <c r="H75" s="64">
        <v>0.5</v>
      </c>
      <c r="J75" s="58">
        <f t="shared" si="9"/>
        <v>-0.5</v>
      </c>
      <c r="K75" s="59">
        <f t="shared" si="8"/>
        <v>0</v>
      </c>
      <c r="P75" s="59">
        <f t="shared" si="10"/>
        <v>0</v>
      </c>
      <c r="Q75" s="59"/>
      <c r="R75" s="59"/>
      <c r="S75" s="59"/>
      <c r="T75" s="59"/>
      <c r="U75" s="59"/>
    </row>
    <row r="76" spans="7:21" x14ac:dyDescent="0.35">
      <c r="G76" s="64">
        <v>0</v>
      </c>
      <c r="H76" s="64">
        <v>0.5</v>
      </c>
      <c r="J76" s="58">
        <f t="shared" si="9"/>
        <v>-0.5</v>
      </c>
      <c r="K76" s="59">
        <f t="shared" si="8"/>
        <v>0</v>
      </c>
      <c r="P76" s="59">
        <f t="shared" si="10"/>
        <v>0</v>
      </c>
      <c r="Q76" s="59"/>
      <c r="R76" s="59"/>
      <c r="S76" s="59"/>
      <c r="T76" s="59"/>
      <c r="U76" s="59"/>
    </row>
    <row r="77" spans="7:21" x14ac:dyDescent="0.35">
      <c r="G77" s="64">
        <v>0</v>
      </c>
      <c r="H77" s="64">
        <v>0.5</v>
      </c>
      <c r="J77" s="58">
        <f t="shared" si="9"/>
        <v>-0.5</v>
      </c>
      <c r="K77" s="59">
        <f t="shared" si="8"/>
        <v>0</v>
      </c>
      <c r="P77" s="59">
        <f t="shared" si="10"/>
        <v>0</v>
      </c>
      <c r="Q77" s="59"/>
      <c r="R77" s="59"/>
      <c r="S77" s="59"/>
      <c r="T77" s="59"/>
      <c r="U77" s="59"/>
    </row>
    <row r="78" spans="7:21" x14ac:dyDescent="0.35">
      <c r="G78" s="64">
        <v>0</v>
      </c>
      <c r="H78" s="64">
        <v>0.5</v>
      </c>
      <c r="J78" s="58">
        <f t="shared" si="9"/>
        <v>-0.5</v>
      </c>
      <c r="K78" s="59">
        <f t="shared" si="8"/>
        <v>0</v>
      </c>
      <c r="P78" s="59">
        <f t="shared" si="10"/>
        <v>0</v>
      </c>
      <c r="Q78" s="59"/>
      <c r="R78" s="59"/>
      <c r="S78" s="59"/>
      <c r="T78" s="59"/>
      <c r="U78" s="59"/>
    </row>
    <row r="79" spans="7:21" x14ac:dyDescent="0.35">
      <c r="G79" s="64">
        <v>0</v>
      </c>
      <c r="H79" s="64">
        <v>0.5</v>
      </c>
      <c r="J79" s="58">
        <f t="shared" si="9"/>
        <v>-0.5</v>
      </c>
      <c r="K79" s="59">
        <f t="shared" si="8"/>
        <v>0</v>
      </c>
      <c r="P79" s="59">
        <f t="shared" si="10"/>
        <v>0</v>
      </c>
      <c r="Q79" s="59"/>
      <c r="R79" s="59"/>
      <c r="S79" s="59"/>
      <c r="T79" s="59"/>
      <c r="U79" s="59"/>
    </row>
    <row r="80" spans="7:21" x14ac:dyDescent="0.35">
      <c r="G80" s="64">
        <v>0</v>
      </c>
      <c r="H80" s="64">
        <v>0.5</v>
      </c>
      <c r="J80" s="58">
        <f t="shared" si="9"/>
        <v>-0.5</v>
      </c>
      <c r="K80" s="59">
        <f t="shared" si="8"/>
        <v>0</v>
      </c>
      <c r="P80" s="59">
        <f t="shared" si="10"/>
        <v>0</v>
      </c>
      <c r="Q80" s="59"/>
      <c r="R80" s="59"/>
      <c r="S80" s="59"/>
      <c r="T80" s="59"/>
      <c r="U80" s="59"/>
    </row>
    <row r="81" spans="7:21" x14ac:dyDescent="0.35">
      <c r="G81" s="64">
        <v>0</v>
      </c>
      <c r="H81" s="64">
        <v>0.5</v>
      </c>
      <c r="J81" s="58">
        <f t="shared" si="9"/>
        <v>-0.5</v>
      </c>
      <c r="K81" s="59">
        <f t="shared" si="8"/>
        <v>0</v>
      </c>
      <c r="P81" s="59">
        <f t="shared" si="10"/>
        <v>0</v>
      </c>
      <c r="Q81" s="59"/>
      <c r="R81" s="59"/>
      <c r="S81" s="59"/>
      <c r="T81" s="59"/>
      <c r="U81" s="59"/>
    </row>
    <row r="82" spans="7:21" x14ac:dyDescent="0.35">
      <c r="G82" s="64">
        <v>0</v>
      </c>
      <c r="H82" s="64">
        <v>0.5</v>
      </c>
      <c r="J82" s="58">
        <f t="shared" si="9"/>
        <v>-0.5</v>
      </c>
      <c r="K82" s="59">
        <f t="shared" si="8"/>
        <v>0</v>
      </c>
      <c r="P82" s="59">
        <f t="shared" si="10"/>
        <v>0</v>
      </c>
      <c r="Q82" s="59"/>
      <c r="R82" s="59"/>
      <c r="S82" s="59"/>
      <c r="T82" s="59"/>
      <c r="U82" s="59"/>
    </row>
    <row r="83" spans="7:21" x14ac:dyDescent="0.35">
      <c r="G83" s="64">
        <v>0</v>
      </c>
      <c r="H83" s="64">
        <v>0.5</v>
      </c>
      <c r="J83" s="58">
        <f t="shared" si="9"/>
        <v>-0.5</v>
      </c>
      <c r="K83" s="59">
        <f t="shared" si="8"/>
        <v>0</v>
      </c>
      <c r="P83" s="59">
        <f t="shared" si="10"/>
        <v>0</v>
      </c>
      <c r="Q83" s="59"/>
      <c r="R83" s="59"/>
      <c r="S83" s="59"/>
      <c r="T83" s="59"/>
      <c r="U83" s="59"/>
    </row>
    <row r="84" spans="7:21" x14ac:dyDescent="0.35">
      <c r="G84" s="64">
        <v>0</v>
      </c>
      <c r="H84" s="64">
        <v>0.5</v>
      </c>
      <c r="J84" s="58">
        <f t="shared" si="9"/>
        <v>-0.5</v>
      </c>
      <c r="K84" s="59">
        <f t="shared" si="8"/>
        <v>0</v>
      </c>
      <c r="P84" s="59">
        <f t="shared" si="10"/>
        <v>0</v>
      </c>
      <c r="Q84" s="59"/>
      <c r="R84" s="59"/>
      <c r="S84" s="59"/>
      <c r="T84" s="59"/>
      <c r="U84" s="59"/>
    </row>
    <row r="85" spans="7:21" x14ac:dyDescent="0.35">
      <c r="G85" s="64">
        <v>0</v>
      </c>
      <c r="H85" s="64">
        <v>0.5</v>
      </c>
      <c r="J85" s="58">
        <f t="shared" si="9"/>
        <v>-0.5</v>
      </c>
      <c r="K85" s="59">
        <f t="shared" si="8"/>
        <v>0</v>
      </c>
      <c r="P85" s="59">
        <f t="shared" si="10"/>
        <v>0</v>
      </c>
      <c r="Q85" s="59"/>
      <c r="R85" s="59"/>
      <c r="S85" s="59"/>
      <c r="T85" s="59"/>
      <c r="U85" s="59"/>
    </row>
    <row r="86" spans="7:21" x14ac:dyDescent="0.35">
      <c r="G86" s="64">
        <v>0</v>
      </c>
      <c r="H86" s="64">
        <v>0.5</v>
      </c>
      <c r="J86" s="58">
        <f t="shared" si="9"/>
        <v>-0.5</v>
      </c>
      <c r="K86" s="59">
        <f t="shared" si="8"/>
        <v>0</v>
      </c>
      <c r="P86" s="59">
        <f t="shared" si="10"/>
        <v>0</v>
      </c>
      <c r="Q86" s="59"/>
      <c r="R86" s="59"/>
      <c r="S86" s="59"/>
      <c r="T86" s="59"/>
      <c r="U86" s="59"/>
    </row>
    <row r="87" spans="7:21" x14ac:dyDescent="0.35">
      <c r="G87" s="64">
        <v>0</v>
      </c>
      <c r="H87" s="64">
        <v>0.5</v>
      </c>
      <c r="J87" s="58">
        <f t="shared" si="9"/>
        <v>-0.5</v>
      </c>
      <c r="K87" s="59">
        <f t="shared" si="8"/>
        <v>0</v>
      </c>
      <c r="P87" s="59">
        <f t="shared" si="10"/>
        <v>0</v>
      </c>
      <c r="Q87" s="59"/>
      <c r="R87" s="59"/>
      <c r="S87" s="59"/>
      <c r="T87" s="59"/>
      <c r="U87" s="59"/>
    </row>
    <row r="88" spans="7:21" x14ac:dyDescent="0.35">
      <c r="G88" s="64">
        <v>0</v>
      </c>
      <c r="H88" s="64">
        <v>0.5</v>
      </c>
      <c r="J88" s="58">
        <f t="shared" si="9"/>
        <v>-0.5</v>
      </c>
      <c r="K88" s="59">
        <f t="shared" si="8"/>
        <v>0</v>
      </c>
      <c r="P88" s="59">
        <f t="shared" si="10"/>
        <v>0</v>
      </c>
      <c r="Q88" s="59"/>
      <c r="R88" s="59"/>
      <c r="S88" s="59"/>
      <c r="T88" s="59"/>
      <c r="U88" s="59"/>
    </row>
    <row r="89" spans="7:21" x14ac:dyDescent="0.35">
      <c r="G89" s="64">
        <v>0</v>
      </c>
      <c r="H89" s="64">
        <v>0.5</v>
      </c>
      <c r="J89" s="58">
        <f t="shared" si="9"/>
        <v>-0.5</v>
      </c>
      <c r="K89" s="59">
        <f t="shared" si="8"/>
        <v>0</v>
      </c>
      <c r="P89" s="59">
        <f t="shared" si="10"/>
        <v>0</v>
      </c>
      <c r="Q89" s="59"/>
      <c r="R89" s="59"/>
      <c r="S89" s="59"/>
      <c r="T89" s="59"/>
      <c r="U89" s="59"/>
    </row>
    <row r="90" spans="7:21" x14ac:dyDescent="0.35">
      <c r="G90" s="64">
        <v>0</v>
      </c>
      <c r="H90" s="64">
        <v>0.5</v>
      </c>
      <c r="J90" s="58">
        <f t="shared" si="9"/>
        <v>-0.5</v>
      </c>
      <c r="K90" s="59">
        <f t="shared" si="8"/>
        <v>0</v>
      </c>
      <c r="P90" s="59">
        <f t="shared" si="10"/>
        <v>0</v>
      </c>
      <c r="Q90" s="59"/>
      <c r="R90" s="59"/>
      <c r="S90" s="59"/>
      <c r="T90" s="59"/>
      <c r="U90" s="59"/>
    </row>
    <row r="91" spans="7:21" x14ac:dyDescent="0.35">
      <c r="G91" s="64">
        <v>0</v>
      </c>
      <c r="H91" s="64">
        <v>0.5</v>
      </c>
      <c r="J91" s="58">
        <f t="shared" si="9"/>
        <v>-0.5</v>
      </c>
      <c r="K91" s="59">
        <f t="shared" si="8"/>
        <v>0</v>
      </c>
      <c r="P91" s="59">
        <f t="shared" si="10"/>
        <v>0</v>
      </c>
      <c r="Q91" s="59"/>
      <c r="R91" s="59"/>
      <c r="S91" s="59"/>
      <c r="T91" s="59"/>
      <c r="U91" s="59"/>
    </row>
    <row r="92" spans="7:21" x14ac:dyDescent="0.35">
      <c r="G92" s="64">
        <v>0</v>
      </c>
      <c r="H92" s="64">
        <v>0.5</v>
      </c>
      <c r="J92" s="58">
        <f t="shared" si="9"/>
        <v>-0.5</v>
      </c>
      <c r="K92" s="59">
        <f t="shared" si="8"/>
        <v>0</v>
      </c>
      <c r="P92" s="59">
        <f t="shared" si="10"/>
        <v>0</v>
      </c>
      <c r="Q92" s="59"/>
      <c r="R92" s="59"/>
      <c r="S92" s="59"/>
      <c r="T92" s="59"/>
      <c r="U92" s="59"/>
    </row>
    <row r="93" spans="7:21" x14ac:dyDescent="0.35">
      <c r="G93" s="64">
        <v>0</v>
      </c>
      <c r="H93" s="64">
        <v>0.5</v>
      </c>
      <c r="J93" s="58">
        <f t="shared" si="9"/>
        <v>-0.5</v>
      </c>
      <c r="K93" s="59">
        <f t="shared" si="8"/>
        <v>0</v>
      </c>
      <c r="P93" s="59">
        <f t="shared" si="10"/>
        <v>0</v>
      </c>
      <c r="Q93" s="59"/>
      <c r="R93" s="59"/>
      <c r="S93" s="59"/>
      <c r="T93" s="59"/>
      <c r="U93" s="59"/>
    </row>
    <row r="94" spans="7:21" x14ac:dyDescent="0.35">
      <c r="G94" s="64">
        <v>0</v>
      </c>
      <c r="H94" s="64">
        <v>0.5</v>
      </c>
      <c r="J94" s="58">
        <f t="shared" si="9"/>
        <v>-0.5</v>
      </c>
      <c r="K94" s="59">
        <f t="shared" si="8"/>
        <v>0</v>
      </c>
      <c r="P94" s="59">
        <f t="shared" si="10"/>
        <v>0</v>
      </c>
      <c r="Q94" s="59"/>
      <c r="R94" s="59"/>
      <c r="S94" s="59"/>
      <c r="T94" s="59"/>
      <c r="U94" s="59"/>
    </row>
    <row r="95" spans="7:21" x14ac:dyDescent="0.35">
      <c r="G95" s="64">
        <v>0</v>
      </c>
      <c r="H95" s="64">
        <v>0.5</v>
      </c>
      <c r="J95" s="58">
        <f t="shared" si="9"/>
        <v>-0.5</v>
      </c>
      <c r="K95" s="59">
        <f t="shared" si="8"/>
        <v>0</v>
      </c>
      <c r="P95" s="59">
        <f t="shared" si="10"/>
        <v>0</v>
      </c>
      <c r="Q95" s="59"/>
      <c r="R95" s="59"/>
      <c r="S95" s="59"/>
      <c r="T95" s="59"/>
      <c r="U95" s="59"/>
    </row>
    <row r="96" spans="7:21" x14ac:dyDescent="0.35">
      <c r="G96" s="64">
        <v>0</v>
      </c>
      <c r="H96" s="64">
        <v>0.5</v>
      </c>
      <c r="J96" s="58">
        <f t="shared" si="9"/>
        <v>-0.5</v>
      </c>
      <c r="K96" s="59">
        <f t="shared" si="8"/>
        <v>0</v>
      </c>
      <c r="P96" s="59">
        <f t="shared" si="10"/>
        <v>0</v>
      </c>
      <c r="Q96" s="59"/>
      <c r="R96" s="59"/>
      <c r="S96" s="59"/>
      <c r="T96" s="59"/>
      <c r="U96" s="59"/>
    </row>
    <row r="97" spans="7:21" x14ac:dyDescent="0.35">
      <c r="G97" s="64">
        <v>0</v>
      </c>
      <c r="H97" s="64">
        <v>0.5</v>
      </c>
      <c r="J97" s="58">
        <f t="shared" si="9"/>
        <v>-0.5</v>
      </c>
      <c r="K97" s="59">
        <f t="shared" si="8"/>
        <v>0</v>
      </c>
      <c r="P97" s="59">
        <f t="shared" si="10"/>
        <v>0</v>
      </c>
      <c r="Q97" s="59"/>
      <c r="R97" s="59"/>
      <c r="S97" s="59"/>
      <c r="T97" s="59"/>
      <c r="U97" s="59"/>
    </row>
    <row r="98" spans="7:21" x14ac:dyDescent="0.35">
      <c r="G98" s="64">
        <v>0</v>
      </c>
      <c r="H98" s="64">
        <v>0.5</v>
      </c>
      <c r="J98" s="58">
        <f t="shared" si="9"/>
        <v>-0.5</v>
      </c>
      <c r="K98" s="59">
        <f t="shared" si="8"/>
        <v>0</v>
      </c>
      <c r="P98" s="59">
        <f t="shared" si="10"/>
        <v>0</v>
      </c>
      <c r="Q98" s="59"/>
      <c r="R98" s="59"/>
      <c r="S98" s="59"/>
      <c r="T98" s="59"/>
      <c r="U98" s="59"/>
    </row>
    <row r="99" spans="7:21" x14ac:dyDescent="0.35">
      <c r="G99" s="64">
        <v>0</v>
      </c>
      <c r="H99" s="64">
        <v>0.5</v>
      </c>
      <c r="J99" s="58">
        <f t="shared" si="9"/>
        <v>-0.5</v>
      </c>
      <c r="K99" s="59">
        <f t="shared" si="8"/>
        <v>0</v>
      </c>
      <c r="P99" s="59">
        <f t="shared" si="10"/>
        <v>0</v>
      </c>
      <c r="Q99" s="59"/>
      <c r="R99" s="59"/>
      <c r="S99" s="59"/>
      <c r="T99" s="59"/>
      <c r="U99" s="59"/>
    </row>
    <row r="100" spans="7:21" x14ac:dyDescent="0.35">
      <c r="G100" s="64">
        <v>0</v>
      </c>
      <c r="H100" s="64">
        <v>0.5</v>
      </c>
      <c r="J100" s="58">
        <f t="shared" si="9"/>
        <v>-0.5</v>
      </c>
      <c r="K100" s="59">
        <f t="shared" si="8"/>
        <v>0</v>
      </c>
      <c r="P100" s="59">
        <f t="shared" si="10"/>
        <v>0</v>
      </c>
      <c r="Q100" s="59"/>
      <c r="R100" s="59"/>
      <c r="S100" s="59"/>
      <c r="T100" s="59"/>
      <c r="U100" s="59"/>
    </row>
    <row r="101" spans="7:21" x14ac:dyDescent="0.35">
      <c r="G101" s="64">
        <v>0</v>
      </c>
      <c r="H101" s="64">
        <v>0.5</v>
      </c>
      <c r="J101" s="58">
        <f t="shared" si="9"/>
        <v>-0.5</v>
      </c>
      <c r="K101" s="59">
        <f t="shared" si="8"/>
        <v>0</v>
      </c>
      <c r="P101" s="59">
        <f t="shared" si="10"/>
        <v>0</v>
      </c>
      <c r="Q101" s="59"/>
      <c r="R101" s="59"/>
      <c r="S101" s="59"/>
      <c r="T101" s="59"/>
      <c r="U101" s="59"/>
    </row>
    <row r="102" spans="7:21" x14ac:dyDescent="0.35">
      <c r="G102" s="64">
        <v>0</v>
      </c>
      <c r="H102" s="64">
        <v>0.5</v>
      </c>
      <c r="J102" s="58">
        <f t="shared" si="9"/>
        <v>-0.5</v>
      </c>
      <c r="K102" s="59">
        <f t="shared" si="8"/>
        <v>0</v>
      </c>
      <c r="P102" s="59">
        <f t="shared" si="10"/>
        <v>0</v>
      </c>
      <c r="Q102" s="59"/>
      <c r="R102" s="59"/>
      <c r="S102" s="59"/>
      <c r="T102" s="59"/>
      <c r="U102" s="59"/>
    </row>
    <row r="103" spans="7:21" x14ac:dyDescent="0.35">
      <c r="G103" s="64">
        <v>0</v>
      </c>
      <c r="H103" s="64">
        <v>0.5</v>
      </c>
      <c r="J103" s="58">
        <f t="shared" si="9"/>
        <v>-0.5</v>
      </c>
      <c r="K103" s="59">
        <f t="shared" si="8"/>
        <v>0</v>
      </c>
      <c r="P103" s="59">
        <f t="shared" si="10"/>
        <v>0</v>
      </c>
    </row>
    <row r="104" spans="7:21" x14ac:dyDescent="0.35">
      <c r="G104" s="64">
        <v>0</v>
      </c>
      <c r="H104" s="64">
        <v>0.5</v>
      </c>
      <c r="J104" s="58">
        <f t="shared" si="9"/>
        <v>-0.5</v>
      </c>
      <c r="K104" s="59">
        <f t="shared" si="8"/>
        <v>0</v>
      </c>
      <c r="P104" s="59">
        <f t="shared" si="10"/>
        <v>0</v>
      </c>
    </row>
  </sheetData>
  <phoneticPr fontId="18" type="noConversion"/>
  <conditionalFormatting sqref="K2:K104">
    <cfRule type="cellIs" dxfId="63" priority="1" operator="lessThan">
      <formula>155</formula>
    </cfRule>
    <cfRule type="cellIs" dxfId="62" priority="2" operator="greaterThan">
      <formula>155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otón1_Haga_clic_en">
                <anchor moveWithCells="1" sizeWithCells="1">
                  <from>
                    <xdr:col>5</xdr:col>
                    <xdr:colOff>95250</xdr:colOff>
                    <xdr:row>0</xdr:row>
                    <xdr:rowOff>101600</xdr:rowOff>
                  </from>
                  <to>
                    <xdr:col>5</xdr:col>
                    <xdr:colOff>800100</xdr:colOff>
                    <xdr:row>0</xdr:row>
                    <xdr:rowOff>387350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DE94C-7086-4B15-8598-31E566453AFD}">
  <sheetPr codeName="Hoja12"/>
  <dimension ref="A1:B9"/>
  <sheetViews>
    <sheetView showGridLines="0" workbookViewId="0">
      <selection activeCell="M13" sqref="M13"/>
    </sheetView>
  </sheetViews>
  <sheetFormatPr baseColWidth="10" defaultRowHeight="14.5" x14ac:dyDescent="0.35"/>
  <cols>
    <col min="1" max="1" width="16.54296875" bestFit="1" customWidth="1"/>
    <col min="2" max="2" width="20.26953125" bestFit="1" customWidth="1"/>
    <col min="3" max="3" width="21.90625" bestFit="1" customWidth="1"/>
  </cols>
  <sheetData>
    <row r="1" spans="1:2" x14ac:dyDescent="0.35">
      <c r="A1" s="93" t="s">
        <v>391</v>
      </c>
      <c r="B1" t="s">
        <v>403</v>
      </c>
    </row>
    <row r="3" spans="1:2" x14ac:dyDescent="0.35">
      <c r="A3" s="93" t="s">
        <v>400</v>
      </c>
      <c r="B3" t="s">
        <v>406</v>
      </c>
    </row>
    <row r="4" spans="1:2" x14ac:dyDescent="0.35">
      <c r="A4" s="94" t="s">
        <v>49</v>
      </c>
      <c r="B4" s="86">
        <v>127.19539657846455</v>
      </c>
    </row>
    <row r="5" spans="1:2" x14ac:dyDescent="0.35">
      <c r="A5" s="94" t="s">
        <v>71</v>
      </c>
      <c r="B5" s="86">
        <v>153.25</v>
      </c>
    </row>
    <row r="6" spans="1:2" x14ac:dyDescent="0.35">
      <c r="A6" s="94" t="s">
        <v>69</v>
      </c>
      <c r="B6" s="86">
        <v>102.85294117647058</v>
      </c>
    </row>
    <row r="7" spans="1:2" x14ac:dyDescent="0.35">
      <c r="A7" s="94" t="s">
        <v>74</v>
      </c>
      <c r="B7" s="86">
        <v>111.57142857142857</v>
      </c>
    </row>
    <row r="8" spans="1:2" x14ac:dyDescent="0.35">
      <c r="A8" s="94" t="s">
        <v>75</v>
      </c>
      <c r="B8" s="86">
        <v>104.75</v>
      </c>
    </row>
    <row r="9" spans="1:2" x14ac:dyDescent="0.35">
      <c r="A9" s="94" t="s">
        <v>401</v>
      </c>
      <c r="B9" s="86">
        <v>122.4921091235382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DA3A-14A7-4134-BAF8-6023AF2FEC07}">
  <sheetPr codeName="Hoja10"/>
  <dimension ref="A1:L39"/>
  <sheetViews>
    <sheetView showGridLines="0" zoomScale="90" zoomScaleNormal="90" workbookViewId="0">
      <pane ySplit="1" topLeftCell="A2" activePane="bottomLeft" state="frozen"/>
      <selection pane="bottomLeft" activeCell="F2" sqref="F2"/>
    </sheetView>
  </sheetViews>
  <sheetFormatPr baseColWidth="10" defaultColWidth="11.453125" defaultRowHeight="14.5" x14ac:dyDescent="0.35"/>
  <cols>
    <col min="1" max="1" width="7.1796875" bestFit="1" customWidth="1"/>
    <col min="2" max="2" width="11.26953125" customWidth="1"/>
    <col min="3" max="3" width="14.1796875" customWidth="1"/>
    <col min="5" max="5" width="15.26953125" customWidth="1"/>
    <col min="6" max="6" width="76" customWidth="1"/>
    <col min="7" max="7" width="11.1796875" customWidth="1"/>
    <col min="8" max="8" width="11.54296875" bestFit="1" customWidth="1"/>
    <col min="9" max="9" width="10.26953125" bestFit="1" customWidth="1"/>
    <col min="10" max="10" width="9.453125" bestFit="1" customWidth="1"/>
    <col min="11" max="11" width="11.1796875" bestFit="1" customWidth="1"/>
    <col min="12" max="12" width="13.81640625" customWidth="1"/>
    <col min="13" max="13" width="24.453125" bestFit="1" customWidth="1"/>
  </cols>
  <sheetData>
    <row r="1" spans="1:12" s="57" customFormat="1" ht="37" customHeight="1" x14ac:dyDescent="0.35">
      <c r="A1" s="60" t="s">
        <v>47</v>
      </c>
      <c r="B1" s="60" t="s">
        <v>0</v>
      </c>
      <c r="C1" s="60" t="s">
        <v>1</v>
      </c>
      <c r="D1" s="60" t="s">
        <v>48</v>
      </c>
      <c r="E1" s="60" t="s">
        <v>3</v>
      </c>
      <c r="F1" s="60" t="s">
        <v>4</v>
      </c>
      <c r="G1" s="61" t="s">
        <v>5</v>
      </c>
      <c r="H1" s="60" t="s">
        <v>6</v>
      </c>
      <c r="I1" s="60" t="s">
        <v>7</v>
      </c>
      <c r="J1" s="60" t="s">
        <v>8</v>
      </c>
      <c r="K1" s="60" t="s">
        <v>9</v>
      </c>
      <c r="L1" s="60" t="s">
        <v>10</v>
      </c>
    </row>
    <row r="2" spans="1:12" s="57" customFormat="1" x14ac:dyDescent="0.35">
      <c r="A2" s="62">
        <v>44820</v>
      </c>
      <c r="B2" s="58">
        <v>8.5</v>
      </c>
      <c r="C2" s="58">
        <v>14.5</v>
      </c>
      <c r="D2" s="57">
        <v>0</v>
      </c>
      <c r="E2" s="57" t="s">
        <v>91</v>
      </c>
      <c r="H2" s="57">
        <v>0.5</v>
      </c>
      <c r="I2" s="57" t="s">
        <v>13</v>
      </c>
      <c r="J2" s="58">
        <f>C2-B2-G2-H2</f>
        <v>5.5</v>
      </c>
      <c r="K2" s="59">
        <f>AVERAGE(D2/J2)</f>
        <v>0</v>
      </c>
      <c r="L2" s="57" t="s">
        <v>92</v>
      </c>
    </row>
    <row r="3" spans="1:12" x14ac:dyDescent="0.35">
      <c r="A3" s="63"/>
      <c r="B3" s="58"/>
      <c r="C3" s="58"/>
      <c r="D3" s="64"/>
      <c r="E3" s="64"/>
      <c r="F3" s="57"/>
      <c r="G3" s="64"/>
      <c r="H3" s="57"/>
      <c r="I3" s="64"/>
      <c r="J3" s="58"/>
      <c r="K3" s="59"/>
    </row>
    <row r="4" spans="1:12" x14ac:dyDescent="0.35">
      <c r="A4" s="63"/>
      <c r="B4" s="58"/>
      <c r="C4" s="58"/>
      <c r="D4" s="64"/>
      <c r="E4" s="64"/>
      <c r="F4" s="57"/>
      <c r="G4" s="57"/>
      <c r="H4" s="57"/>
      <c r="I4" s="64"/>
      <c r="J4" s="58"/>
      <c r="K4" s="59"/>
    </row>
    <row r="5" spans="1:12" x14ac:dyDescent="0.35">
      <c r="A5" s="63"/>
      <c r="B5" s="58"/>
      <c r="C5" s="58"/>
      <c r="D5" s="64"/>
      <c r="E5" s="64"/>
      <c r="F5" s="57"/>
      <c r="G5" s="64"/>
      <c r="H5" s="57"/>
      <c r="I5" s="64"/>
      <c r="J5" s="58"/>
      <c r="K5" s="59"/>
    </row>
    <row r="6" spans="1:12" x14ac:dyDescent="0.35">
      <c r="A6" s="63"/>
      <c r="B6" s="58"/>
      <c r="C6" s="58"/>
      <c r="D6" s="64"/>
      <c r="E6" s="64"/>
      <c r="F6" s="57"/>
      <c r="G6" s="64"/>
      <c r="H6" s="57"/>
      <c r="I6" s="64"/>
      <c r="J6" s="58"/>
      <c r="K6" s="59"/>
    </row>
    <row r="7" spans="1:12" x14ac:dyDescent="0.35">
      <c r="A7" s="63"/>
      <c r="B7" s="58"/>
      <c r="C7" s="58"/>
      <c r="D7" s="64"/>
      <c r="E7" s="64"/>
      <c r="F7" s="64"/>
      <c r="G7" s="64"/>
      <c r="H7" s="57"/>
      <c r="I7" s="64"/>
      <c r="J7" s="58"/>
      <c r="K7" s="59"/>
    </row>
    <row r="8" spans="1:12" x14ac:dyDescent="0.35">
      <c r="A8" s="63"/>
      <c r="B8" s="58"/>
      <c r="C8" s="58"/>
      <c r="D8" s="64"/>
      <c r="E8" s="64"/>
      <c r="F8" s="64"/>
      <c r="G8" s="64"/>
      <c r="H8" s="57"/>
      <c r="I8" s="64"/>
      <c r="J8" s="58"/>
      <c r="K8" s="59"/>
    </row>
    <row r="9" spans="1:12" x14ac:dyDescent="0.35">
      <c r="A9" s="63"/>
      <c r="B9" s="58"/>
      <c r="C9" s="58"/>
      <c r="D9" s="64"/>
      <c r="E9" s="64"/>
      <c r="F9" s="57"/>
      <c r="G9" s="64"/>
      <c r="H9" s="57"/>
      <c r="I9" s="64"/>
      <c r="J9" s="58"/>
      <c r="K9" s="59"/>
    </row>
    <row r="10" spans="1:12" ht="15" customHeight="1" x14ac:dyDescent="0.35">
      <c r="A10" s="63"/>
      <c r="B10" s="58"/>
      <c r="C10" s="58"/>
      <c r="D10" s="64"/>
      <c r="E10" s="64"/>
      <c r="F10" s="57"/>
      <c r="G10" s="64"/>
      <c r="H10" s="57"/>
      <c r="I10" s="64"/>
      <c r="J10" s="58"/>
      <c r="K10" s="59"/>
    </row>
    <row r="11" spans="1:12" x14ac:dyDescent="0.35">
      <c r="A11" s="63"/>
      <c r="B11" s="58"/>
      <c r="C11" s="58"/>
      <c r="D11" s="64"/>
      <c r="E11" s="64"/>
      <c r="F11" s="57"/>
      <c r="G11" s="64"/>
      <c r="H11" s="57"/>
      <c r="I11" s="64"/>
      <c r="J11" s="58"/>
      <c r="K11" s="59"/>
    </row>
    <row r="12" spans="1:12" x14ac:dyDescent="0.35">
      <c r="A12" s="63"/>
      <c r="B12" s="58"/>
      <c r="C12" s="58"/>
      <c r="D12" s="64"/>
      <c r="E12" s="64"/>
      <c r="F12" s="57"/>
      <c r="G12" s="64"/>
      <c r="H12" s="57"/>
      <c r="I12" s="64"/>
      <c r="J12" s="58"/>
      <c r="K12" s="59"/>
    </row>
    <row r="13" spans="1:12" x14ac:dyDescent="0.35">
      <c r="A13" s="63"/>
      <c r="B13" s="58"/>
      <c r="C13" s="58"/>
      <c r="D13" s="64"/>
      <c r="E13" s="64"/>
      <c r="F13" s="57"/>
      <c r="G13" s="64"/>
      <c r="H13" s="57"/>
      <c r="I13" s="64"/>
      <c r="J13" s="58"/>
      <c r="K13" s="59"/>
    </row>
    <row r="14" spans="1:12" ht="15.65" customHeight="1" x14ac:dyDescent="0.35">
      <c r="A14" s="63"/>
      <c r="B14" s="58"/>
      <c r="C14" s="58"/>
      <c r="D14" s="64"/>
      <c r="E14" s="64"/>
      <c r="F14" s="57"/>
      <c r="G14" s="64"/>
      <c r="H14" s="57"/>
      <c r="I14" s="64"/>
      <c r="J14" s="58"/>
      <c r="K14" s="59"/>
    </row>
    <row r="15" spans="1:12" ht="15.65" customHeight="1" x14ac:dyDescent="0.35">
      <c r="A15" s="63"/>
      <c r="B15" s="58"/>
      <c r="C15" s="58"/>
      <c r="D15" s="64"/>
      <c r="E15" s="64"/>
      <c r="F15" s="57"/>
      <c r="G15" s="64"/>
      <c r="H15" s="57"/>
      <c r="I15" s="64"/>
      <c r="J15" s="58"/>
      <c r="K15" s="59"/>
    </row>
    <row r="16" spans="1:12" ht="15.65" customHeight="1" x14ac:dyDescent="0.35">
      <c r="A16" s="63"/>
      <c r="B16" s="58"/>
      <c r="C16" s="58"/>
      <c r="D16" s="64"/>
      <c r="E16" s="64"/>
      <c r="F16" s="57"/>
      <c r="G16" s="64"/>
      <c r="H16" s="57"/>
      <c r="I16" s="64"/>
      <c r="J16" s="58"/>
      <c r="K16" s="59"/>
    </row>
    <row r="17" spans="1:11" ht="15.65" customHeight="1" x14ac:dyDescent="0.35">
      <c r="A17" s="63"/>
      <c r="B17" s="58"/>
      <c r="C17" s="58"/>
      <c r="D17" s="64"/>
      <c r="E17" s="64"/>
      <c r="F17" s="57"/>
      <c r="G17" s="64"/>
      <c r="H17" s="57"/>
      <c r="I17" s="64"/>
      <c r="J17" s="58"/>
      <c r="K17" s="59"/>
    </row>
    <row r="18" spans="1:11" ht="15.65" customHeight="1" x14ac:dyDescent="0.35">
      <c r="A18" s="63"/>
      <c r="B18" s="58"/>
      <c r="C18" s="58"/>
      <c r="D18" s="64"/>
      <c r="E18" s="64"/>
      <c r="F18" s="57"/>
      <c r="G18" s="64"/>
      <c r="H18" s="57"/>
      <c r="I18" s="64"/>
      <c r="J18" s="58"/>
      <c r="K18" s="59"/>
    </row>
    <row r="19" spans="1:11" ht="15.65" customHeight="1" x14ac:dyDescent="0.35">
      <c r="A19" s="63"/>
      <c r="B19" s="58"/>
      <c r="C19" s="58"/>
      <c r="D19" s="64"/>
      <c r="E19" s="64"/>
      <c r="F19" s="57"/>
      <c r="G19" s="64"/>
      <c r="H19" s="57"/>
      <c r="I19" s="64"/>
      <c r="J19" s="58"/>
      <c r="K19" s="59"/>
    </row>
    <row r="20" spans="1:11" ht="15.65" customHeight="1" x14ac:dyDescent="0.35">
      <c r="A20" s="63"/>
      <c r="B20" s="58"/>
      <c r="C20" s="58"/>
      <c r="D20" s="64"/>
      <c r="E20" s="64"/>
      <c r="F20" s="57"/>
      <c r="G20" s="64"/>
      <c r="H20" s="57"/>
      <c r="I20" s="64"/>
      <c r="J20" s="58"/>
      <c r="K20" s="59"/>
    </row>
    <row r="21" spans="1:11" ht="15.65" customHeight="1" x14ac:dyDescent="0.35">
      <c r="A21" s="63"/>
      <c r="B21" s="58"/>
      <c r="C21" s="58"/>
      <c r="D21" s="64"/>
      <c r="E21" s="64"/>
      <c r="F21" s="57"/>
      <c r="G21" s="64"/>
      <c r="H21" s="57"/>
      <c r="I21" s="64"/>
      <c r="J21" s="58"/>
      <c r="K21" s="59"/>
    </row>
    <row r="22" spans="1:11" ht="15.65" customHeight="1" x14ac:dyDescent="0.35">
      <c r="A22" s="63"/>
      <c r="B22" s="58"/>
      <c r="C22" s="58"/>
      <c r="D22" s="64"/>
      <c r="E22" s="64"/>
      <c r="F22" s="57"/>
      <c r="G22" s="64"/>
      <c r="H22" s="57"/>
      <c r="I22" s="64"/>
      <c r="J22" s="58"/>
      <c r="K22" s="59"/>
    </row>
    <row r="23" spans="1:11" ht="15.65" customHeight="1" x14ac:dyDescent="0.35">
      <c r="A23" s="63"/>
      <c r="B23" s="58"/>
      <c r="C23" s="58"/>
      <c r="D23" s="64"/>
      <c r="E23" s="64"/>
      <c r="F23" s="57"/>
      <c r="G23" s="64"/>
      <c r="H23" s="57"/>
      <c r="I23" s="64"/>
      <c r="J23" s="58"/>
      <c r="K23" s="59"/>
    </row>
    <row r="24" spans="1:11" ht="15.65" customHeight="1" x14ac:dyDescent="0.35">
      <c r="A24" s="63"/>
      <c r="B24" s="58"/>
      <c r="C24" s="58"/>
      <c r="D24" s="64"/>
      <c r="E24" s="64"/>
      <c r="F24" s="57"/>
      <c r="G24" s="64"/>
      <c r="H24" s="57"/>
      <c r="I24" s="64"/>
      <c r="J24" s="58"/>
      <c r="K24" s="59"/>
    </row>
    <row r="25" spans="1:11" ht="15.65" customHeight="1" x14ac:dyDescent="0.35">
      <c r="A25" s="63"/>
      <c r="B25" s="58"/>
      <c r="C25" s="58"/>
      <c r="D25" s="64"/>
      <c r="E25" s="64"/>
      <c r="F25" s="57"/>
      <c r="G25" s="64"/>
      <c r="H25" s="57"/>
      <c r="I25" s="64"/>
      <c r="J25" s="58"/>
      <c r="K25" s="59"/>
    </row>
    <row r="26" spans="1:11" ht="15.65" customHeight="1" x14ac:dyDescent="0.35">
      <c r="A26" s="63"/>
      <c r="B26" s="58"/>
      <c r="C26" s="58"/>
      <c r="D26" s="64"/>
      <c r="E26" s="64"/>
      <c r="F26" s="57"/>
      <c r="G26" s="64"/>
      <c r="H26" s="57"/>
      <c r="I26" s="64"/>
      <c r="J26" s="58"/>
      <c r="K26" s="59"/>
    </row>
    <row r="27" spans="1:11" x14ac:dyDescent="0.35">
      <c r="A27" s="66"/>
      <c r="B27" s="58"/>
      <c r="C27" s="58"/>
      <c r="D27" s="64"/>
      <c r="E27" s="64"/>
      <c r="F27" s="57"/>
      <c r="G27" s="64"/>
      <c r="H27" s="57"/>
      <c r="I27" s="64"/>
      <c r="J27" s="58"/>
      <c r="K27" s="59"/>
    </row>
    <row r="28" spans="1:11" x14ac:dyDescent="0.35">
      <c r="A28" s="66"/>
      <c r="B28" s="58"/>
      <c r="C28" s="58"/>
      <c r="D28" s="64"/>
      <c r="E28" s="64"/>
      <c r="F28" s="57"/>
      <c r="G28" s="64"/>
      <c r="H28" s="57"/>
      <c r="I28" s="64"/>
      <c r="J28" s="58"/>
      <c r="K28" s="59"/>
    </row>
    <row r="29" spans="1:11" x14ac:dyDescent="0.35">
      <c r="A29" s="66"/>
      <c r="B29" s="58"/>
      <c r="C29" s="58"/>
      <c r="D29" s="64"/>
      <c r="E29" s="64"/>
      <c r="F29" s="57"/>
      <c r="G29" s="64"/>
      <c r="H29" s="57"/>
      <c r="I29" s="64"/>
      <c r="J29" s="58"/>
      <c r="K29" s="59"/>
    </row>
    <row r="30" spans="1:11" x14ac:dyDescent="0.35">
      <c r="A30" s="66"/>
      <c r="B30" s="58"/>
      <c r="C30" s="58"/>
      <c r="D30" s="64"/>
      <c r="E30" s="64"/>
      <c r="F30" s="57"/>
      <c r="G30" s="64"/>
      <c r="H30" s="57"/>
      <c r="I30" s="64"/>
      <c r="J30" s="58"/>
      <c r="K30" s="59"/>
    </row>
    <row r="31" spans="1:11" x14ac:dyDescent="0.35">
      <c r="A31" s="66"/>
      <c r="B31" s="58"/>
      <c r="C31" s="58"/>
      <c r="D31" s="64"/>
      <c r="E31" s="64"/>
      <c r="F31" s="57"/>
      <c r="G31" s="64"/>
      <c r="H31" s="57"/>
      <c r="I31" s="64"/>
      <c r="J31" s="58"/>
      <c r="K31" s="59"/>
    </row>
    <row r="32" spans="1:11" x14ac:dyDescent="0.35">
      <c r="A32" s="62"/>
      <c r="B32" s="58"/>
      <c r="C32" s="58"/>
      <c r="D32" s="64"/>
      <c r="E32" s="64"/>
      <c r="F32" s="57"/>
      <c r="G32" s="64"/>
      <c r="H32" s="57"/>
      <c r="I32" s="64"/>
      <c r="J32" s="58"/>
      <c r="K32" s="59"/>
    </row>
    <row r="33" spans="1:12" s="65" customFormat="1" ht="14.15" customHeight="1" x14ac:dyDescent="0.35">
      <c r="A33" s="62"/>
      <c r="B33" s="58"/>
      <c r="C33" s="58"/>
      <c r="D33" s="57"/>
      <c r="E33" s="57"/>
      <c r="F33" s="68"/>
      <c r="G33" s="57"/>
      <c r="H33" s="57"/>
      <c r="I33" s="57"/>
      <c r="J33" s="58"/>
      <c r="K33" s="59"/>
      <c r="L33"/>
    </row>
    <row r="34" spans="1:12" s="65" customFormat="1" ht="14.15" customHeight="1" x14ac:dyDescent="0.35">
      <c r="A34" s="62"/>
      <c r="B34" s="58"/>
      <c r="C34" s="58"/>
      <c r="D34" s="57"/>
      <c r="E34" s="57"/>
      <c r="F34" s="68"/>
      <c r="G34" s="57"/>
      <c r="H34" s="57"/>
      <c r="I34" s="57"/>
      <c r="J34" s="58"/>
      <c r="K34" s="59"/>
      <c r="L34"/>
    </row>
    <row r="35" spans="1:12" s="65" customFormat="1" ht="14.15" customHeight="1" x14ac:dyDescent="0.35">
      <c r="A35" s="62"/>
      <c r="B35" s="58"/>
      <c r="C35" s="58"/>
      <c r="D35" s="57"/>
      <c r="E35" s="57"/>
      <c r="F35" s="68"/>
      <c r="G35" s="57"/>
      <c r="H35" s="57"/>
      <c r="I35" s="57"/>
      <c r="J35" s="58"/>
      <c r="K35" s="59"/>
      <c r="L35"/>
    </row>
    <row r="36" spans="1:12" s="65" customFormat="1" ht="14.15" customHeight="1" x14ac:dyDescent="0.35">
      <c r="A36" s="62"/>
      <c r="B36" s="58"/>
      <c r="C36" s="58"/>
      <c r="D36" s="57"/>
      <c r="E36" s="57"/>
      <c r="F36" s="68"/>
      <c r="G36" s="57"/>
      <c r="H36" s="57"/>
      <c r="I36" s="57"/>
      <c r="J36" s="58"/>
      <c r="K36" s="59"/>
      <c r="L36"/>
    </row>
    <row r="37" spans="1:12" s="65" customFormat="1" ht="14.15" customHeight="1" x14ac:dyDescent="0.35">
      <c r="A37" s="62"/>
      <c r="B37" s="58"/>
      <c r="C37" s="58"/>
      <c r="D37" s="57"/>
      <c r="E37" s="57"/>
      <c r="F37" s="68"/>
      <c r="G37" s="57"/>
      <c r="H37" s="57"/>
      <c r="I37" s="57"/>
      <c r="J37" s="58"/>
      <c r="K37" s="59"/>
      <c r="L37"/>
    </row>
    <row r="38" spans="1:12" s="65" customFormat="1" x14ac:dyDescent="0.35">
      <c r="A38" s="62"/>
      <c r="B38" s="58"/>
      <c r="C38" s="58"/>
      <c r="D38" s="57"/>
      <c r="E38" s="57"/>
      <c r="F38" s="68"/>
      <c r="G38" s="57"/>
      <c r="H38" s="57"/>
      <c r="I38" s="57"/>
      <c r="J38" s="58"/>
      <c r="K38" s="59"/>
      <c r="L38"/>
    </row>
    <row r="39" spans="1:12" s="65" customFormat="1" x14ac:dyDescent="0.35">
      <c r="A39" s="62"/>
      <c r="B39" s="58"/>
      <c r="C39" s="58"/>
      <c r="D39" s="57"/>
      <c r="E39" s="57"/>
      <c r="F39" s="68"/>
      <c r="G39" s="57"/>
      <c r="H39" s="57"/>
      <c r="I39" s="57"/>
      <c r="J39" s="58"/>
      <c r="K39" s="59"/>
      <c r="L39"/>
    </row>
  </sheetData>
  <conditionalFormatting sqref="K2:K39">
    <cfRule type="cellIs" dxfId="58" priority="1" operator="lessThan">
      <formula>155</formula>
    </cfRule>
    <cfRule type="cellIs" dxfId="57" priority="2" operator="greaterThan">
      <formula>155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3" name="Button 2">
              <controlPr defaultSize="0" print="0" autoFill="0" autoPict="0" macro="[0]!Botón1_Haga_clic_en">
                <anchor moveWithCells="1" sizeWithCells="1">
                  <from>
                    <xdr:col>5</xdr:col>
                    <xdr:colOff>95250</xdr:colOff>
                    <xdr:row>0</xdr:row>
                    <xdr:rowOff>101600</xdr:rowOff>
                  </from>
                  <to>
                    <xdr:col>5</xdr:col>
                    <xdr:colOff>800100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31DD0-66AD-4A51-8CFE-B55A7FA4BC23}">
  <sheetPr codeName="Hoja11"/>
  <dimension ref="A1:L59"/>
  <sheetViews>
    <sheetView zoomScale="90" zoomScaleNormal="90" workbookViewId="0">
      <selection activeCell="D8" sqref="D8"/>
    </sheetView>
  </sheetViews>
  <sheetFormatPr baseColWidth="10" defaultColWidth="11.453125" defaultRowHeight="14.5" x14ac:dyDescent="0.35"/>
  <cols>
    <col min="1" max="1" width="7.1796875" bestFit="1" customWidth="1"/>
    <col min="2" max="2" width="11.26953125" customWidth="1"/>
    <col min="3" max="3" width="14.1796875" customWidth="1"/>
    <col min="5" max="5" width="15.26953125" customWidth="1"/>
    <col min="6" max="6" width="76" customWidth="1"/>
    <col min="7" max="7" width="11.1796875" customWidth="1"/>
    <col min="8" max="8" width="11.54296875" bestFit="1" customWidth="1"/>
    <col min="9" max="9" width="10.26953125" bestFit="1" customWidth="1"/>
    <col min="10" max="10" width="9.453125" bestFit="1" customWidth="1"/>
    <col min="11" max="11" width="11.1796875" bestFit="1" customWidth="1"/>
    <col min="12" max="12" width="13.81640625" customWidth="1"/>
    <col min="13" max="13" width="24.453125" bestFit="1" customWidth="1"/>
  </cols>
  <sheetData>
    <row r="1" spans="1:12" s="57" customFormat="1" ht="37" customHeight="1" x14ac:dyDescent="0.35">
      <c r="A1" s="60" t="s">
        <v>47</v>
      </c>
      <c r="B1" s="60" t="s">
        <v>0</v>
      </c>
      <c r="C1" s="60" t="s">
        <v>1</v>
      </c>
      <c r="D1" s="60" t="s">
        <v>48</v>
      </c>
      <c r="E1" s="60" t="s">
        <v>3</v>
      </c>
      <c r="F1" s="60" t="s">
        <v>4</v>
      </c>
      <c r="G1" s="61" t="s">
        <v>5</v>
      </c>
      <c r="H1" s="60" t="s">
        <v>6</v>
      </c>
      <c r="I1" s="60" t="s">
        <v>7</v>
      </c>
      <c r="J1" s="60" t="s">
        <v>8</v>
      </c>
      <c r="K1" s="60" t="s">
        <v>9</v>
      </c>
      <c r="L1" s="60" t="s">
        <v>10</v>
      </c>
    </row>
    <row r="2" spans="1:12" s="57" customFormat="1" x14ac:dyDescent="0.35">
      <c r="A2" s="62">
        <v>44820</v>
      </c>
      <c r="B2" s="58">
        <v>8.5</v>
      </c>
      <c r="C2" s="58">
        <v>14.5</v>
      </c>
      <c r="D2" s="57">
        <v>0</v>
      </c>
      <c r="E2" s="57" t="s">
        <v>91</v>
      </c>
      <c r="H2" s="57">
        <v>0.5</v>
      </c>
      <c r="I2" s="57" t="s">
        <v>13</v>
      </c>
      <c r="J2" s="58">
        <f>C2-B2-G2-H2</f>
        <v>5.5</v>
      </c>
      <c r="K2" s="59">
        <f>AVERAGE(D2/J2)</f>
        <v>0</v>
      </c>
      <c r="L2" s="57" t="s">
        <v>93</v>
      </c>
    </row>
    <row r="3" spans="1:12" s="57" customFormat="1" x14ac:dyDescent="0.35">
      <c r="A3" s="62"/>
      <c r="B3" s="58">
        <v>2</v>
      </c>
      <c r="C3" s="58">
        <v>2</v>
      </c>
      <c r="D3" s="57">
        <v>44</v>
      </c>
      <c r="E3" s="57" t="s">
        <v>365</v>
      </c>
      <c r="F3" s="57" t="s">
        <v>365</v>
      </c>
      <c r="G3" s="57">
        <v>3</v>
      </c>
      <c r="I3" s="57" t="s">
        <v>365</v>
      </c>
      <c r="J3" s="58"/>
      <c r="K3" s="59"/>
    </row>
    <row r="4" spans="1:12" s="57" customFormat="1" x14ac:dyDescent="0.35">
      <c r="A4" s="62"/>
      <c r="B4" s="58">
        <v>2</v>
      </c>
      <c r="C4" s="58">
        <v>2</v>
      </c>
      <c r="D4" s="57">
        <v>44</v>
      </c>
      <c r="E4" s="57" t="s">
        <v>365</v>
      </c>
      <c r="F4" s="57" t="s">
        <v>365</v>
      </c>
      <c r="G4" s="57">
        <v>3</v>
      </c>
      <c r="I4" s="57" t="s">
        <v>365</v>
      </c>
      <c r="J4" s="58"/>
      <c r="K4" s="59"/>
    </row>
    <row r="5" spans="1:12" s="57" customFormat="1" x14ac:dyDescent="0.35">
      <c r="A5" s="62"/>
      <c r="B5" s="58">
        <v>2</v>
      </c>
      <c r="C5" s="58">
        <v>2</v>
      </c>
      <c r="D5" s="57">
        <v>44</v>
      </c>
      <c r="E5" s="57" t="s">
        <v>365</v>
      </c>
      <c r="F5" s="57" t="s">
        <v>365</v>
      </c>
      <c r="G5" s="57">
        <v>3</v>
      </c>
      <c r="I5" s="57" t="s">
        <v>365</v>
      </c>
      <c r="J5" s="58"/>
      <c r="K5" s="59"/>
    </row>
    <row r="6" spans="1:12" s="57" customFormat="1" x14ac:dyDescent="0.35">
      <c r="A6" s="62"/>
      <c r="B6" s="58">
        <v>2</v>
      </c>
      <c r="C6" s="58">
        <v>2</v>
      </c>
      <c r="D6" s="57">
        <v>44</v>
      </c>
      <c r="E6" s="57" t="s">
        <v>365</v>
      </c>
      <c r="F6" s="57" t="s">
        <v>365</v>
      </c>
      <c r="G6" s="57">
        <v>3</v>
      </c>
      <c r="I6" s="57" t="s">
        <v>365</v>
      </c>
      <c r="J6" s="58"/>
      <c r="K6" s="59"/>
    </row>
    <row r="7" spans="1:12" x14ac:dyDescent="0.35">
      <c r="A7" s="63"/>
      <c r="B7" s="58"/>
      <c r="C7" s="58"/>
      <c r="D7" s="64"/>
      <c r="E7" s="64"/>
      <c r="F7" s="57"/>
      <c r="G7" s="64"/>
      <c r="H7" s="57"/>
      <c r="I7" s="64"/>
      <c r="J7" s="58"/>
      <c r="K7" s="59"/>
    </row>
    <row r="8" spans="1:12" x14ac:dyDescent="0.35">
      <c r="A8" s="63"/>
      <c r="B8" s="58"/>
      <c r="C8" s="58"/>
      <c r="D8" s="64"/>
      <c r="E8" s="64"/>
      <c r="F8" s="57"/>
      <c r="G8" s="57"/>
      <c r="H8" s="57"/>
      <c r="I8" s="64"/>
      <c r="J8" s="58"/>
      <c r="K8" s="59"/>
    </row>
    <row r="9" spans="1:12" x14ac:dyDescent="0.35">
      <c r="A9" s="63"/>
      <c r="B9" s="58"/>
      <c r="C9" s="58"/>
      <c r="D9" s="64"/>
      <c r="E9" s="64"/>
      <c r="F9" s="57"/>
      <c r="G9" s="64"/>
      <c r="H9" s="57"/>
      <c r="I9" s="64"/>
      <c r="J9" s="58"/>
      <c r="K9" s="59"/>
    </row>
    <row r="10" spans="1:12" x14ac:dyDescent="0.35">
      <c r="A10" s="63"/>
      <c r="B10" s="58"/>
      <c r="C10" s="58"/>
      <c r="D10" s="64"/>
      <c r="E10" s="64"/>
      <c r="F10" s="57"/>
      <c r="G10" s="64"/>
      <c r="H10" s="57"/>
      <c r="I10" s="64"/>
      <c r="J10" s="58"/>
      <c r="K10" s="59"/>
    </row>
    <row r="11" spans="1:12" x14ac:dyDescent="0.35">
      <c r="A11" s="63"/>
      <c r="B11" s="58"/>
      <c r="C11" s="58"/>
      <c r="D11" s="64"/>
      <c r="E11" s="64"/>
      <c r="F11" s="64"/>
      <c r="G11" s="64"/>
      <c r="H11" s="57"/>
      <c r="I11" s="64"/>
      <c r="J11" s="58"/>
      <c r="K11" s="59"/>
    </row>
    <row r="12" spans="1:12" x14ac:dyDescent="0.35">
      <c r="A12" s="63"/>
      <c r="B12" s="58"/>
      <c r="C12" s="58"/>
      <c r="D12" s="64"/>
      <c r="E12" s="64"/>
      <c r="F12" s="64"/>
      <c r="G12" s="64"/>
      <c r="H12" s="57"/>
      <c r="I12" s="64"/>
      <c r="J12" s="58"/>
      <c r="K12" s="59"/>
    </row>
    <row r="13" spans="1:12" x14ac:dyDescent="0.35">
      <c r="A13" s="63"/>
      <c r="B13" s="58"/>
      <c r="C13" s="58"/>
      <c r="D13" s="64"/>
      <c r="E13" s="64"/>
      <c r="F13" s="57"/>
      <c r="G13" s="64"/>
      <c r="H13" s="57"/>
      <c r="I13" s="64"/>
      <c r="J13" s="58"/>
      <c r="K13" s="59"/>
    </row>
    <row r="14" spans="1:12" ht="15" customHeight="1" x14ac:dyDescent="0.35">
      <c r="A14" s="63"/>
      <c r="B14" s="58"/>
      <c r="C14" s="58"/>
      <c r="D14" s="64"/>
      <c r="E14" s="64"/>
      <c r="F14" s="57"/>
      <c r="G14" s="64"/>
      <c r="H14" s="57"/>
      <c r="I14" s="64"/>
      <c r="J14" s="58"/>
      <c r="K14" s="59"/>
    </row>
    <row r="15" spans="1:12" x14ac:dyDescent="0.35">
      <c r="A15" s="63"/>
      <c r="B15" s="58"/>
      <c r="C15" s="58"/>
      <c r="D15" s="64"/>
      <c r="E15" s="64"/>
      <c r="F15" s="57"/>
      <c r="G15" s="64"/>
      <c r="H15" s="57"/>
      <c r="I15" s="64"/>
      <c r="J15" s="58"/>
      <c r="K15" s="59"/>
    </row>
    <row r="16" spans="1:12" x14ac:dyDescent="0.35">
      <c r="A16" s="63"/>
      <c r="B16" s="58"/>
      <c r="C16" s="58"/>
      <c r="D16" s="64"/>
      <c r="E16" s="64"/>
      <c r="F16" s="57"/>
      <c r="G16" s="64"/>
      <c r="H16" s="57"/>
      <c r="I16" s="64"/>
      <c r="J16" s="58"/>
      <c r="K16" s="59"/>
    </row>
    <row r="17" spans="1:11" x14ac:dyDescent="0.35">
      <c r="A17" s="63"/>
      <c r="B17" s="58"/>
      <c r="C17" s="58"/>
      <c r="D17" s="64"/>
      <c r="E17" s="64"/>
      <c r="F17" s="57"/>
      <c r="G17" s="64"/>
      <c r="H17" s="57"/>
      <c r="I17" s="64"/>
      <c r="J17" s="58"/>
      <c r="K17" s="59"/>
    </row>
    <row r="18" spans="1:11" ht="15.65" customHeight="1" x14ac:dyDescent="0.35">
      <c r="A18" s="63"/>
      <c r="B18" s="58"/>
      <c r="C18" s="58"/>
      <c r="D18" s="64"/>
      <c r="E18" s="64"/>
      <c r="F18" s="57"/>
      <c r="G18" s="64"/>
      <c r="H18" s="57"/>
      <c r="I18" s="64"/>
      <c r="J18" s="58"/>
      <c r="K18" s="59"/>
    </row>
    <row r="19" spans="1:11" ht="15.65" customHeight="1" x14ac:dyDescent="0.35">
      <c r="A19" s="63"/>
      <c r="B19" s="58"/>
      <c r="C19" s="58"/>
      <c r="D19" s="64"/>
      <c r="E19" s="64"/>
      <c r="F19" s="57"/>
      <c r="G19" s="64"/>
      <c r="H19" s="57"/>
      <c r="I19" s="64"/>
      <c r="J19" s="58"/>
      <c r="K19" s="59"/>
    </row>
    <row r="20" spans="1:11" ht="15.65" customHeight="1" x14ac:dyDescent="0.35">
      <c r="A20" s="63"/>
      <c r="B20" s="58"/>
      <c r="C20" s="58"/>
      <c r="D20" s="64"/>
      <c r="E20" s="64"/>
      <c r="F20" s="57"/>
      <c r="G20" s="64"/>
      <c r="H20" s="57"/>
      <c r="I20" s="64"/>
      <c r="J20" s="58"/>
      <c r="K20" s="59"/>
    </row>
    <row r="21" spans="1:11" ht="15.65" customHeight="1" x14ac:dyDescent="0.35">
      <c r="A21" s="63"/>
      <c r="B21" s="58"/>
      <c r="C21" s="58"/>
      <c r="D21" s="64"/>
      <c r="E21" s="64"/>
      <c r="F21" s="57"/>
      <c r="G21" s="64"/>
      <c r="H21" s="57"/>
      <c r="I21" s="64"/>
      <c r="J21" s="58"/>
      <c r="K21" s="59"/>
    </row>
    <row r="22" spans="1:11" ht="15.65" customHeight="1" x14ac:dyDescent="0.35">
      <c r="A22" s="63"/>
      <c r="B22" s="58"/>
      <c r="C22" s="58"/>
      <c r="D22" s="64"/>
      <c r="E22" s="64"/>
      <c r="F22" s="57"/>
      <c r="G22" s="64"/>
      <c r="H22" s="57"/>
      <c r="I22" s="64"/>
      <c r="J22" s="58"/>
      <c r="K22" s="59"/>
    </row>
    <row r="23" spans="1:11" ht="15.65" customHeight="1" x14ac:dyDescent="0.35">
      <c r="A23" s="63"/>
      <c r="B23" s="58"/>
      <c r="C23" s="58"/>
      <c r="D23" s="64"/>
      <c r="E23" s="64"/>
      <c r="F23" s="57"/>
      <c r="G23" s="64"/>
      <c r="H23" s="57"/>
      <c r="I23" s="64"/>
      <c r="J23" s="58"/>
      <c r="K23" s="59"/>
    </row>
    <row r="24" spans="1:11" ht="15.65" customHeight="1" x14ac:dyDescent="0.35">
      <c r="A24" s="63"/>
      <c r="B24" s="58"/>
      <c r="C24" s="58"/>
      <c r="D24" s="64"/>
      <c r="E24" s="64"/>
      <c r="F24" s="57"/>
      <c r="G24" s="64"/>
      <c r="H24" s="57"/>
      <c r="I24" s="64"/>
      <c r="J24" s="58"/>
      <c r="K24" s="59"/>
    </row>
    <row r="25" spans="1:11" ht="15.65" customHeight="1" x14ac:dyDescent="0.35">
      <c r="A25" s="63"/>
      <c r="B25" s="58"/>
      <c r="C25" s="58"/>
      <c r="D25" s="64"/>
      <c r="E25" s="64"/>
      <c r="F25" s="57"/>
      <c r="G25" s="64"/>
      <c r="H25" s="57"/>
      <c r="I25" s="64"/>
      <c r="J25" s="58"/>
      <c r="K25" s="59"/>
    </row>
    <row r="26" spans="1:11" ht="15.65" customHeight="1" x14ac:dyDescent="0.35">
      <c r="A26" s="63"/>
      <c r="B26" s="58"/>
      <c r="C26" s="58"/>
      <c r="D26" s="64"/>
      <c r="E26" s="64"/>
      <c r="F26" s="57"/>
      <c r="G26" s="64"/>
      <c r="H26" s="57"/>
      <c r="I26" s="64"/>
      <c r="J26" s="58"/>
      <c r="K26" s="59"/>
    </row>
    <row r="27" spans="1:11" ht="15.65" customHeight="1" x14ac:dyDescent="0.35">
      <c r="A27" s="63"/>
      <c r="B27" s="58"/>
      <c r="C27" s="58"/>
      <c r="D27" s="64"/>
      <c r="E27" s="64"/>
      <c r="F27" s="57"/>
      <c r="G27" s="64"/>
      <c r="H27" s="57"/>
      <c r="I27" s="64"/>
      <c r="J27" s="58"/>
      <c r="K27" s="59"/>
    </row>
    <row r="28" spans="1:11" ht="15.65" customHeight="1" x14ac:dyDescent="0.35">
      <c r="A28" s="63"/>
      <c r="B28" s="58"/>
      <c r="C28" s="58"/>
      <c r="D28" s="64"/>
      <c r="E28" s="64"/>
      <c r="F28" s="57"/>
      <c r="G28" s="64"/>
      <c r="H28" s="57"/>
      <c r="I28" s="64"/>
      <c r="J28" s="58"/>
      <c r="K28" s="59"/>
    </row>
    <row r="29" spans="1:11" ht="15.65" customHeight="1" x14ac:dyDescent="0.35">
      <c r="A29" s="63"/>
      <c r="B29" s="58"/>
      <c r="C29" s="58"/>
      <c r="D29" s="64"/>
      <c r="E29" s="64"/>
      <c r="F29" s="57"/>
      <c r="G29" s="64"/>
      <c r="H29" s="57"/>
      <c r="I29" s="64"/>
      <c r="J29" s="58"/>
      <c r="K29" s="59"/>
    </row>
    <row r="30" spans="1:11" ht="15.65" customHeight="1" x14ac:dyDescent="0.35">
      <c r="A30" s="63"/>
      <c r="B30" s="58"/>
      <c r="C30" s="58"/>
      <c r="D30" s="64"/>
      <c r="E30" s="64"/>
      <c r="F30" s="57"/>
      <c r="G30" s="64"/>
      <c r="H30" s="57"/>
      <c r="I30" s="64"/>
      <c r="J30" s="58"/>
      <c r="K30" s="59"/>
    </row>
    <row r="31" spans="1:11" x14ac:dyDescent="0.35">
      <c r="A31" s="66"/>
      <c r="B31" s="58"/>
      <c r="C31" s="58"/>
      <c r="D31" s="64"/>
      <c r="E31" s="64"/>
      <c r="F31" s="57"/>
      <c r="G31" s="64"/>
      <c r="H31" s="57"/>
      <c r="I31" s="64"/>
      <c r="J31" s="58"/>
      <c r="K31" s="59"/>
    </row>
    <row r="32" spans="1:11" x14ac:dyDescent="0.35">
      <c r="A32" s="66"/>
      <c r="B32" s="58"/>
      <c r="C32" s="58"/>
      <c r="D32" s="64"/>
      <c r="E32" s="64"/>
      <c r="F32" s="57"/>
      <c r="G32" s="64"/>
      <c r="H32" s="57"/>
      <c r="I32" s="64"/>
      <c r="J32" s="58"/>
      <c r="K32" s="59"/>
    </row>
    <row r="33" spans="1:12" x14ac:dyDescent="0.35">
      <c r="A33" s="66"/>
      <c r="B33" s="58"/>
      <c r="C33" s="58"/>
      <c r="D33" s="64"/>
      <c r="E33" s="64"/>
      <c r="F33" s="57"/>
      <c r="G33" s="64"/>
      <c r="H33" s="57"/>
      <c r="I33" s="64"/>
      <c r="J33" s="58"/>
      <c r="K33" s="59"/>
    </row>
    <row r="34" spans="1:12" x14ac:dyDescent="0.35">
      <c r="A34" s="66"/>
      <c r="B34" s="58"/>
      <c r="C34" s="58"/>
      <c r="D34" s="64"/>
      <c r="E34" s="64"/>
      <c r="F34" s="57"/>
      <c r="G34" s="64"/>
      <c r="H34" s="57"/>
      <c r="I34" s="64"/>
      <c r="J34" s="58"/>
      <c r="K34" s="59"/>
    </row>
    <row r="35" spans="1:12" x14ac:dyDescent="0.35">
      <c r="A35" s="66"/>
      <c r="B35" s="58"/>
      <c r="C35" s="58"/>
      <c r="D35" s="64"/>
      <c r="E35" s="64"/>
      <c r="F35" s="57"/>
      <c r="G35" s="64"/>
      <c r="H35" s="57"/>
      <c r="I35" s="64"/>
      <c r="J35" s="58"/>
      <c r="K35" s="59"/>
    </row>
    <row r="36" spans="1:12" x14ac:dyDescent="0.35">
      <c r="A36" s="62"/>
      <c r="B36" s="58"/>
      <c r="C36" s="58"/>
      <c r="D36" s="64"/>
      <c r="E36" s="64"/>
      <c r="F36" s="57"/>
      <c r="G36" s="64"/>
      <c r="H36" s="57"/>
      <c r="I36" s="64"/>
      <c r="J36" s="58"/>
      <c r="K36" s="59"/>
    </row>
    <row r="37" spans="1:12" s="65" customFormat="1" ht="14.15" customHeight="1" x14ac:dyDescent="0.35">
      <c r="A37" s="62"/>
      <c r="B37" s="58"/>
      <c r="C37" s="58"/>
      <c r="D37" s="57"/>
      <c r="E37" s="57"/>
      <c r="F37" s="68"/>
      <c r="G37" s="57"/>
      <c r="H37" s="57"/>
      <c r="I37" s="57"/>
      <c r="J37" s="58"/>
      <c r="K37" s="59"/>
      <c r="L37"/>
    </row>
    <row r="38" spans="1:12" s="65" customFormat="1" ht="14.15" customHeight="1" x14ac:dyDescent="0.35">
      <c r="A38" s="62"/>
      <c r="B38" s="58"/>
      <c r="C38" s="58"/>
      <c r="D38" s="57"/>
      <c r="E38" s="57"/>
      <c r="F38" s="68"/>
      <c r="G38" s="57"/>
      <c r="H38" s="57"/>
      <c r="I38" s="57"/>
      <c r="J38" s="58"/>
      <c r="K38" s="59"/>
      <c r="L38"/>
    </row>
    <row r="39" spans="1:12" s="65" customFormat="1" ht="14.15" customHeight="1" x14ac:dyDescent="0.35">
      <c r="A39" s="62"/>
      <c r="B39" s="58"/>
      <c r="C39" s="58"/>
      <c r="D39" s="57"/>
      <c r="E39" s="57"/>
      <c r="F39" s="68"/>
      <c r="G39" s="57"/>
      <c r="H39" s="57"/>
      <c r="I39" s="57"/>
      <c r="J39" s="58"/>
      <c r="K39" s="59"/>
      <c r="L39"/>
    </row>
    <row r="40" spans="1:12" s="65" customFormat="1" ht="14.15" customHeight="1" x14ac:dyDescent="0.35">
      <c r="A40" s="62"/>
      <c r="B40" s="58"/>
      <c r="C40" s="58"/>
      <c r="D40" s="57"/>
      <c r="E40" s="57"/>
      <c r="F40" s="68"/>
      <c r="G40" s="57"/>
      <c r="H40" s="57"/>
      <c r="I40" s="57"/>
      <c r="J40" s="58"/>
      <c r="K40" s="59"/>
      <c r="L40"/>
    </row>
    <row r="41" spans="1:12" s="65" customFormat="1" ht="14.15" customHeight="1" x14ac:dyDescent="0.35">
      <c r="A41" s="62"/>
      <c r="B41" s="58"/>
      <c r="C41" s="58"/>
      <c r="D41" s="57"/>
      <c r="E41" s="57"/>
      <c r="F41" s="68"/>
      <c r="G41" s="57"/>
      <c r="H41" s="57"/>
      <c r="I41" s="57"/>
      <c r="J41" s="58"/>
      <c r="K41" s="59"/>
      <c r="L41"/>
    </row>
    <row r="42" spans="1:12" s="65" customFormat="1" x14ac:dyDescent="0.35">
      <c r="A42" s="62"/>
      <c r="B42" s="58"/>
      <c r="C42" s="58"/>
      <c r="D42" s="57"/>
      <c r="E42" s="57"/>
      <c r="F42" s="68"/>
      <c r="G42" s="57"/>
      <c r="H42" s="57"/>
      <c r="I42" s="57"/>
      <c r="J42" s="58"/>
      <c r="K42" s="59"/>
      <c r="L42"/>
    </row>
    <row r="43" spans="1:12" s="65" customFormat="1" x14ac:dyDescent="0.35">
      <c r="A43" s="62"/>
      <c r="B43" s="58"/>
      <c r="C43" s="58"/>
      <c r="D43" s="57"/>
      <c r="E43" s="57"/>
      <c r="F43" s="68"/>
      <c r="G43" s="57"/>
      <c r="H43" s="57"/>
      <c r="I43" s="57"/>
      <c r="J43" s="58"/>
      <c r="K43" s="59"/>
      <c r="L43"/>
    </row>
    <row r="56" spans="2:9" x14ac:dyDescent="0.35">
      <c r="B56">
        <v>20</v>
      </c>
      <c r="C56">
        <v>21</v>
      </c>
      <c r="D56">
        <v>10</v>
      </c>
      <c r="E56" t="s">
        <v>363</v>
      </c>
      <c r="F56" t="s">
        <v>364</v>
      </c>
      <c r="G56">
        <v>2</v>
      </c>
      <c r="I56" t="s">
        <v>363</v>
      </c>
    </row>
    <row r="57" spans="2:9" x14ac:dyDescent="0.35">
      <c r="B57">
        <v>20</v>
      </c>
      <c r="C57">
        <v>21</v>
      </c>
      <c r="D57">
        <v>10</v>
      </c>
      <c r="E57" t="s">
        <v>363</v>
      </c>
      <c r="F57" t="s">
        <v>364</v>
      </c>
      <c r="G57">
        <v>2</v>
      </c>
      <c r="I57" t="s">
        <v>363</v>
      </c>
    </row>
    <row r="58" spans="2:9" x14ac:dyDescent="0.35">
      <c r="B58">
        <v>20</v>
      </c>
      <c r="C58">
        <v>21</v>
      </c>
      <c r="D58">
        <v>10</v>
      </c>
      <c r="E58" t="s">
        <v>363</v>
      </c>
      <c r="F58" t="s">
        <v>364</v>
      </c>
      <c r="G58">
        <v>2</v>
      </c>
      <c r="I58" t="s">
        <v>363</v>
      </c>
    </row>
    <row r="59" spans="2:9" x14ac:dyDescent="0.35">
      <c r="B59" t="s">
        <v>360</v>
      </c>
      <c r="C59">
        <v>23</v>
      </c>
      <c r="D59">
        <v>444</v>
      </c>
      <c r="E59" t="s">
        <v>31</v>
      </c>
      <c r="F59" t="s">
        <v>361</v>
      </c>
      <c r="G59">
        <v>2</v>
      </c>
      <c r="I59" t="s">
        <v>362</v>
      </c>
    </row>
  </sheetData>
  <conditionalFormatting sqref="K2:K43">
    <cfRule type="cellIs" dxfId="56" priority="1" operator="lessThan">
      <formula>155</formula>
    </cfRule>
    <cfRule type="cellIs" dxfId="55" priority="2" operator="greaterThan">
      <formula>155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utton 2">
              <controlPr defaultSize="0" print="0" autoFill="0" autoPict="0" macro="[0]!Botón1_Haga_clic_en">
                <anchor moveWithCells="1" sizeWithCells="1">
                  <from>
                    <xdr:col>5</xdr:col>
                    <xdr:colOff>95250</xdr:colOff>
                    <xdr:row>0</xdr:row>
                    <xdr:rowOff>101600</xdr:rowOff>
                  </from>
                  <to>
                    <xdr:col>5</xdr:col>
                    <xdr:colOff>800100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M996"/>
  <sheetViews>
    <sheetView showGridLines="0" topLeftCell="A2" zoomScale="80" zoomScaleNormal="80" workbookViewId="0">
      <selection activeCell="C24" sqref="C24"/>
    </sheetView>
  </sheetViews>
  <sheetFormatPr baseColWidth="10" defaultColWidth="11.453125" defaultRowHeight="14.5" x14ac:dyDescent="0.35"/>
  <cols>
    <col min="1" max="1" width="1.26953125" style="16" customWidth="1"/>
    <col min="2" max="2" width="8.81640625" style="16" customWidth="1"/>
    <col min="3" max="3" width="8" style="16" bestFit="1" customWidth="1"/>
    <col min="4" max="4" width="18" style="16" customWidth="1"/>
    <col min="5" max="5" width="58.1796875" style="16" customWidth="1"/>
    <col min="6" max="6" width="14.7265625" style="83" bestFit="1" customWidth="1"/>
    <col min="7" max="7" width="17" style="16" bestFit="1" customWidth="1"/>
    <col min="8" max="8" width="19.81640625" style="16" bestFit="1" customWidth="1"/>
    <col min="9" max="9" width="22.26953125" style="20" bestFit="1" customWidth="1"/>
    <col min="10" max="10" width="26.26953125" style="18" bestFit="1" customWidth="1"/>
    <col min="11" max="11" width="78.81640625" style="16" customWidth="1"/>
    <col min="12" max="12" width="94.453125" style="16" bestFit="1" customWidth="1"/>
    <col min="13" max="14" width="11.453125" style="16"/>
    <col min="15" max="26" width="11.453125" style="17" hidden="1" customWidth="1"/>
    <col min="27" max="35" width="11.453125" style="16" hidden="1" customWidth="1"/>
    <col min="36" max="36" width="0" style="16" hidden="1" customWidth="1"/>
    <col min="37" max="37" width="0" style="18" hidden="1" customWidth="1"/>
    <col min="38" max="39" width="0" style="16" hidden="1" customWidth="1"/>
    <col min="40" max="16384" width="11.453125" style="16"/>
  </cols>
  <sheetData>
    <row r="1" spans="1:39" ht="45" customHeight="1" x14ac:dyDescent="0.35">
      <c r="A1" s="24"/>
      <c r="B1" s="45"/>
      <c r="C1" s="45"/>
      <c r="D1" s="45"/>
      <c r="E1" s="45"/>
      <c r="F1" s="79"/>
      <c r="G1" s="45"/>
      <c r="H1" s="45"/>
      <c r="I1" s="45"/>
      <c r="J1" s="46"/>
      <c r="K1" s="45"/>
      <c r="L1" s="24"/>
      <c r="M1" s="24"/>
      <c r="N1" s="24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8"/>
      <c r="AL1" s="24"/>
      <c r="AM1" s="24"/>
    </row>
    <row r="2" spans="1:39" ht="33.5" x14ac:dyDescent="0.75">
      <c r="A2" s="24"/>
      <c r="B2" s="47" t="s">
        <v>94</v>
      </c>
      <c r="C2" s="24"/>
      <c r="D2" s="24"/>
      <c r="E2" s="24"/>
      <c r="F2" s="80"/>
      <c r="G2" s="24"/>
      <c r="H2" s="24"/>
      <c r="I2" s="24"/>
      <c r="J2" s="28"/>
      <c r="K2" s="24"/>
      <c r="L2" s="24"/>
      <c r="M2" s="24"/>
      <c r="N2" s="24"/>
      <c r="O2" s="19" t="s">
        <v>95</v>
      </c>
      <c r="P2" s="19"/>
      <c r="Q2" s="26"/>
      <c r="R2" s="26"/>
      <c r="S2" s="26"/>
      <c r="T2" s="26"/>
      <c r="U2" s="26"/>
      <c r="V2" s="26"/>
      <c r="W2" s="26"/>
      <c r="X2" s="26"/>
      <c r="Y2" s="26"/>
      <c r="Z2" s="2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8"/>
      <c r="AL2" s="24"/>
      <c r="AM2" s="24"/>
    </row>
    <row r="3" spans="1:39" ht="18.5" x14ac:dyDescent="0.35">
      <c r="A3" s="24"/>
      <c r="B3" s="44" t="s">
        <v>96</v>
      </c>
      <c r="C3" s="44" t="s">
        <v>97</v>
      </c>
      <c r="D3" s="44" t="s">
        <v>98</v>
      </c>
      <c r="E3" s="44" t="s">
        <v>99</v>
      </c>
      <c r="F3" s="81" t="s">
        <v>100</v>
      </c>
      <c r="G3" s="44" t="s">
        <v>101</v>
      </c>
      <c r="H3" s="44" t="s">
        <v>102</v>
      </c>
      <c r="I3" s="44" t="s">
        <v>103</v>
      </c>
      <c r="J3" s="44" t="s">
        <v>104</v>
      </c>
      <c r="K3" s="44" t="s">
        <v>105</v>
      </c>
      <c r="L3" s="54" t="s">
        <v>106</v>
      </c>
      <c r="M3" s="24"/>
      <c r="N3" s="24"/>
      <c r="O3" s="29" t="s">
        <v>107</v>
      </c>
      <c r="P3" s="29" t="s">
        <v>108</v>
      </c>
      <c r="Q3" s="29" t="s">
        <v>109</v>
      </c>
      <c r="R3" s="29" t="s">
        <v>107</v>
      </c>
      <c r="S3" s="29" t="s">
        <v>108</v>
      </c>
      <c r="T3" s="29" t="s">
        <v>109</v>
      </c>
      <c r="U3" s="29" t="s">
        <v>107</v>
      </c>
      <c r="V3" s="29" t="s">
        <v>108</v>
      </c>
      <c r="W3" s="29" t="s">
        <v>109</v>
      </c>
      <c r="X3" s="29" t="s">
        <v>107</v>
      </c>
      <c r="Y3" s="29" t="s">
        <v>108</v>
      </c>
      <c r="Z3" s="29" t="s">
        <v>109</v>
      </c>
      <c r="AA3" s="29" t="s">
        <v>109</v>
      </c>
      <c r="AB3" s="29" t="s">
        <v>108</v>
      </c>
      <c r="AC3" s="29" t="s">
        <v>107</v>
      </c>
      <c r="AD3" s="29" t="s">
        <v>110</v>
      </c>
      <c r="AE3" s="29" t="s">
        <v>111</v>
      </c>
      <c r="AF3" s="29" t="s">
        <v>112</v>
      </c>
      <c r="AG3" s="24"/>
      <c r="AH3" s="29" t="s">
        <v>113</v>
      </c>
      <c r="AI3" s="29" t="s">
        <v>48</v>
      </c>
      <c r="AJ3" s="24"/>
      <c r="AK3" s="29" t="s">
        <v>114</v>
      </c>
      <c r="AL3" s="29" t="s">
        <v>115</v>
      </c>
      <c r="AM3" s="30" t="s">
        <v>116</v>
      </c>
    </row>
    <row r="4" spans="1:39" x14ac:dyDescent="0.35">
      <c r="A4" s="24"/>
      <c r="B4" s="31">
        <v>1</v>
      </c>
      <c r="C4" s="31" t="s">
        <v>117</v>
      </c>
      <c r="D4" s="22" t="s">
        <v>118</v>
      </c>
      <c r="E4" s="21" t="s">
        <v>306</v>
      </c>
      <c r="F4" s="82" t="s">
        <v>287</v>
      </c>
      <c r="G4" s="21" t="s">
        <v>119</v>
      </c>
      <c r="H4" s="21" t="s">
        <v>120</v>
      </c>
      <c r="I4" s="32">
        <v>44685</v>
      </c>
      <c r="J4" s="33">
        <f t="shared" ref="J4:J67" si="0">IF(OR(F4=0,I4=0),"",I4-F4)</f>
        <v>0</v>
      </c>
      <c r="K4" s="21" t="s">
        <v>121</v>
      </c>
      <c r="L4" s="24" t="s">
        <v>122</v>
      </c>
      <c r="M4" s="24"/>
      <c r="N4" s="24"/>
      <c r="O4" s="34" t="str">
        <f t="shared" ref="O4:O67" si="1">IF(AND(C4="Abierto",D4="Urgente"),B4,"")</f>
        <v/>
      </c>
      <c r="P4" s="34" t="str">
        <f t="shared" ref="P4:P67" ca="1" si="2">IF(AND(C4="Abierto",D4="Urgente"),TODAY()-F4,"")</f>
        <v/>
      </c>
      <c r="Q4" s="34" t="str">
        <f>IF(AND(C4="Abierto",D4="Urgente"),RANK(P4,$P$4:$P$999,0)+COUNTIF($P$4:P4,P4)-1,"")</f>
        <v/>
      </c>
      <c r="R4" s="34" t="str">
        <f t="shared" ref="R4:R67" si="3">IF(AND(C4="Abierto",D4="Alta"),B4,"")</f>
        <v/>
      </c>
      <c r="S4" s="34" t="str">
        <f t="shared" ref="S4:S67" ca="1" si="4">IF(AND(C4="Abierto",D4="Alta"),TODAY()-F4,"")</f>
        <v/>
      </c>
      <c r="T4" s="34" t="str">
        <f>IF(AND(C4="Abierto",D4="Alta"),RANK(S4,$S$4:$S$999,0)+COUNTIF($S$4:S4,S4)-1+MAX(Q:Q),"")</f>
        <v/>
      </c>
      <c r="U4" s="34" t="str">
        <f t="shared" ref="U4:U67" si="5">IF(AND(C4="Abierto",D4="Media"),B4,"")</f>
        <v/>
      </c>
      <c r="V4" s="34" t="str">
        <f t="shared" ref="V4:V67" ca="1" si="6">IF(AND(C4="Abierto",D4="Media"),TODAY()-F4,"")</f>
        <v/>
      </c>
      <c r="W4" s="34" t="str">
        <f>IF(AND(C4="Abierto",D4="Media"),RANK(V4,$V$4:$V$999,0)+COUNTIF($V$4:V4,V4)-1+MAX(Q:Q,T:T),"")</f>
        <v/>
      </c>
      <c r="X4" s="34" t="str">
        <f t="shared" ref="X4:X67" si="7">IF(AND(C4="Abierto",D4="Baja"),B4,"")</f>
        <v/>
      </c>
      <c r="Y4" s="34" t="str">
        <f t="shared" ref="Y4:Y67" ca="1" si="8">IF(AND(C4="Abierto",D4="Baja"),TODAY()-F4,"")</f>
        <v/>
      </c>
      <c r="Z4" s="34" t="str">
        <f>IF(AND(C4="Abierto",D4="Baja"),RANK(Y4,$Y$4:$Y$999,0)+COUNTIF($Y$4:Y4,Y4)-1+MAX(Q:Q,T:T,W:W),"")</f>
        <v/>
      </c>
      <c r="AA4" s="35" t="str">
        <f t="shared" ref="AA4:AA21" si="9">IF(OR(C4="Resuelto",C4=""),"",SUM(Q4,T4,W4,Z4))</f>
        <v/>
      </c>
      <c r="AB4" s="35" t="str">
        <f t="shared" ref="AB4:AB67" si="10">IF(OR(C4="Resuelto",C4=""),"",SUM(P4,S4,V4,Y4))</f>
        <v/>
      </c>
      <c r="AC4" s="35" t="str">
        <f t="shared" ref="AC4:AC67" si="11">IF(OR(C4="Resuelto",C4=""),"",SUM(O4,R4,U4,X4))</f>
        <v/>
      </c>
      <c r="AD4" s="36">
        <v>1</v>
      </c>
      <c r="AE4" s="36">
        <f t="shared" ref="AE4:AE16" ca="1" si="12">IF(ISNA(VLOOKUP(AD4,$AA$4:$AC$996,3,FALSE))=TRUE,"",VLOOKUP(AD4,$AA$4:$AC$996,3,FALSE))</f>
        <v>10</v>
      </c>
      <c r="AF4" s="37">
        <f t="shared" ref="AF4:AF16" ca="1" si="13">IF(ISNA(VLOOKUP(AD4,$AA$4:$AC$996,2,FALSE))=TRUE,"",VLOOKUP(AD4,$AA$4:$AC$996,2,FALSE))</f>
        <v>91</v>
      </c>
      <c r="AG4" s="24"/>
      <c r="AH4" s="38" t="s">
        <v>123</v>
      </c>
      <c r="AI4" s="34">
        <f>COUNTIF(C:C,AH4)</f>
        <v>1</v>
      </c>
      <c r="AJ4" s="24"/>
      <c r="AK4" s="36">
        <f>IF(AL4="","",MAX($AK$1:AK3)+1)</f>
        <v>1</v>
      </c>
      <c r="AL4" s="39" t="str">
        <f>IF(H4="","",H4)</f>
        <v>Richard Correa</v>
      </c>
      <c r="AM4" s="39" t="str">
        <f t="shared" ref="AM4:AM16" si="14">IF(ISNA(VLOOKUP(AD4,$AK$4:$AL$996,2,FALSE))=TRUE,"",VLOOKUP(AD4,$AK$4:$AL$996,2,FALSE))</f>
        <v>Richard Correa</v>
      </c>
    </row>
    <row r="5" spans="1:39" x14ac:dyDescent="0.35">
      <c r="A5" s="24"/>
      <c r="B5" s="31">
        <v>2</v>
      </c>
      <c r="C5" s="31" t="s">
        <v>117</v>
      </c>
      <c r="D5" s="22" t="s">
        <v>118</v>
      </c>
      <c r="E5" s="21" t="s">
        <v>307</v>
      </c>
      <c r="F5" s="78" t="s">
        <v>288</v>
      </c>
      <c r="G5" s="21" t="s">
        <v>124</v>
      </c>
      <c r="H5" s="21" t="s">
        <v>125</v>
      </c>
      <c r="I5" s="32">
        <v>44726</v>
      </c>
      <c r="J5" s="33">
        <f t="shared" si="0"/>
        <v>7</v>
      </c>
      <c r="K5" s="21" t="s">
        <v>126</v>
      </c>
      <c r="L5" s="55" t="s">
        <v>127</v>
      </c>
      <c r="M5" s="24"/>
      <c r="N5" s="24"/>
      <c r="O5" s="34" t="str">
        <f t="shared" si="1"/>
        <v/>
      </c>
      <c r="P5" s="34" t="str">
        <f t="shared" ca="1" si="2"/>
        <v/>
      </c>
      <c r="Q5" s="34" t="str">
        <f>IF(AND(C5="Abierto",D5="Urgente"),RANK(P5,$P$4:$P$999,0)+COUNTIF($P$4:P5,P5)-1,"")</f>
        <v/>
      </c>
      <c r="R5" s="34" t="str">
        <f t="shared" si="3"/>
        <v/>
      </c>
      <c r="S5" s="34" t="str">
        <f t="shared" ca="1" si="4"/>
        <v/>
      </c>
      <c r="T5" s="34" t="str">
        <f>IF(AND(C5="Abierto",D5="Alta"),RANK(S5,$S$4:$S$999,0)+COUNTIF($S$4:S5,S5)-1+MAX(Q:Q),"")</f>
        <v/>
      </c>
      <c r="U5" s="34" t="str">
        <f t="shared" si="5"/>
        <v/>
      </c>
      <c r="V5" s="34" t="str">
        <f t="shared" ca="1" si="6"/>
        <v/>
      </c>
      <c r="W5" s="34" t="str">
        <f>IF(AND(C5="Abierto",D5="Media"),RANK(V5,$V$4:$V$999,0)+COUNTIF($V$4:V5,V5)-1+MAX(Q:Q,T:T),"")</f>
        <v/>
      </c>
      <c r="X5" s="34" t="str">
        <f t="shared" si="7"/>
        <v/>
      </c>
      <c r="Y5" s="34" t="str">
        <f t="shared" ca="1" si="8"/>
        <v/>
      </c>
      <c r="Z5" s="34" t="str">
        <f>IF(AND(C5="Abierto",D5="Baja"),RANK(Y5,$Y$4:$Y$999,0)+COUNTIF($Y$4:Y5,Y5)-1+MAX(Q:Q,T:T,W:W),"")</f>
        <v/>
      </c>
      <c r="AA5" s="35" t="str">
        <f t="shared" si="9"/>
        <v/>
      </c>
      <c r="AB5" s="35" t="str">
        <f t="shared" si="10"/>
        <v/>
      </c>
      <c r="AC5" s="35" t="str">
        <f t="shared" si="11"/>
        <v/>
      </c>
      <c r="AD5" s="36">
        <v>2</v>
      </c>
      <c r="AE5" s="36" t="str">
        <f t="shared" ca="1" si="12"/>
        <v/>
      </c>
      <c r="AF5" s="37" t="str">
        <f t="shared" ca="1" si="13"/>
        <v/>
      </c>
      <c r="AG5" s="24"/>
      <c r="AH5" s="38" t="s">
        <v>118</v>
      </c>
      <c r="AI5" s="34">
        <f>COUNTIFS($C:$C,$AH$4,$D:$D,AH5)</f>
        <v>1</v>
      </c>
      <c r="AJ5" s="24"/>
      <c r="AK5" s="36">
        <f>IF(AL5="","",MAX($AK$1:AK4)+1)</f>
        <v>2</v>
      </c>
      <c r="AL5" s="39" t="str">
        <f>IF(H5="","",IF(COUNTIF($AL$3:AL4,H5)=0,H5,""))</f>
        <v>Eduardo</v>
      </c>
      <c r="AM5" s="39" t="str">
        <f t="shared" si="14"/>
        <v>Eduardo</v>
      </c>
    </row>
    <row r="6" spans="1:39" x14ac:dyDescent="0.35">
      <c r="A6" s="24"/>
      <c r="B6" s="31">
        <v>3</v>
      </c>
      <c r="C6" s="21" t="s">
        <v>117</v>
      </c>
      <c r="D6" s="22" t="s">
        <v>118</v>
      </c>
      <c r="E6" s="21" t="s">
        <v>308</v>
      </c>
      <c r="F6" s="78" t="s">
        <v>288</v>
      </c>
      <c r="G6" s="21" t="s">
        <v>124</v>
      </c>
      <c r="H6" s="21" t="s">
        <v>128</v>
      </c>
      <c r="I6" s="32">
        <v>44732</v>
      </c>
      <c r="J6" s="33">
        <f t="shared" si="0"/>
        <v>13</v>
      </c>
      <c r="K6" s="21" t="s">
        <v>129</v>
      </c>
      <c r="L6" s="55" t="s">
        <v>127</v>
      </c>
      <c r="M6" s="24"/>
      <c r="N6" s="24"/>
      <c r="O6" s="34" t="str">
        <f t="shared" si="1"/>
        <v/>
      </c>
      <c r="P6" s="34" t="str">
        <f t="shared" ca="1" si="2"/>
        <v/>
      </c>
      <c r="Q6" s="34" t="str">
        <f>IF(AND(C6="Abierto",D6="Urgente"),RANK(P6,$P$4:$P$999,0)+COUNTIF($P$4:P6,P6)-1,"")</f>
        <v/>
      </c>
      <c r="R6" s="34" t="str">
        <f t="shared" si="3"/>
        <v/>
      </c>
      <c r="S6" s="34" t="str">
        <f t="shared" ca="1" si="4"/>
        <v/>
      </c>
      <c r="T6" s="34" t="str">
        <f>IF(AND(C6="Abierto",D6="Alta"),RANK(S6,$S$4:$S$999,0)+COUNTIF($S$4:S6,S6)-1+MAX(Q:Q),"")</f>
        <v/>
      </c>
      <c r="U6" s="34" t="str">
        <f t="shared" si="5"/>
        <v/>
      </c>
      <c r="V6" s="34" t="str">
        <f t="shared" ca="1" si="6"/>
        <v/>
      </c>
      <c r="W6" s="34" t="str">
        <f>IF(AND(C6="Abierto",D6="Media"),RANK(V6,$V$4:$V$999,0)+COUNTIF($V$4:V6,V6)-1+MAX(Q:Q,T:T),"")</f>
        <v/>
      </c>
      <c r="X6" s="34" t="str">
        <f t="shared" si="7"/>
        <v/>
      </c>
      <c r="Y6" s="34" t="str">
        <f t="shared" ca="1" si="8"/>
        <v/>
      </c>
      <c r="Z6" s="34" t="str">
        <f>IF(AND(C6="Abierto",D6="Baja"),RANK(Y6,$Y$4:$Y$999,0)+COUNTIF($Y$4:Y6,Y6)-1+MAX(Q:Q,T:T,W:W),"")</f>
        <v/>
      </c>
      <c r="AA6" s="35" t="str">
        <f t="shared" si="9"/>
        <v/>
      </c>
      <c r="AB6" s="35" t="str">
        <f t="shared" si="10"/>
        <v/>
      </c>
      <c r="AC6" s="35" t="str">
        <f t="shared" si="11"/>
        <v/>
      </c>
      <c r="AD6" s="36">
        <v>3</v>
      </c>
      <c r="AE6" s="36" t="str">
        <f t="shared" ca="1" si="12"/>
        <v/>
      </c>
      <c r="AF6" s="37" t="str">
        <f t="shared" ca="1" si="13"/>
        <v/>
      </c>
      <c r="AG6" s="24"/>
      <c r="AH6" s="38" t="s">
        <v>130</v>
      </c>
      <c r="AI6" s="34">
        <f>COUNTIFS($C:$C,$AH$4,$D:$D,AH6)</f>
        <v>0</v>
      </c>
      <c r="AJ6" s="24"/>
      <c r="AK6" s="36">
        <f>IF(AL6="","",MAX($AK$1:AK5)+1)</f>
        <v>3</v>
      </c>
      <c r="AL6" s="39" t="str">
        <f>IF(H6="","",IF(COUNTIF($AL$3:AL5,H6)=0,H6,""))</f>
        <v>Atilio &amp; Lucas</v>
      </c>
      <c r="AM6" s="39" t="str">
        <f t="shared" si="14"/>
        <v>Atilio &amp; Lucas</v>
      </c>
    </row>
    <row r="7" spans="1:39" x14ac:dyDescent="0.35">
      <c r="A7" s="24"/>
      <c r="B7" s="31">
        <v>4</v>
      </c>
      <c r="C7" s="21" t="s">
        <v>117</v>
      </c>
      <c r="D7" s="22" t="s">
        <v>118</v>
      </c>
      <c r="E7" t="s">
        <v>309</v>
      </c>
      <c r="F7" s="78" t="s">
        <v>289</v>
      </c>
      <c r="G7" s="21" t="s">
        <v>124</v>
      </c>
      <c r="H7" s="21" t="s">
        <v>16</v>
      </c>
      <c r="I7" s="32">
        <v>44722</v>
      </c>
      <c r="J7" s="33">
        <f t="shared" si="0"/>
        <v>1</v>
      </c>
      <c r="K7" s="31" t="s">
        <v>131</v>
      </c>
      <c r="L7" t="s">
        <v>132</v>
      </c>
      <c r="M7" s="24"/>
      <c r="N7" s="24"/>
      <c r="O7" s="34" t="str">
        <f t="shared" si="1"/>
        <v/>
      </c>
      <c r="P7" s="34" t="str">
        <f t="shared" ca="1" si="2"/>
        <v/>
      </c>
      <c r="Q7" s="34" t="str">
        <f>IF(AND(C7="Abierto",D7="Urgente"),RANK(P7,$P$4:$P$999,0)+COUNTIF($P$4:P7,P7)-1,"")</f>
        <v/>
      </c>
      <c r="R7" s="34" t="str">
        <f t="shared" si="3"/>
        <v/>
      </c>
      <c r="S7" s="34" t="str">
        <f t="shared" ca="1" si="4"/>
        <v/>
      </c>
      <c r="T7" s="34" t="str">
        <f>IF(AND(C7="Abierto",D7="Alta"),RANK(S7,$S$4:$S$999,0)+COUNTIF($S$4:S7,S7)-1+MAX(Q:Q),"")</f>
        <v/>
      </c>
      <c r="U7" s="34" t="str">
        <f t="shared" si="5"/>
        <v/>
      </c>
      <c r="V7" s="34" t="str">
        <f t="shared" ca="1" si="6"/>
        <v/>
      </c>
      <c r="W7" s="34" t="str">
        <f>IF(AND(C7="Abierto",D7="Media"),RANK(V7,$V$4:$V$999,0)+COUNTIF($V$4:V7,V7)-1+MAX(Q:Q,T:T),"")</f>
        <v/>
      </c>
      <c r="X7" s="34" t="str">
        <f t="shared" si="7"/>
        <v/>
      </c>
      <c r="Y7" s="34" t="str">
        <f t="shared" ca="1" si="8"/>
        <v/>
      </c>
      <c r="Z7" s="34" t="str">
        <f>IF(AND(C7="Abierto",D7="Baja"),RANK(Y7,$Y$4:$Y$999,0)+COUNTIF($Y$4:Y7,Y7)-1+MAX(Q:Q,T:T,W:W),"")</f>
        <v/>
      </c>
      <c r="AA7" s="35" t="str">
        <f t="shared" si="9"/>
        <v/>
      </c>
      <c r="AB7" s="35" t="str">
        <f t="shared" si="10"/>
        <v/>
      </c>
      <c r="AC7" s="35" t="str">
        <f t="shared" si="11"/>
        <v/>
      </c>
      <c r="AD7" s="36">
        <v>4</v>
      </c>
      <c r="AE7" s="36" t="str">
        <f t="shared" ca="1" si="12"/>
        <v/>
      </c>
      <c r="AF7" s="37" t="str">
        <f t="shared" ca="1" si="13"/>
        <v/>
      </c>
      <c r="AG7" s="24"/>
      <c r="AH7" s="38" t="s">
        <v>133</v>
      </c>
      <c r="AI7" s="34">
        <f>COUNTIFS($C:$C,$AH$4,$D:$D,AH7)</f>
        <v>0</v>
      </c>
      <c r="AJ7" s="24"/>
      <c r="AK7" s="36">
        <f>IF(AL7="","",MAX($AK$1:AK6)+1)</f>
        <v>4</v>
      </c>
      <c r="AL7" s="39" t="str">
        <f>IF(H7="","",IF(COUNTIF($AL$3:AL6,H7)=0,H7,""))</f>
        <v>Lucas</v>
      </c>
      <c r="AM7" s="39" t="str">
        <f t="shared" si="14"/>
        <v>Lucas</v>
      </c>
    </row>
    <row r="8" spans="1:39" x14ac:dyDescent="0.35">
      <c r="A8" s="40"/>
      <c r="B8" s="31">
        <v>5</v>
      </c>
      <c r="C8" s="21" t="s">
        <v>117</v>
      </c>
      <c r="D8" s="22" t="s">
        <v>118</v>
      </c>
      <c r="E8" s="21" t="s">
        <v>310</v>
      </c>
      <c r="F8" s="78" t="s">
        <v>290</v>
      </c>
      <c r="G8" s="21" t="s">
        <v>124</v>
      </c>
      <c r="H8" s="21" t="s">
        <v>16</v>
      </c>
      <c r="I8" s="32">
        <v>44792</v>
      </c>
      <c r="J8" s="33">
        <f t="shared" si="0"/>
        <v>70</v>
      </c>
      <c r="K8" s="31" t="s">
        <v>134</v>
      </c>
      <c r="L8" s="24" t="s">
        <v>135</v>
      </c>
      <c r="M8" s="24"/>
      <c r="N8" s="24"/>
      <c r="O8" s="34" t="str">
        <f t="shared" si="1"/>
        <v/>
      </c>
      <c r="P8" s="34" t="str">
        <f t="shared" ca="1" si="2"/>
        <v/>
      </c>
      <c r="Q8" s="34" t="str">
        <f>IF(AND(C8="Abierto",D8="Urgente"),RANK(P8,$P$4:$P$999,0)+COUNTIF($P$4:P8,P8)-1,"")</f>
        <v/>
      </c>
      <c r="R8" s="34" t="str">
        <f t="shared" si="3"/>
        <v/>
      </c>
      <c r="S8" s="34" t="str">
        <f t="shared" ca="1" si="4"/>
        <v/>
      </c>
      <c r="T8" s="34" t="str">
        <f>IF(AND(C8="Abierto",D8="Alta"),RANK(S8,$S$4:$S$999,0)+COUNTIF($S$4:S8,S8)-1+MAX(Q:Q),"")</f>
        <v/>
      </c>
      <c r="U8" s="34" t="str">
        <f t="shared" si="5"/>
        <v/>
      </c>
      <c r="V8" s="34" t="str">
        <f t="shared" ca="1" si="6"/>
        <v/>
      </c>
      <c r="W8" s="34" t="str">
        <f>IF(AND(C8="Abierto",D8="Media"),RANK(V8,$V$4:$V$999,0)+COUNTIF($V$4:V8,V8)-1+MAX(Q:Q,T:T),"")</f>
        <v/>
      </c>
      <c r="X8" s="34" t="str">
        <f t="shared" si="7"/>
        <v/>
      </c>
      <c r="Y8" s="34" t="str">
        <f t="shared" ca="1" si="8"/>
        <v/>
      </c>
      <c r="Z8" s="34" t="str">
        <f>IF(AND(C8="Abierto",D8="Baja"),RANK(Y8,$Y$4:$Y$999,0)+COUNTIF($Y$4:Y8,Y8)-1+MAX(Q:Q,T:T,W:W),"")</f>
        <v/>
      </c>
      <c r="AA8" s="35" t="str">
        <f t="shared" si="9"/>
        <v/>
      </c>
      <c r="AB8" s="35" t="str">
        <f t="shared" si="10"/>
        <v/>
      </c>
      <c r="AC8" s="35" t="str">
        <f t="shared" si="11"/>
        <v/>
      </c>
      <c r="AD8" s="36">
        <v>5</v>
      </c>
      <c r="AE8" s="36" t="str">
        <f t="shared" ca="1" si="12"/>
        <v/>
      </c>
      <c r="AF8" s="37" t="str">
        <f t="shared" ca="1" si="13"/>
        <v/>
      </c>
      <c r="AG8" s="24"/>
      <c r="AH8" s="38" t="s">
        <v>136</v>
      </c>
      <c r="AI8" s="34">
        <f>COUNTIFS($C:$C,$AH$4,$D:$D,AH8)</f>
        <v>0</v>
      </c>
      <c r="AJ8" s="24"/>
      <c r="AK8" s="36" t="str">
        <f>IF(AL8="","",MAX($AK$1:AK7)+1)</f>
        <v/>
      </c>
      <c r="AL8" s="39" t="str">
        <f>IF(H8="","",IF(COUNTIF($AL$3:AL7,H8)=0,H8,""))</f>
        <v/>
      </c>
      <c r="AM8" s="39" t="str">
        <f t="shared" si="14"/>
        <v>Atilio &amp; Richard</v>
      </c>
    </row>
    <row r="9" spans="1:39" x14ac:dyDescent="0.35">
      <c r="A9" s="24"/>
      <c r="B9" s="31">
        <v>6</v>
      </c>
      <c r="C9" s="31" t="s">
        <v>117</v>
      </c>
      <c r="D9" s="22" t="s">
        <v>118</v>
      </c>
      <c r="E9" s="31" t="s">
        <v>311</v>
      </c>
      <c r="F9" s="78" t="s">
        <v>291</v>
      </c>
      <c r="G9" s="31" t="s">
        <v>124</v>
      </c>
      <c r="H9" s="31" t="s">
        <v>16</v>
      </c>
      <c r="I9" s="32">
        <v>44736</v>
      </c>
      <c r="J9" s="33">
        <f t="shared" si="0"/>
        <v>0</v>
      </c>
      <c r="K9" s="31" t="s">
        <v>137</v>
      </c>
      <c r="L9" s="55" t="s">
        <v>138</v>
      </c>
      <c r="M9" s="24"/>
      <c r="N9" s="24"/>
      <c r="O9" s="34" t="str">
        <f t="shared" si="1"/>
        <v/>
      </c>
      <c r="P9" s="34" t="str">
        <f t="shared" ca="1" si="2"/>
        <v/>
      </c>
      <c r="Q9" s="34" t="str">
        <f>IF(AND(C9="Abierto",D9="Urgente"),RANK(P9,$P$4:$P$999,0)+COUNTIF($P$4:P9,P9)-1,"")</f>
        <v/>
      </c>
      <c r="R9" s="34" t="str">
        <f t="shared" si="3"/>
        <v/>
      </c>
      <c r="S9" s="34" t="str">
        <f t="shared" ca="1" si="4"/>
        <v/>
      </c>
      <c r="T9" s="34" t="str">
        <f>IF(AND(C9="Abierto",D9="Alta"),RANK(S9,$S$4:$S$999,0)+COUNTIF($S$4:S9,S9)-1+MAX(Q:Q),"")</f>
        <v/>
      </c>
      <c r="U9" s="34" t="str">
        <f t="shared" si="5"/>
        <v/>
      </c>
      <c r="V9" s="34" t="str">
        <f t="shared" ca="1" si="6"/>
        <v/>
      </c>
      <c r="W9" s="34" t="str">
        <f>IF(AND(C9="Abierto",D9="Media"),RANK(V9,$V$4:$V$999,0)+COUNTIF($V$4:V9,V9)-1+MAX(Q:Q,T:T),"")</f>
        <v/>
      </c>
      <c r="X9" s="34" t="str">
        <f t="shared" si="7"/>
        <v/>
      </c>
      <c r="Y9" s="34" t="str">
        <f t="shared" ca="1" si="8"/>
        <v/>
      </c>
      <c r="Z9" s="34" t="str">
        <f>IF(AND(C9="Abierto",D9="Baja"),RANK(Y9,$Y$4:$Y$999,0)+COUNTIF($Y$4:Y9,Y9)-1+MAX(Q:Q,T:T,W:W),"")</f>
        <v/>
      </c>
      <c r="AA9" s="35" t="str">
        <f t="shared" si="9"/>
        <v/>
      </c>
      <c r="AB9" s="35" t="str">
        <f t="shared" si="10"/>
        <v/>
      </c>
      <c r="AC9" s="35" t="str">
        <f t="shared" si="11"/>
        <v/>
      </c>
      <c r="AD9" s="36">
        <v>6</v>
      </c>
      <c r="AE9" s="36" t="str">
        <f t="shared" ca="1" si="12"/>
        <v/>
      </c>
      <c r="AF9" s="37" t="str">
        <f t="shared" ca="1" si="13"/>
        <v/>
      </c>
      <c r="AG9" s="24"/>
      <c r="AH9" s="24"/>
      <c r="AI9" s="24"/>
      <c r="AJ9" s="24"/>
      <c r="AK9" s="36" t="str">
        <f>IF(AL9="","",MAX($AK$1:AK8)+1)</f>
        <v/>
      </c>
      <c r="AL9" s="39" t="str">
        <f>IF(H9="","",IF(COUNTIF($AL$3:AL8,H9)=0,H9,""))</f>
        <v/>
      </c>
      <c r="AM9" s="39" t="str">
        <f t="shared" si="14"/>
        <v>Yona Pereira</v>
      </c>
    </row>
    <row r="10" spans="1:39" x14ac:dyDescent="0.35">
      <c r="A10" s="24"/>
      <c r="B10" s="31">
        <v>7</v>
      </c>
      <c r="C10" s="31" t="s">
        <v>117</v>
      </c>
      <c r="D10" s="22" t="s">
        <v>118</v>
      </c>
      <c r="E10" s="31" t="s">
        <v>312</v>
      </c>
      <c r="F10" s="78" t="s">
        <v>292</v>
      </c>
      <c r="G10" s="31" t="s">
        <v>124</v>
      </c>
      <c r="H10" s="31" t="s">
        <v>139</v>
      </c>
      <c r="I10" s="32">
        <v>44741</v>
      </c>
      <c r="J10" s="33">
        <f t="shared" si="0"/>
        <v>1</v>
      </c>
      <c r="K10" s="31" t="s">
        <v>131</v>
      </c>
      <c r="L10" s="56" t="s">
        <v>132</v>
      </c>
      <c r="M10" s="24"/>
      <c r="N10" s="24"/>
      <c r="O10" s="34" t="str">
        <f t="shared" si="1"/>
        <v/>
      </c>
      <c r="P10" s="34" t="str">
        <f t="shared" ca="1" si="2"/>
        <v/>
      </c>
      <c r="Q10" s="34" t="str">
        <f>IF(AND(C10="Abierto",D10="Urgente"),RANK(P10,$P$4:$P$999,0)+COUNTIF($P$4:P10,P10)-1,"")</f>
        <v/>
      </c>
      <c r="R10" s="34" t="str">
        <f t="shared" si="3"/>
        <v/>
      </c>
      <c r="S10" s="34" t="str">
        <f t="shared" ca="1" si="4"/>
        <v/>
      </c>
      <c r="T10" s="34" t="str">
        <f>IF(AND(C10="Abierto",D10="Alta"),RANK(S10,$S$4:$S$999,0)+COUNTIF($S$4:S10,S10)-1+MAX(Q:Q),"")</f>
        <v/>
      </c>
      <c r="U10" s="34" t="str">
        <f t="shared" si="5"/>
        <v/>
      </c>
      <c r="V10" s="34" t="str">
        <f t="shared" ca="1" si="6"/>
        <v/>
      </c>
      <c r="W10" s="34" t="str">
        <f>IF(AND(C10="Abierto",D10="Media"),RANK(V10,$V$4:$V$999,0)+COUNTIF($V$4:V10,V10)-1+MAX(Q:Q,T:T),"")</f>
        <v/>
      </c>
      <c r="X10" s="34" t="str">
        <f t="shared" si="7"/>
        <v/>
      </c>
      <c r="Y10" s="34" t="str">
        <f t="shared" ca="1" si="8"/>
        <v/>
      </c>
      <c r="Z10" s="34" t="str">
        <f>IF(AND(C10="Abierto",D10="Baja"),RANK(Y10,$Y$4:$Y$999,0)+COUNTIF($Y$4:Y10,Y10)-1+MAX(Q:Q,T:T,W:W),"")</f>
        <v/>
      </c>
      <c r="AA10" s="35" t="str">
        <f t="shared" si="9"/>
        <v/>
      </c>
      <c r="AB10" s="35" t="str">
        <f t="shared" si="10"/>
        <v/>
      </c>
      <c r="AC10" s="35" t="str">
        <f t="shared" si="11"/>
        <v/>
      </c>
      <c r="AD10" s="36">
        <v>7</v>
      </c>
      <c r="AE10" s="36" t="str">
        <f t="shared" ca="1" si="12"/>
        <v/>
      </c>
      <c r="AF10" s="37" t="str">
        <f t="shared" ca="1" si="13"/>
        <v/>
      </c>
      <c r="AG10" s="24"/>
      <c r="AH10" s="24"/>
      <c r="AI10" s="24"/>
      <c r="AJ10" s="24"/>
      <c r="AK10" s="36">
        <f>IF(AL10="","",MAX($AK$1:AK9)+1)</f>
        <v>5</v>
      </c>
      <c r="AL10" s="39" t="str">
        <f>IF(H10="","",IF(COUNTIF($AL$3:AL9,H10)=0,H10,""))</f>
        <v>Atilio &amp; Richard</v>
      </c>
      <c r="AM10" s="39" t="str">
        <f t="shared" si="14"/>
        <v>Jonathan Diaz</v>
      </c>
    </row>
    <row r="11" spans="1:39" x14ac:dyDescent="0.35">
      <c r="A11" s="24"/>
      <c r="B11" s="31">
        <v>8</v>
      </c>
      <c r="C11" s="31" t="s">
        <v>117</v>
      </c>
      <c r="D11" s="22" t="s">
        <v>118</v>
      </c>
      <c r="E11" s="31" t="s">
        <v>306</v>
      </c>
      <c r="F11" s="78" t="s">
        <v>293</v>
      </c>
      <c r="G11" s="21" t="s">
        <v>124</v>
      </c>
      <c r="H11" s="31" t="s">
        <v>140</v>
      </c>
      <c r="I11" s="32">
        <v>44747</v>
      </c>
      <c r="J11" s="33">
        <f t="shared" si="0"/>
        <v>0</v>
      </c>
      <c r="K11" s="31" t="s">
        <v>141</v>
      </c>
      <c r="L11" s="56" t="s">
        <v>142</v>
      </c>
      <c r="M11" s="24"/>
      <c r="N11" s="24"/>
      <c r="O11" s="34" t="str">
        <f t="shared" si="1"/>
        <v/>
      </c>
      <c r="P11" s="34" t="str">
        <f t="shared" ca="1" si="2"/>
        <v/>
      </c>
      <c r="Q11" s="34" t="str">
        <f>IF(AND(C11="Abierto",D11="Urgente"),RANK(P11,$P$4:$P$999,0)+COUNTIF($P$4:P11,P11)-1,"")</f>
        <v/>
      </c>
      <c r="R11" s="34" t="str">
        <f t="shared" si="3"/>
        <v/>
      </c>
      <c r="S11" s="34" t="str">
        <f t="shared" ca="1" si="4"/>
        <v/>
      </c>
      <c r="T11" s="34" t="str">
        <f>IF(AND(C11="Abierto",D11="Alta"),RANK(S11,$S$4:$S$999,0)+COUNTIF($S$4:S11,S11)-1+MAX(Q:Q),"")</f>
        <v/>
      </c>
      <c r="U11" s="34" t="str">
        <f t="shared" si="5"/>
        <v/>
      </c>
      <c r="V11" s="34" t="str">
        <f t="shared" ca="1" si="6"/>
        <v/>
      </c>
      <c r="W11" s="34" t="str">
        <f>IF(AND(C11="Abierto",D11="Media"),RANK(V11,$V$4:$V$999,0)+COUNTIF($V$4:V11,V11)-1+MAX(Q:Q,T:T),"")</f>
        <v/>
      </c>
      <c r="X11" s="34" t="str">
        <f t="shared" si="7"/>
        <v/>
      </c>
      <c r="Y11" s="34" t="str">
        <f t="shared" ca="1" si="8"/>
        <v/>
      </c>
      <c r="Z11" s="34" t="str">
        <f>IF(AND(C11="Abierto",D11="Baja"),RANK(Y11,$Y$4:$Y$999,0)+COUNTIF($Y$4:Y11,Y11)-1+MAX(Q:Q,T:T,W:W),"")</f>
        <v/>
      </c>
      <c r="AA11" s="35" t="str">
        <f t="shared" si="9"/>
        <v/>
      </c>
      <c r="AB11" s="35" t="str">
        <f t="shared" si="10"/>
        <v/>
      </c>
      <c r="AC11" s="35" t="str">
        <f t="shared" si="11"/>
        <v/>
      </c>
      <c r="AD11" s="36">
        <v>8</v>
      </c>
      <c r="AE11" s="36" t="str">
        <f t="shared" ca="1" si="12"/>
        <v/>
      </c>
      <c r="AF11" s="37" t="str">
        <f t="shared" ca="1" si="13"/>
        <v/>
      </c>
      <c r="AG11" s="24"/>
      <c r="AH11" s="24"/>
      <c r="AI11" s="24"/>
      <c r="AJ11" s="24"/>
      <c r="AK11" s="36">
        <f>IF(AL11="","",MAX($AK$1:AK10)+1)</f>
        <v>6</v>
      </c>
      <c r="AL11" s="39" t="str">
        <f>IF(H11="","",IF(COUNTIF($AL$3:AL10,H11)=0,H11,""))</f>
        <v>Yona Pereira</v>
      </c>
      <c r="AM11" s="39" t="str">
        <f t="shared" si="14"/>
        <v>Roberto</v>
      </c>
    </row>
    <row r="12" spans="1:39" x14ac:dyDescent="0.35">
      <c r="A12" s="24"/>
      <c r="B12" s="31">
        <v>9</v>
      </c>
      <c r="C12" s="31" t="s">
        <v>117</v>
      </c>
      <c r="D12" s="22" t="s">
        <v>118</v>
      </c>
      <c r="E12" s="31" t="s">
        <v>313</v>
      </c>
      <c r="F12" s="78" t="s">
        <v>294</v>
      </c>
      <c r="G12" s="21" t="s">
        <v>124</v>
      </c>
      <c r="H12" s="31" t="s">
        <v>16</v>
      </c>
      <c r="I12" s="32">
        <v>44748</v>
      </c>
      <c r="J12" s="33">
        <f t="shared" si="0"/>
        <v>0</v>
      </c>
      <c r="K12" s="31" t="s">
        <v>143</v>
      </c>
      <c r="L12" s="56" t="s">
        <v>144</v>
      </c>
      <c r="M12" s="24"/>
      <c r="N12" s="24"/>
      <c r="O12" s="34" t="str">
        <f t="shared" si="1"/>
        <v/>
      </c>
      <c r="P12" s="34" t="str">
        <f t="shared" ca="1" si="2"/>
        <v/>
      </c>
      <c r="Q12" s="34" t="str">
        <f>IF(AND(C12="Abierto",D12="Urgente"),RANK(P12,$P$4:$P$999,0)+COUNTIF($P$4:P12,P12)-1,"")</f>
        <v/>
      </c>
      <c r="R12" s="34" t="str">
        <f t="shared" si="3"/>
        <v/>
      </c>
      <c r="S12" s="34" t="str">
        <f t="shared" ca="1" si="4"/>
        <v/>
      </c>
      <c r="T12" s="34" t="str">
        <f>IF(AND(C12="Abierto",D12="Alta"),RANK(S12,$S$4:$S$999,0)+COUNTIF($S$4:S12,S12)-1+MAX(Q:Q),"")</f>
        <v/>
      </c>
      <c r="U12" s="34" t="str">
        <f t="shared" si="5"/>
        <v/>
      </c>
      <c r="V12" s="34" t="str">
        <f t="shared" ca="1" si="6"/>
        <v/>
      </c>
      <c r="W12" s="34" t="str">
        <f>IF(AND(C12="Abierto",D12="Media"),RANK(V12,$V$4:$V$999,0)+COUNTIF($V$4:V12,V12)-1+MAX(Q:Q,T:T),"")</f>
        <v/>
      </c>
      <c r="X12" s="34" t="str">
        <f t="shared" si="7"/>
        <v/>
      </c>
      <c r="Y12" s="34" t="str">
        <f t="shared" ca="1" si="8"/>
        <v/>
      </c>
      <c r="Z12" s="34" t="str">
        <f>IF(AND(C12="Abierto",D12="Baja"),RANK(Y12,$Y$4:$Y$999,0)+COUNTIF($Y$4:Y12,Y12)-1+MAX(Q:Q,T:T,W:W),"")</f>
        <v/>
      </c>
      <c r="AA12" s="35" t="str">
        <f t="shared" si="9"/>
        <v/>
      </c>
      <c r="AB12" s="35" t="str">
        <f t="shared" si="10"/>
        <v/>
      </c>
      <c r="AC12" s="35" t="str">
        <f t="shared" si="11"/>
        <v/>
      </c>
      <c r="AD12" s="36">
        <v>9</v>
      </c>
      <c r="AE12" s="36" t="str">
        <f t="shared" ca="1" si="12"/>
        <v/>
      </c>
      <c r="AF12" s="37" t="str">
        <f t="shared" ca="1" si="13"/>
        <v/>
      </c>
      <c r="AG12" s="24"/>
      <c r="AH12" s="24"/>
      <c r="AI12" s="24"/>
      <c r="AJ12" s="24"/>
      <c r="AK12" s="36" t="str">
        <f>IF(AL12="","",MAX($AK$1:AK11)+1)</f>
        <v/>
      </c>
      <c r="AL12" s="39" t="str">
        <f>IF(H12="","",IF(COUNTIF($AL$3:AL11,H12)=0,H12,""))</f>
        <v/>
      </c>
      <c r="AM12" s="39" t="str">
        <f t="shared" si="14"/>
        <v/>
      </c>
    </row>
    <row r="13" spans="1:39" x14ac:dyDescent="0.35">
      <c r="A13" s="24"/>
      <c r="B13" s="31">
        <v>10</v>
      </c>
      <c r="C13" s="31" t="s">
        <v>123</v>
      </c>
      <c r="D13" s="22" t="s">
        <v>118</v>
      </c>
      <c r="E13" s="31" t="s">
        <v>314</v>
      </c>
      <c r="F13" s="78" t="s">
        <v>295</v>
      </c>
      <c r="G13" s="21" t="s">
        <v>124</v>
      </c>
      <c r="H13" s="31" t="s">
        <v>16</v>
      </c>
      <c r="I13" s="32"/>
      <c r="J13" s="33" t="str">
        <f t="shared" si="0"/>
        <v/>
      </c>
      <c r="K13" s="31" t="s">
        <v>145</v>
      </c>
      <c r="L13" s="56" t="s">
        <v>146</v>
      </c>
      <c r="M13" s="24"/>
      <c r="N13" s="24"/>
      <c r="O13" s="34">
        <f t="shared" si="1"/>
        <v>10</v>
      </c>
      <c r="P13" s="34">
        <f t="shared" ca="1" si="2"/>
        <v>91</v>
      </c>
      <c r="Q13" s="34">
        <f ca="1">IF(AND(C13="Abierto",D13="Urgente"),RANK(P13,$P$4:$P$999,0)+COUNTIF($P$4:P13,P13)-1,"")</f>
        <v>1</v>
      </c>
      <c r="R13" s="34" t="str">
        <f t="shared" si="3"/>
        <v/>
      </c>
      <c r="S13" s="34" t="str">
        <f t="shared" ca="1" si="4"/>
        <v/>
      </c>
      <c r="T13" s="34" t="str">
        <f>IF(AND(C13="Abierto",D13="Alta"),RANK(S13,$S$4:$S$999,0)+COUNTIF($S$4:S13,S13)-1+MAX(Q:Q),"")</f>
        <v/>
      </c>
      <c r="U13" s="34" t="str">
        <f t="shared" si="5"/>
        <v/>
      </c>
      <c r="V13" s="34" t="str">
        <f t="shared" ca="1" si="6"/>
        <v/>
      </c>
      <c r="W13" s="34" t="str">
        <f>IF(AND(C13="Abierto",D13="Media"),RANK(V13,$V$4:$V$999,0)+COUNTIF($V$4:V13,V13)-1+MAX(Q:Q,T:T),"")</f>
        <v/>
      </c>
      <c r="X13" s="34" t="str">
        <f t="shared" si="7"/>
        <v/>
      </c>
      <c r="Y13" s="34" t="str">
        <f t="shared" ca="1" si="8"/>
        <v/>
      </c>
      <c r="Z13" s="34" t="str">
        <f>IF(AND(C13="Abierto",D13="Baja"),RANK(Y13,$Y$4:$Y$999,0)+COUNTIF($Y$4:Y13,Y13)-1+MAX(Q:Q,T:T,W:W),"")</f>
        <v/>
      </c>
      <c r="AA13" s="35">
        <f t="shared" ca="1" si="9"/>
        <v>1</v>
      </c>
      <c r="AB13" s="35">
        <f t="shared" ca="1" si="10"/>
        <v>91</v>
      </c>
      <c r="AC13" s="35">
        <f t="shared" si="11"/>
        <v>10</v>
      </c>
      <c r="AD13" s="36">
        <v>10</v>
      </c>
      <c r="AE13" s="36" t="str">
        <f t="shared" ca="1" si="12"/>
        <v/>
      </c>
      <c r="AF13" s="37" t="str">
        <f t="shared" ca="1" si="13"/>
        <v/>
      </c>
      <c r="AG13" s="24"/>
      <c r="AH13" s="24"/>
      <c r="AI13" s="24"/>
      <c r="AJ13" s="24"/>
      <c r="AK13" s="36" t="str">
        <f>IF(AL13="","",MAX($AK$1:AK12)+1)</f>
        <v/>
      </c>
      <c r="AL13" s="39" t="str">
        <f>IF(H13="","",IF(COUNTIF($AL$3:AL12,H13)=0,H13,""))</f>
        <v/>
      </c>
      <c r="AM13" s="39" t="str">
        <f t="shared" si="14"/>
        <v/>
      </c>
    </row>
    <row r="14" spans="1:39" x14ac:dyDescent="0.35">
      <c r="A14" s="24"/>
      <c r="B14" s="31">
        <v>11</v>
      </c>
      <c r="C14" s="31" t="s">
        <v>117</v>
      </c>
      <c r="D14" s="22" t="s">
        <v>118</v>
      </c>
      <c r="E14" s="31" t="s">
        <v>314</v>
      </c>
      <c r="F14" s="78" t="s">
        <v>296</v>
      </c>
      <c r="G14" s="21" t="s">
        <v>124</v>
      </c>
      <c r="H14" s="31" t="s">
        <v>124</v>
      </c>
      <c r="I14" s="32">
        <v>44753</v>
      </c>
      <c r="J14" s="33">
        <f t="shared" si="0"/>
        <v>0</v>
      </c>
      <c r="K14" s="31" t="s">
        <v>147</v>
      </c>
      <c r="L14" s="56" t="s">
        <v>148</v>
      </c>
      <c r="M14" s="24"/>
      <c r="N14" s="24"/>
      <c r="O14" s="34" t="str">
        <f t="shared" si="1"/>
        <v/>
      </c>
      <c r="P14" s="34" t="str">
        <f t="shared" ca="1" si="2"/>
        <v/>
      </c>
      <c r="Q14" s="34" t="str">
        <f>IF(AND(C14="Abierto",D14="Urgente"),RANK(P14,$P$4:$P$999,0)+COUNTIF($P$4:P14,P14)-1,"")</f>
        <v/>
      </c>
      <c r="R14" s="34" t="str">
        <f t="shared" si="3"/>
        <v/>
      </c>
      <c r="S14" s="34" t="str">
        <f t="shared" ca="1" si="4"/>
        <v/>
      </c>
      <c r="T14" s="34" t="str">
        <f>IF(AND(C14="Abierto",D14="Alta"),RANK(S14,$S$4:$S$999,0)+COUNTIF($S$4:S14,S14)-1+MAX(Q:Q),"")</f>
        <v/>
      </c>
      <c r="U14" s="34" t="str">
        <f t="shared" si="5"/>
        <v/>
      </c>
      <c r="V14" s="34" t="str">
        <f t="shared" ca="1" si="6"/>
        <v/>
      </c>
      <c r="W14" s="34" t="str">
        <f>IF(AND(C14="Abierto",D14="Media"),RANK(V14,$V$4:$V$999,0)+COUNTIF($V$4:V14,V14)-1+MAX(Q:Q,T:T),"")</f>
        <v/>
      </c>
      <c r="X14" s="34" t="str">
        <f t="shared" si="7"/>
        <v/>
      </c>
      <c r="Y14" s="34" t="str">
        <f t="shared" ca="1" si="8"/>
        <v/>
      </c>
      <c r="Z14" s="34" t="str">
        <f>IF(AND(C14="Abierto",D14="Baja"),RANK(Y14,$Y$4:$Y$999,0)+COUNTIF($Y$4:Y14,Y14)-1+MAX(Q:Q,T:T,W:W),"")</f>
        <v/>
      </c>
      <c r="AA14" s="35" t="str">
        <f t="shared" si="9"/>
        <v/>
      </c>
      <c r="AB14" s="35" t="str">
        <f t="shared" si="10"/>
        <v/>
      </c>
      <c r="AC14" s="35" t="str">
        <f t="shared" si="11"/>
        <v/>
      </c>
      <c r="AD14" s="36">
        <v>11</v>
      </c>
      <c r="AE14" s="36" t="str">
        <f t="shared" ca="1" si="12"/>
        <v/>
      </c>
      <c r="AF14" s="37" t="str">
        <f t="shared" ca="1" si="13"/>
        <v/>
      </c>
      <c r="AG14" s="24"/>
      <c r="AH14" s="24"/>
      <c r="AI14" s="24"/>
      <c r="AJ14" s="24"/>
      <c r="AK14" s="36">
        <f>IF(AL14="","",MAX($AK$1:AK13)+1)</f>
        <v>7</v>
      </c>
      <c r="AL14" s="39" t="str">
        <f>IF(H14="","",IF(COUNTIF($AL$3:AL13,H14)=0,H14,""))</f>
        <v>Jonathan Diaz</v>
      </c>
      <c r="AM14" s="39" t="str">
        <f t="shared" si="14"/>
        <v/>
      </c>
    </row>
    <row r="15" spans="1:39" x14ac:dyDescent="0.35">
      <c r="A15" s="24"/>
      <c r="B15" s="31">
        <v>12</v>
      </c>
      <c r="C15" s="31" t="s">
        <v>117</v>
      </c>
      <c r="D15" s="22" t="s">
        <v>118</v>
      </c>
      <c r="E15" s="31" t="s">
        <v>319</v>
      </c>
      <c r="F15" s="78" t="s">
        <v>296</v>
      </c>
      <c r="G15" s="21" t="s">
        <v>124</v>
      </c>
      <c r="H15" s="31" t="s">
        <v>149</v>
      </c>
      <c r="I15" s="32">
        <v>44753</v>
      </c>
      <c r="J15" s="33">
        <f t="shared" si="0"/>
        <v>0</v>
      </c>
      <c r="K15" s="31" t="s">
        <v>150</v>
      </c>
      <c r="L15" s="56" t="s">
        <v>151</v>
      </c>
      <c r="M15" s="24"/>
      <c r="N15" s="24"/>
      <c r="O15" s="34" t="str">
        <f t="shared" si="1"/>
        <v/>
      </c>
      <c r="P15" s="34" t="str">
        <f t="shared" ca="1" si="2"/>
        <v/>
      </c>
      <c r="Q15" s="34" t="str">
        <f>IF(AND(C15="Abierto",D15="Urgente"),RANK(P15,$P$4:$P$999,0)+COUNTIF($P$4:P15,P15)-1,"")</f>
        <v/>
      </c>
      <c r="R15" s="34" t="str">
        <f t="shared" si="3"/>
        <v/>
      </c>
      <c r="S15" s="34" t="str">
        <f t="shared" ca="1" si="4"/>
        <v/>
      </c>
      <c r="T15" s="34" t="str">
        <f>IF(AND(C15="Abierto",D15="Alta"),RANK(S15,$S$4:$S$999,0)+COUNTIF($S$4:S15,S15)-1+MAX(Q:Q),"")</f>
        <v/>
      </c>
      <c r="U15" s="34" t="str">
        <f t="shared" si="5"/>
        <v/>
      </c>
      <c r="V15" s="34" t="str">
        <f t="shared" ca="1" si="6"/>
        <v/>
      </c>
      <c r="W15" s="34" t="str">
        <f>IF(AND(C15="Abierto",D15="Media"),RANK(V15,$V$4:$V$999,0)+COUNTIF($V$4:V15,V15)-1+MAX(Q:Q,T:T),"")</f>
        <v/>
      </c>
      <c r="X15" s="34" t="str">
        <f t="shared" si="7"/>
        <v/>
      </c>
      <c r="Y15" s="34" t="str">
        <f t="shared" ca="1" si="8"/>
        <v/>
      </c>
      <c r="Z15" s="34" t="str">
        <f>IF(AND(C15="Abierto",D15="Baja"),RANK(Y15,$Y$4:$Y$999,0)+COUNTIF($Y$4:Y15,Y15)-1+MAX(Q:Q,T:T,W:W),"")</f>
        <v/>
      </c>
      <c r="AA15" s="35" t="str">
        <f t="shared" si="9"/>
        <v/>
      </c>
      <c r="AB15" s="35" t="str">
        <f t="shared" si="10"/>
        <v/>
      </c>
      <c r="AC15" s="35" t="str">
        <f t="shared" si="11"/>
        <v/>
      </c>
      <c r="AD15" s="36">
        <v>12</v>
      </c>
      <c r="AE15" s="36" t="str">
        <f t="shared" ca="1" si="12"/>
        <v/>
      </c>
      <c r="AF15" s="37" t="str">
        <f t="shared" ca="1" si="13"/>
        <v/>
      </c>
      <c r="AG15" s="24"/>
      <c r="AH15" s="24"/>
      <c r="AI15" s="24"/>
      <c r="AJ15" s="24"/>
      <c r="AK15" s="36">
        <f>IF(AL15="","",MAX($AK$1:AK14)+1)</f>
        <v>8</v>
      </c>
      <c r="AL15" s="39" t="str">
        <f>IF(H15="","",IF(COUNTIF($AL$3:AL14,H15)=0,H15,""))</f>
        <v>Roberto</v>
      </c>
      <c r="AM15" s="39" t="str">
        <f t="shared" si="14"/>
        <v/>
      </c>
    </row>
    <row r="16" spans="1:39" x14ac:dyDescent="0.35">
      <c r="A16" s="24"/>
      <c r="B16" s="31">
        <v>13</v>
      </c>
      <c r="C16" s="31" t="s">
        <v>117</v>
      </c>
      <c r="D16" s="22" t="s">
        <v>118</v>
      </c>
      <c r="E16" s="31" t="s">
        <v>152</v>
      </c>
      <c r="F16" s="78" t="s">
        <v>297</v>
      </c>
      <c r="G16" s="21" t="s">
        <v>124</v>
      </c>
      <c r="H16" s="31" t="s">
        <v>124</v>
      </c>
      <c r="I16" s="32">
        <v>44757</v>
      </c>
      <c r="J16" s="33">
        <f t="shared" si="0"/>
        <v>0</v>
      </c>
      <c r="K16" s="31" t="s">
        <v>153</v>
      </c>
      <c r="L16" s="56" t="s">
        <v>154</v>
      </c>
      <c r="M16" s="24"/>
      <c r="N16" s="24"/>
      <c r="O16" s="34" t="str">
        <f t="shared" si="1"/>
        <v/>
      </c>
      <c r="P16" s="34" t="str">
        <f t="shared" ca="1" si="2"/>
        <v/>
      </c>
      <c r="Q16" s="34" t="str">
        <f>IF(AND(C16="Abierto",D16="Urgente"),RANK(P16,$P$4:$P$999,0)+COUNTIF($P$4:P16,P16)-1,"")</f>
        <v/>
      </c>
      <c r="R16" s="34" t="str">
        <f t="shared" si="3"/>
        <v/>
      </c>
      <c r="S16" s="34" t="str">
        <f t="shared" ca="1" si="4"/>
        <v/>
      </c>
      <c r="T16" s="34" t="str">
        <f>IF(AND(C16="Abierto",D16="Alta"),RANK(S16,$S$4:$S$999,0)+COUNTIF($S$4:S16,S16)-1+MAX(Q:Q),"")</f>
        <v/>
      </c>
      <c r="U16" s="34" t="str">
        <f t="shared" si="5"/>
        <v/>
      </c>
      <c r="V16" s="34" t="str">
        <f t="shared" ca="1" si="6"/>
        <v/>
      </c>
      <c r="W16" s="34" t="str">
        <f>IF(AND(C16="Abierto",D16="Media"),RANK(V16,$V$4:$V$999,0)+COUNTIF($V$4:V16,V16)-1+MAX(Q:Q,T:T),"")</f>
        <v/>
      </c>
      <c r="X16" s="34" t="str">
        <f t="shared" si="7"/>
        <v/>
      </c>
      <c r="Y16" s="34" t="str">
        <f t="shared" ca="1" si="8"/>
        <v/>
      </c>
      <c r="Z16" s="34" t="str">
        <f>IF(AND(C16="Abierto",D16="Baja"),RANK(Y16,$Y$4:$Y$999,0)+COUNTIF($Y$4:Y16,Y16)-1+MAX(Q:Q,T:T,W:W),"")</f>
        <v/>
      </c>
      <c r="AA16" s="35" t="str">
        <f t="shared" si="9"/>
        <v/>
      </c>
      <c r="AB16" s="35" t="str">
        <f t="shared" si="10"/>
        <v/>
      </c>
      <c r="AC16" s="35" t="str">
        <f t="shared" si="11"/>
        <v/>
      </c>
      <c r="AD16" s="36">
        <v>13</v>
      </c>
      <c r="AE16" s="36" t="str">
        <f t="shared" ca="1" si="12"/>
        <v/>
      </c>
      <c r="AF16" s="37" t="str">
        <f t="shared" ca="1" si="13"/>
        <v/>
      </c>
      <c r="AG16" s="24"/>
      <c r="AH16" s="24"/>
      <c r="AI16" s="24"/>
      <c r="AJ16" s="24"/>
      <c r="AK16" s="36" t="str">
        <f>IF(AL16="","",MAX($AK$1:AK15)+1)</f>
        <v/>
      </c>
      <c r="AL16" s="39" t="str">
        <f>IF(H16="","",IF(COUNTIF($AL$3:AL15,H16)=0,H16,""))</f>
        <v/>
      </c>
      <c r="AM16" s="39" t="str">
        <f t="shared" si="14"/>
        <v/>
      </c>
    </row>
    <row r="17" spans="2:39" x14ac:dyDescent="0.35">
      <c r="B17" s="31">
        <v>14</v>
      </c>
      <c r="C17" s="31" t="s">
        <v>117</v>
      </c>
      <c r="D17" s="22" t="s">
        <v>118</v>
      </c>
      <c r="E17" s="31" t="s">
        <v>155</v>
      </c>
      <c r="F17" s="78" t="s">
        <v>298</v>
      </c>
      <c r="G17" s="21" t="s">
        <v>124</v>
      </c>
      <c r="H17" s="31" t="s">
        <v>16</v>
      </c>
      <c r="I17" s="32">
        <v>44782</v>
      </c>
      <c r="J17" s="33">
        <f t="shared" si="0"/>
        <v>1</v>
      </c>
      <c r="K17" s="31" t="s">
        <v>156</v>
      </c>
      <c r="L17" s="56" t="s">
        <v>157</v>
      </c>
      <c r="M17" s="24"/>
      <c r="N17" s="24"/>
      <c r="O17" s="34" t="str">
        <f t="shared" si="1"/>
        <v/>
      </c>
      <c r="P17" s="34" t="str">
        <f t="shared" ca="1" si="2"/>
        <v/>
      </c>
      <c r="Q17" s="34" t="str">
        <f>IF(AND(C17="Abierto",D17="Urgente"),RANK(P17,$P$4:$P$999,0)+COUNTIF($P$4:P17,P17)-1,"")</f>
        <v/>
      </c>
      <c r="R17" s="34" t="str">
        <f t="shared" si="3"/>
        <v/>
      </c>
      <c r="S17" s="34" t="str">
        <f t="shared" ca="1" si="4"/>
        <v/>
      </c>
      <c r="T17" s="34" t="str">
        <f>IF(AND(C17="Abierto",D17="Alta"),RANK(S17,$S$4:$S$999,0)+COUNTIF($S$4:S17,S17)-1+MAX(Q:Q),"")</f>
        <v/>
      </c>
      <c r="U17" s="34" t="str">
        <f t="shared" si="5"/>
        <v/>
      </c>
      <c r="V17" s="34" t="str">
        <f t="shared" ca="1" si="6"/>
        <v/>
      </c>
      <c r="W17" s="34" t="str">
        <f>IF(AND(C17="Abierto",D17="Media"),RANK(V17,$V$4:$V$999,0)+COUNTIF($V$4:V17,V17)-1+MAX(Q:Q,T:T),"")</f>
        <v/>
      </c>
      <c r="X17" s="34" t="str">
        <f t="shared" si="7"/>
        <v/>
      </c>
      <c r="Y17" s="34" t="str">
        <f t="shared" ca="1" si="8"/>
        <v/>
      </c>
      <c r="Z17" s="34" t="str">
        <f>IF(AND(C17="Abierto",D17="Baja"),RANK(Y17,$Y$4:$Y$999,0)+COUNTIF($Y$4:Y17,Y17)-1+MAX(Q:Q,T:T,W:W),"")</f>
        <v/>
      </c>
      <c r="AA17" s="35" t="str">
        <f t="shared" si="9"/>
        <v/>
      </c>
      <c r="AB17" s="35" t="str">
        <f t="shared" si="10"/>
        <v/>
      </c>
      <c r="AC17" s="35" t="str">
        <f t="shared" si="11"/>
        <v/>
      </c>
      <c r="AD17" s="36">
        <v>14</v>
      </c>
      <c r="AE17" s="36" t="str">
        <f t="shared" ref="AE17" ca="1" si="15">IF(ISNA(VLOOKUP(AD17,$AA$4:$AC$996,3,FALSE))=TRUE,"",VLOOKUP(AD17,$AA$4:$AC$996,3,FALSE))</f>
        <v/>
      </c>
      <c r="AF17" s="37" t="str">
        <f t="shared" ref="AF17" ca="1" si="16">IF(ISNA(VLOOKUP(AD17,$AA$4:$AC$996,2,FALSE))=TRUE,"",VLOOKUP(AD17,$AA$4:$AC$996,2,FALSE))</f>
        <v/>
      </c>
      <c r="AG17" s="24"/>
      <c r="AH17" s="24"/>
      <c r="AI17" s="24"/>
      <c r="AJ17" s="24"/>
      <c r="AK17" s="36" t="str">
        <f>IF(AL17="","",MAX($AK$1:AK16)+1)</f>
        <v/>
      </c>
      <c r="AL17" s="39" t="str">
        <f>IF(H17="","",IF(COUNTIF($AL$3:AL16,H17)=0,H17,""))</f>
        <v/>
      </c>
      <c r="AM17" s="39" t="str">
        <f t="shared" ref="AM17" si="17">IF(ISNA(VLOOKUP(AD17,$AK$4:$AL$996,2,FALSE))=TRUE,"",VLOOKUP(AD17,$AK$4:$AL$996,2,FALSE))</f>
        <v/>
      </c>
    </row>
    <row r="18" spans="2:39" x14ac:dyDescent="0.35">
      <c r="B18" s="31">
        <v>15</v>
      </c>
      <c r="C18" s="31" t="s">
        <v>117</v>
      </c>
      <c r="D18" s="22" t="s">
        <v>118</v>
      </c>
      <c r="E18" s="21" t="s">
        <v>158</v>
      </c>
      <c r="F18" s="78" t="s">
        <v>299</v>
      </c>
      <c r="G18" s="21" t="s">
        <v>124</v>
      </c>
      <c r="H18" s="21" t="s">
        <v>16</v>
      </c>
      <c r="I18" s="32">
        <v>44792</v>
      </c>
      <c r="J18" s="33">
        <f t="shared" si="0"/>
        <v>9</v>
      </c>
      <c r="K18" s="21" t="s">
        <v>159</v>
      </c>
      <c r="L18" s="56" t="s">
        <v>160</v>
      </c>
      <c r="M18" s="24"/>
      <c r="N18" s="24"/>
      <c r="O18" s="34" t="str">
        <f t="shared" si="1"/>
        <v/>
      </c>
      <c r="P18" s="34" t="str">
        <f t="shared" ca="1" si="2"/>
        <v/>
      </c>
      <c r="Q18" s="34" t="str">
        <f>IF(AND(C18="Abierto",D18="Urgente"),RANK(P18,$P$4:$P$999,0)+COUNTIF($P$4:P18,P18)-1,"")</f>
        <v/>
      </c>
      <c r="R18" s="34" t="str">
        <f t="shared" si="3"/>
        <v/>
      </c>
      <c r="S18" s="34" t="str">
        <f t="shared" ca="1" si="4"/>
        <v/>
      </c>
      <c r="T18" s="34" t="str">
        <f>IF(AND(C18="Abierto",D18="Alta"),RANK(S18,$S$4:$S$999,0)+COUNTIF($S$4:S18,S18)-1+MAX(Q:Q),"")</f>
        <v/>
      </c>
      <c r="U18" s="34" t="str">
        <f t="shared" si="5"/>
        <v/>
      </c>
      <c r="V18" s="34" t="str">
        <f t="shared" ca="1" si="6"/>
        <v/>
      </c>
      <c r="W18" s="34" t="str">
        <f>IF(AND(C18="Abierto",D18="Media"),RANK(V18,$V$4:$V$999,0)+COUNTIF($V$4:V18,V18)-1+MAX(Q:Q,T:T),"")</f>
        <v/>
      </c>
      <c r="X18" s="34" t="str">
        <f t="shared" si="7"/>
        <v/>
      </c>
      <c r="Y18" s="34" t="str">
        <f t="shared" ca="1" si="8"/>
        <v/>
      </c>
      <c r="Z18" s="34" t="str">
        <f>IF(AND(C18="Abierto",D18="Baja"),RANK(Y18,$Y$4:$Y$999,0)+COUNTIF($Y$4:Y18,Y18)-1+MAX(Q:Q,T:T,W:W),"")</f>
        <v/>
      </c>
      <c r="AA18" s="35" t="str">
        <f t="shared" si="9"/>
        <v/>
      </c>
      <c r="AB18" s="35" t="str">
        <f t="shared" si="10"/>
        <v/>
      </c>
      <c r="AC18" s="35" t="str">
        <f t="shared" si="11"/>
        <v/>
      </c>
      <c r="AD18" s="36">
        <v>15</v>
      </c>
      <c r="AE18" s="36" t="str">
        <f ca="1">IF(ISNA(VLOOKUP(AD18,$AA$4:$AC$996,3,FALSE))=TRUE,"",VLOOKUP(AD18,$AA$4:$AC$996,3,FALSE))</f>
        <v/>
      </c>
      <c r="AF18" s="37" t="str">
        <f ca="1">IF(ISNA(VLOOKUP(AD18,$AA$4:$AC$996,2,FALSE))=TRUE,"",VLOOKUP(AD18,$AA$4:$AC$996,2,FALSE))</f>
        <v/>
      </c>
      <c r="AG18" s="24"/>
      <c r="AH18" s="24"/>
      <c r="AI18" s="24"/>
      <c r="AJ18" s="24"/>
      <c r="AK18" s="36" t="str">
        <f>IF(AL18="","",MAX($AK$1:AK17)+1)</f>
        <v/>
      </c>
      <c r="AL18" s="39" t="str">
        <f>IF(H18="","",IF(COUNTIF($AL$3:AL17,H18)=0,H18,""))</f>
        <v/>
      </c>
      <c r="AM18" s="39" t="str">
        <f>IF(ISNA(VLOOKUP(AD18,$AK$4:$AL$996,2,FALSE))=TRUE,"",VLOOKUP(AD18,$AK$4:$AL$996,2,FALSE))</f>
        <v/>
      </c>
    </row>
    <row r="19" spans="2:39" x14ac:dyDescent="0.35">
      <c r="B19" s="31">
        <v>16</v>
      </c>
      <c r="C19" s="31" t="s">
        <v>117</v>
      </c>
      <c r="D19" s="22" t="s">
        <v>118</v>
      </c>
      <c r="E19" s="31" t="s">
        <v>315</v>
      </c>
      <c r="F19" s="78" t="s">
        <v>300</v>
      </c>
      <c r="G19" s="21" t="s">
        <v>124</v>
      </c>
      <c r="H19" s="31" t="s">
        <v>120</v>
      </c>
      <c r="I19" s="32">
        <v>44803</v>
      </c>
      <c r="J19" s="33">
        <f t="shared" si="0"/>
        <v>1</v>
      </c>
      <c r="K19" s="31" t="s">
        <v>161</v>
      </c>
      <c r="L19" s="56" t="s">
        <v>162</v>
      </c>
      <c r="M19" s="24"/>
      <c r="N19" s="24"/>
      <c r="O19" s="34" t="str">
        <f t="shared" si="1"/>
        <v/>
      </c>
      <c r="P19" s="34" t="str">
        <f t="shared" ca="1" si="2"/>
        <v/>
      </c>
      <c r="Q19" s="34" t="str">
        <f>IF(AND(C19="Abierto",D19="Urgente"),RANK(P19,$P$4:$P$999,0)+COUNTIF($P$4:P19,P19)-1,"")</f>
        <v/>
      </c>
      <c r="R19" s="34" t="str">
        <f t="shared" si="3"/>
        <v/>
      </c>
      <c r="S19" s="34" t="str">
        <f t="shared" ca="1" si="4"/>
        <v/>
      </c>
      <c r="T19" s="34" t="str">
        <f>IF(AND(C19="Abierto",D19="Alta"),RANK(S19,$S$4:$S$999,0)+COUNTIF($S$4:S19,S19)-1+MAX(Q:Q),"")</f>
        <v/>
      </c>
      <c r="U19" s="34" t="str">
        <f t="shared" si="5"/>
        <v/>
      </c>
      <c r="V19" s="34" t="str">
        <f t="shared" ca="1" si="6"/>
        <v/>
      </c>
      <c r="W19" s="34" t="str">
        <f>IF(AND(C19="Abierto",D19="Media"),RANK(V19,$V$4:$V$999,0)+COUNTIF($V$4:V19,V19)-1+MAX(Q:Q,T:T),"")</f>
        <v/>
      </c>
      <c r="X19" s="34" t="str">
        <f t="shared" si="7"/>
        <v/>
      </c>
      <c r="Y19" s="34" t="str">
        <f t="shared" ca="1" si="8"/>
        <v/>
      </c>
      <c r="Z19" s="34" t="str">
        <f>IF(AND(C19="Abierto",D19="Baja"),RANK(Y19,$Y$4:$Y$999,0)+COUNTIF($Y$4:Y19,Y19)-1+MAX(Q:Q,T:T,W:W),"")</f>
        <v/>
      </c>
      <c r="AA19" s="35" t="str">
        <f t="shared" si="9"/>
        <v/>
      </c>
      <c r="AB19" s="35" t="str">
        <f t="shared" si="10"/>
        <v/>
      </c>
      <c r="AC19" s="35" t="str">
        <f t="shared" si="11"/>
        <v/>
      </c>
      <c r="AD19" s="36">
        <v>16</v>
      </c>
      <c r="AE19" s="36" t="str">
        <f ca="1">IF(ISNA(VLOOKUP(AD19,$AA$4:$AC$996,3,FALSE))=TRUE,"",VLOOKUP(AD19,$AA$4:$AC$996,3,FALSE))</f>
        <v/>
      </c>
      <c r="AF19" s="37" t="str">
        <f ca="1">IF(ISNA(VLOOKUP(AD19,$AA$4:$AC$996,2,FALSE))=TRUE,"",VLOOKUP(AD19,$AA$4:$AC$996,2,FALSE))</f>
        <v/>
      </c>
      <c r="AG19" s="24"/>
      <c r="AH19" s="24"/>
      <c r="AI19" s="24"/>
      <c r="AJ19" s="24"/>
      <c r="AK19" s="36" t="str">
        <f>IF(AL19="","",MAX($AK$1:AK18)+1)</f>
        <v/>
      </c>
      <c r="AL19" s="39" t="str">
        <f>IF(H19="","",IF(COUNTIF($AL$3:AL18,H19)=0,H19,""))</f>
        <v/>
      </c>
      <c r="AM19" s="39" t="str">
        <f>IF(ISNA(VLOOKUP(AD19,$AK$4:$AL$996,2,FALSE))=TRUE,"",VLOOKUP(AD19,$AK$4:$AL$996,2,FALSE))</f>
        <v/>
      </c>
    </row>
    <row r="20" spans="2:39" x14ac:dyDescent="0.35">
      <c r="B20" s="31">
        <v>17</v>
      </c>
      <c r="C20" s="31" t="s">
        <v>117</v>
      </c>
      <c r="D20" s="22" t="s">
        <v>118</v>
      </c>
      <c r="E20" s="31" t="s">
        <v>316</v>
      </c>
      <c r="F20" s="78" t="s">
        <v>301</v>
      </c>
      <c r="G20" s="21" t="s">
        <v>124</v>
      </c>
      <c r="H20" s="31" t="s">
        <v>120</v>
      </c>
      <c r="I20" s="32">
        <v>44803</v>
      </c>
      <c r="J20" s="33">
        <f t="shared" si="0"/>
        <v>0</v>
      </c>
      <c r="K20" s="31" t="s">
        <v>163</v>
      </c>
      <c r="L20" s="56" t="s">
        <v>164</v>
      </c>
      <c r="M20" s="24"/>
      <c r="N20" s="24"/>
      <c r="O20" s="34" t="str">
        <f t="shared" si="1"/>
        <v/>
      </c>
      <c r="P20" s="34" t="str">
        <f t="shared" ca="1" si="2"/>
        <v/>
      </c>
      <c r="Q20" s="34" t="str">
        <f>IF(AND(C20="Abierto",D20="Urgente"),RANK(P20,$P$4:$P$999,0)+COUNTIF($P$4:P20,P20)-1,"")</f>
        <v/>
      </c>
      <c r="R20" s="34" t="str">
        <f t="shared" si="3"/>
        <v/>
      </c>
      <c r="S20" s="34" t="str">
        <f t="shared" ca="1" si="4"/>
        <v/>
      </c>
      <c r="T20" s="34" t="str">
        <f>IF(AND(C20="Abierto",D20="Alta"),RANK(S20,$S$4:$S$999,0)+COUNTIF($S$4:S20,S20)-1+MAX(Q:Q),"")</f>
        <v/>
      </c>
      <c r="U20" s="34" t="str">
        <f t="shared" si="5"/>
        <v/>
      </c>
      <c r="V20" s="34" t="str">
        <f t="shared" ca="1" si="6"/>
        <v/>
      </c>
      <c r="W20" s="34" t="str">
        <f>IF(AND(C20="Abierto",D20="Media"),RANK(V20,$V$4:$V$999,0)+COUNTIF($V$4:V20,V20)-1+MAX(Q:Q,T:T),"")</f>
        <v/>
      </c>
      <c r="X20" s="34" t="str">
        <f t="shared" si="7"/>
        <v/>
      </c>
      <c r="Y20" s="34" t="str">
        <f t="shared" ca="1" si="8"/>
        <v/>
      </c>
      <c r="Z20" s="34" t="str">
        <f>IF(AND(C20="Abierto",D20="Baja"),RANK(Y20,$Y$4:$Y$999,0)+COUNTIF($Y$4:Y20,Y20)-1+MAX(Q:Q,T:T,W:W),"")</f>
        <v/>
      </c>
      <c r="AA20" s="35" t="str">
        <f t="shared" si="9"/>
        <v/>
      </c>
      <c r="AB20" s="35" t="str">
        <f t="shared" si="10"/>
        <v/>
      </c>
      <c r="AC20" s="35" t="str">
        <f t="shared" si="11"/>
        <v/>
      </c>
      <c r="AD20" s="36">
        <v>17</v>
      </c>
      <c r="AE20" s="36" t="str">
        <f ca="1">IF(ISNA(VLOOKUP(AD20,$AA$4:$AC$996,3,FALSE))=TRUE,"",VLOOKUP(AD20,$AA$4:$AC$996,3,FALSE))</f>
        <v/>
      </c>
      <c r="AF20" s="37" t="str">
        <f ca="1">IF(ISNA(VLOOKUP(AD20,$AA$4:$AC$996,2,FALSE))=TRUE,"",VLOOKUP(AD20,$AA$4:$AC$996,2,FALSE))</f>
        <v/>
      </c>
      <c r="AG20" s="24"/>
      <c r="AH20" s="24"/>
      <c r="AI20" s="24"/>
      <c r="AJ20" s="24"/>
      <c r="AK20" s="36" t="str">
        <f>IF(AL20="","",MAX($AK$1:AK19)+1)</f>
        <v/>
      </c>
      <c r="AL20" s="39" t="str">
        <f>IF(H20="","",IF(COUNTIF($AL$3:AL19,H20)=0,H20,""))</f>
        <v/>
      </c>
      <c r="AM20" s="39" t="str">
        <f>IF(ISNA(VLOOKUP(AD20,$AK$4:$AL$996,2,FALSE))=TRUE,"",VLOOKUP(AD20,$AK$4:$AL$996,2,FALSE))</f>
        <v/>
      </c>
    </row>
    <row r="21" spans="2:39" x14ac:dyDescent="0.35">
      <c r="B21" s="31">
        <v>18</v>
      </c>
      <c r="C21" s="31" t="s">
        <v>117</v>
      </c>
      <c r="D21" s="22" t="s">
        <v>118</v>
      </c>
      <c r="E21" s="31" t="s">
        <v>317</v>
      </c>
      <c r="F21" s="78" t="s">
        <v>302</v>
      </c>
      <c r="G21" s="21" t="s">
        <v>124</v>
      </c>
      <c r="H21" s="31" t="s">
        <v>120</v>
      </c>
      <c r="I21" s="32">
        <v>44813</v>
      </c>
      <c r="J21" s="33">
        <f t="shared" si="0"/>
        <v>0</v>
      </c>
      <c r="K21" s="31" t="s">
        <v>165</v>
      </c>
      <c r="L21" s="56" t="s">
        <v>166</v>
      </c>
      <c r="M21" s="24"/>
      <c r="N21" s="24"/>
      <c r="O21" s="34" t="str">
        <f t="shared" si="1"/>
        <v/>
      </c>
      <c r="P21" s="34" t="str">
        <f t="shared" ca="1" si="2"/>
        <v/>
      </c>
      <c r="Q21" s="34" t="str">
        <f>IF(AND(C21="Abierto",D21="Urgente"),RANK(P21,$P$4:$P$999,0)+COUNTIF($P$4:P21,P21)-1,"")</f>
        <v/>
      </c>
      <c r="R21" s="34" t="str">
        <f t="shared" si="3"/>
        <v/>
      </c>
      <c r="S21" s="34" t="str">
        <f t="shared" ca="1" si="4"/>
        <v/>
      </c>
      <c r="T21" s="34" t="str">
        <f>IF(AND(C21="Abierto",D21="Alta"),RANK(S21,$S$4:$S$999,0)+COUNTIF($S$4:S21,S21)-1+MAX(Q:Q),"")</f>
        <v/>
      </c>
      <c r="U21" s="34" t="str">
        <f t="shared" si="5"/>
        <v/>
      </c>
      <c r="V21" s="34" t="str">
        <f t="shared" ca="1" si="6"/>
        <v/>
      </c>
      <c r="W21" s="34" t="str">
        <f>IF(AND(C21="Abierto",D21="Media"),RANK(V21,$V$4:$V$999,0)+COUNTIF($V$4:V21,V21)-1+MAX(Q:Q,T:T),"")</f>
        <v/>
      </c>
      <c r="X21" s="34" t="str">
        <f t="shared" si="7"/>
        <v/>
      </c>
      <c r="Y21" s="34" t="str">
        <f t="shared" ca="1" si="8"/>
        <v/>
      </c>
      <c r="Z21" s="34" t="str">
        <f>IF(AND(C21="Abierto",D21="Baja"),RANK(Y21,$Y$4:$Y$999,0)+COUNTIF($Y$4:Y21,Y21)-1+MAX(Q:Q,T:T,W:W),"")</f>
        <v/>
      </c>
      <c r="AA21" s="35" t="str">
        <f t="shared" si="9"/>
        <v/>
      </c>
      <c r="AB21" s="35" t="str">
        <f t="shared" si="10"/>
        <v/>
      </c>
      <c r="AC21" s="35" t="str">
        <f t="shared" si="11"/>
        <v/>
      </c>
      <c r="AD21" s="36">
        <v>18</v>
      </c>
      <c r="AE21" s="36" t="str">
        <f ca="1">IF(ISNA(VLOOKUP(AD21,$AA$4:$AC$996,3,FALSE))=TRUE,"",VLOOKUP(AD21,$AA$4:$AC$996,3,FALSE))</f>
        <v/>
      </c>
      <c r="AF21" s="37" t="str">
        <f ca="1">IF(ISNA(VLOOKUP(AD21,$AA$4:$AC$996,2,FALSE))=TRUE,"",VLOOKUP(AD21,$AA$4:$AC$996,2,FALSE))</f>
        <v/>
      </c>
      <c r="AG21" s="24"/>
      <c r="AH21" s="24"/>
      <c r="AI21" s="24"/>
      <c r="AJ21" s="24"/>
      <c r="AK21" s="36" t="str">
        <f>IF(AL21="","",MAX($AK$1:AK20)+1)</f>
        <v/>
      </c>
      <c r="AL21" s="39" t="str">
        <f>IF(H21="","",IF(COUNTIF($AL$3:AL20,H21)=0,H21,""))</f>
        <v/>
      </c>
      <c r="AM21" s="39" t="str">
        <f>IF(ISNA(VLOOKUP(AD21,$AK$4:$AL$996,2,FALSE))=TRUE,"",VLOOKUP(AD21,$AK$4:$AL$996,2,FALSE))</f>
        <v/>
      </c>
    </row>
    <row r="22" spans="2:39" x14ac:dyDescent="0.35">
      <c r="B22" s="31">
        <v>19</v>
      </c>
      <c r="C22" s="31" t="s">
        <v>117</v>
      </c>
      <c r="D22" s="22" t="s">
        <v>118</v>
      </c>
      <c r="E22" s="31" t="s">
        <v>317</v>
      </c>
      <c r="F22" s="78" t="s">
        <v>303</v>
      </c>
      <c r="G22" s="21" t="s">
        <v>124</v>
      </c>
      <c r="H22" s="31" t="s">
        <v>120</v>
      </c>
      <c r="I22" s="32">
        <v>44832</v>
      </c>
      <c r="J22" s="33">
        <f t="shared" si="0"/>
        <v>0</v>
      </c>
      <c r="K22" s="31" t="s">
        <v>270</v>
      </c>
      <c r="L22" s="56" t="s">
        <v>271</v>
      </c>
      <c r="M22" s="24"/>
      <c r="N22" s="24"/>
      <c r="O22" s="34" t="str">
        <f t="shared" si="1"/>
        <v/>
      </c>
      <c r="P22" s="34" t="str">
        <f t="shared" ca="1" si="2"/>
        <v/>
      </c>
      <c r="Q22" s="34"/>
      <c r="R22" s="34" t="str">
        <f t="shared" si="3"/>
        <v/>
      </c>
      <c r="S22" s="34" t="str">
        <f t="shared" ca="1" si="4"/>
        <v/>
      </c>
      <c r="T22" s="34"/>
      <c r="U22" s="34" t="str">
        <f t="shared" si="5"/>
        <v/>
      </c>
      <c r="V22" s="34" t="str">
        <f t="shared" ca="1" si="6"/>
        <v/>
      </c>
      <c r="W22" s="34"/>
      <c r="X22" s="34" t="str">
        <f t="shared" si="7"/>
        <v/>
      </c>
      <c r="Y22" s="34" t="str">
        <f t="shared" ca="1" si="8"/>
        <v/>
      </c>
      <c r="Z22" s="34"/>
      <c r="AA22" s="35"/>
      <c r="AB22" s="35" t="str">
        <f t="shared" si="10"/>
        <v/>
      </c>
      <c r="AC22" s="35" t="str">
        <f t="shared" si="11"/>
        <v/>
      </c>
      <c r="AD22" s="36"/>
      <c r="AE22" s="36"/>
      <c r="AF22" s="37"/>
      <c r="AG22" s="24"/>
      <c r="AH22" s="24"/>
      <c r="AI22" s="24"/>
      <c r="AJ22" s="24"/>
      <c r="AK22" s="36"/>
      <c r="AL22" s="39"/>
      <c r="AM22" s="39"/>
    </row>
    <row r="23" spans="2:39" x14ac:dyDescent="0.35">
      <c r="B23" s="31">
        <v>20</v>
      </c>
      <c r="C23" s="31" t="s">
        <v>117</v>
      </c>
      <c r="D23" s="22" t="s">
        <v>118</v>
      </c>
      <c r="E23" s="31" t="s">
        <v>318</v>
      </c>
      <c r="F23" s="78" t="s">
        <v>303</v>
      </c>
      <c r="G23" s="21" t="s">
        <v>124</v>
      </c>
      <c r="H23" s="31" t="s">
        <v>283</v>
      </c>
      <c r="I23" s="32">
        <v>44832</v>
      </c>
      <c r="J23" s="33">
        <f t="shared" si="0"/>
        <v>0</v>
      </c>
      <c r="K23" s="31" t="s">
        <v>284</v>
      </c>
      <c r="L23" s="56" t="s">
        <v>285</v>
      </c>
      <c r="M23" s="24"/>
      <c r="N23" s="24"/>
      <c r="O23" s="34" t="str">
        <f t="shared" si="1"/>
        <v/>
      </c>
      <c r="P23" s="34" t="str">
        <f t="shared" ca="1" si="2"/>
        <v/>
      </c>
      <c r="Q23" s="34"/>
      <c r="R23" s="34" t="str">
        <f t="shared" si="3"/>
        <v/>
      </c>
      <c r="S23" s="34" t="str">
        <f t="shared" ca="1" si="4"/>
        <v/>
      </c>
      <c r="T23" s="34"/>
      <c r="U23" s="34" t="str">
        <f t="shared" si="5"/>
        <v/>
      </c>
      <c r="V23" s="34" t="str">
        <f t="shared" ca="1" si="6"/>
        <v/>
      </c>
      <c r="W23" s="34"/>
      <c r="X23" s="34" t="str">
        <f t="shared" si="7"/>
        <v/>
      </c>
      <c r="Y23" s="34" t="str">
        <f t="shared" ca="1" si="8"/>
        <v/>
      </c>
      <c r="Z23" s="34"/>
      <c r="AA23" s="35"/>
      <c r="AB23" s="35" t="str">
        <f t="shared" si="10"/>
        <v/>
      </c>
      <c r="AC23" s="35" t="str">
        <f t="shared" si="11"/>
        <v/>
      </c>
      <c r="AD23" s="36"/>
      <c r="AE23" s="36"/>
      <c r="AF23" s="37"/>
      <c r="AG23" s="24"/>
      <c r="AH23" s="24"/>
      <c r="AI23" s="24"/>
      <c r="AJ23" s="24"/>
      <c r="AK23" s="36"/>
      <c r="AL23" s="39"/>
      <c r="AM23" s="39"/>
    </row>
    <row r="24" spans="2:39" x14ac:dyDescent="0.35">
      <c r="B24" s="31"/>
      <c r="C24" s="31"/>
      <c r="D24" s="22"/>
      <c r="E24" s="31"/>
      <c r="F24" s="78"/>
      <c r="G24" s="21"/>
      <c r="H24" s="31"/>
      <c r="I24" s="32"/>
      <c r="J24" s="33" t="str">
        <f t="shared" si="0"/>
        <v/>
      </c>
      <c r="K24" s="31"/>
      <c r="L24" s="24"/>
      <c r="M24" s="24"/>
      <c r="N24" s="24"/>
      <c r="O24" s="34" t="str">
        <f t="shared" si="1"/>
        <v/>
      </c>
      <c r="P24" s="34" t="str">
        <f t="shared" ca="1" si="2"/>
        <v/>
      </c>
      <c r="Q24" s="34" t="str">
        <f>IF(AND(C24="Abierto",D24="Urgente"),RANK(P24,$P$4:$P$999,0)+COUNTIF($P$4:P24,P24)-1,"")</f>
        <v/>
      </c>
      <c r="R24" s="34" t="str">
        <f t="shared" si="3"/>
        <v/>
      </c>
      <c r="S24" s="34" t="str">
        <f t="shared" ca="1" si="4"/>
        <v/>
      </c>
      <c r="T24" s="34" t="str">
        <f>IF(AND(C24="Abierto",D24="Alta"),RANK(S24,$S$4:$S$999,0)+COUNTIF($S$4:S24,S24)-1+MAX(Q:Q),"")</f>
        <v/>
      </c>
      <c r="U24" s="34" t="str">
        <f t="shared" si="5"/>
        <v/>
      </c>
      <c r="V24" s="34" t="str">
        <f t="shared" ca="1" si="6"/>
        <v/>
      </c>
      <c r="W24" s="34" t="str">
        <f>IF(AND(C24="Abierto",D24="Media"),RANK(V24,$V$4:$V$999,0)+COUNTIF($V$4:V24,V24)-1+MAX(Q:Q,T:T),"")</f>
        <v/>
      </c>
      <c r="X24" s="34" t="str">
        <f t="shared" si="7"/>
        <v/>
      </c>
      <c r="Y24" s="34" t="str">
        <f t="shared" ca="1" si="8"/>
        <v/>
      </c>
      <c r="Z24" s="34" t="str">
        <f>IF(AND(C24="Abierto",D24="Baja"),RANK(Y24,$Y$4:$Y$999,0)+COUNTIF($Y$4:Y24,Y24)-1+MAX(Q:Q,T:T,W:W),"")</f>
        <v/>
      </c>
      <c r="AA24" s="35" t="str">
        <f t="shared" ref="AA24:AA87" si="18">IF(OR(C24="Resuelto",C24=""),"",SUM(Q24,T24,W24,Z24))</f>
        <v/>
      </c>
      <c r="AB24" s="35" t="str">
        <f t="shared" si="10"/>
        <v/>
      </c>
      <c r="AC24" s="35" t="str">
        <f t="shared" si="11"/>
        <v/>
      </c>
      <c r="AD24" s="36">
        <v>21</v>
      </c>
      <c r="AE24" s="36" t="str">
        <f t="shared" ref="AE24:AE35" ca="1" si="19">IF(ISNA(VLOOKUP(AD24,$AA$4:$AC$996,3,FALSE))=TRUE,"",VLOOKUP(AD24,$AA$4:$AC$996,3,FALSE))</f>
        <v/>
      </c>
      <c r="AF24" s="37" t="str">
        <f t="shared" ref="AF24:AF35" ca="1" si="20">IF(ISNA(VLOOKUP(AD24,$AA$4:$AC$996,2,FALSE))=TRUE,"",VLOOKUP(AD24,$AA$4:$AC$996,2,FALSE))</f>
        <v/>
      </c>
      <c r="AG24" s="24"/>
      <c r="AH24" s="24"/>
      <c r="AI24" s="24"/>
      <c r="AJ24" s="24"/>
      <c r="AK24" s="36" t="str">
        <f>IF(AL24="","",MAX($AK$1:AK23)+1)</f>
        <v/>
      </c>
      <c r="AL24" s="39" t="str">
        <f>IF(H24="","",IF(COUNTIF($AL$3:AL23,H24)=0,H24,""))</f>
        <v/>
      </c>
      <c r="AM24" s="39" t="str">
        <f t="shared" ref="AM24:AM35" si="21">IF(ISNA(VLOOKUP(AD24,$AK$4:$AL$996,2,FALSE))=TRUE,"",VLOOKUP(AD24,$AK$4:$AL$996,2,FALSE))</f>
        <v/>
      </c>
    </row>
    <row r="25" spans="2:39" x14ac:dyDescent="0.35">
      <c r="B25" s="31"/>
      <c r="C25" s="31"/>
      <c r="D25" s="22"/>
      <c r="E25" s="31"/>
      <c r="F25" s="78"/>
      <c r="G25" s="21"/>
      <c r="H25" s="31"/>
      <c r="I25" s="32"/>
      <c r="J25" s="33" t="str">
        <f t="shared" si="0"/>
        <v/>
      </c>
      <c r="K25" s="31"/>
      <c r="L25" s="24"/>
      <c r="M25" s="24"/>
      <c r="N25" s="24"/>
      <c r="O25" s="34" t="str">
        <f t="shared" si="1"/>
        <v/>
      </c>
      <c r="P25" s="34" t="str">
        <f t="shared" ca="1" si="2"/>
        <v/>
      </c>
      <c r="Q25" s="34" t="str">
        <f>IF(AND(C25="Abierto",D25="Urgente"),RANK(P25,$P$4:$P$999,0)+COUNTIF($P$4:P25,P25)-1,"")</f>
        <v/>
      </c>
      <c r="R25" s="34" t="str">
        <f t="shared" si="3"/>
        <v/>
      </c>
      <c r="S25" s="34" t="str">
        <f t="shared" ca="1" si="4"/>
        <v/>
      </c>
      <c r="T25" s="34" t="str">
        <f>IF(AND(C25="Abierto",D25="Alta"),RANK(S25,$S$4:$S$999,0)+COUNTIF($S$4:S25,S25)-1+MAX(Q:Q),"")</f>
        <v/>
      </c>
      <c r="U25" s="34" t="str">
        <f t="shared" si="5"/>
        <v/>
      </c>
      <c r="V25" s="34" t="str">
        <f t="shared" ca="1" si="6"/>
        <v/>
      </c>
      <c r="W25" s="34" t="str">
        <f>IF(AND(C25="Abierto",D25="Media"),RANK(V25,$V$4:$V$999,0)+COUNTIF($V$4:V25,V25)-1+MAX(Q:Q,T:T),"")</f>
        <v/>
      </c>
      <c r="X25" s="34" t="str">
        <f t="shared" si="7"/>
        <v/>
      </c>
      <c r="Y25" s="34" t="str">
        <f t="shared" ca="1" si="8"/>
        <v/>
      </c>
      <c r="Z25" s="34" t="str">
        <f>IF(AND(C25="Abierto",D25="Baja"),RANK(Y25,$Y$4:$Y$999,0)+COUNTIF($Y$4:Y25,Y25)-1+MAX(Q:Q,T:T,W:W),"")</f>
        <v/>
      </c>
      <c r="AA25" s="35" t="str">
        <f t="shared" si="18"/>
        <v/>
      </c>
      <c r="AB25" s="35" t="str">
        <f t="shared" si="10"/>
        <v/>
      </c>
      <c r="AC25" s="35" t="str">
        <f t="shared" si="11"/>
        <v/>
      </c>
      <c r="AD25" s="36">
        <v>22</v>
      </c>
      <c r="AE25" s="36" t="str">
        <f t="shared" ca="1" si="19"/>
        <v/>
      </c>
      <c r="AF25" s="37" t="str">
        <f t="shared" ca="1" si="20"/>
        <v/>
      </c>
      <c r="AG25" s="24"/>
      <c r="AH25" s="24"/>
      <c r="AI25" s="24"/>
      <c r="AJ25" s="24"/>
      <c r="AK25" s="36" t="str">
        <f>IF(AL25="","",MAX($AK$1:AK24)+1)</f>
        <v/>
      </c>
      <c r="AL25" s="39" t="str">
        <f>IF(H25="","",IF(COUNTIF($AL$3:AL24,H25)=0,H25,""))</f>
        <v/>
      </c>
      <c r="AM25" s="39" t="str">
        <f t="shared" si="21"/>
        <v/>
      </c>
    </row>
    <row r="26" spans="2:39" x14ac:dyDescent="0.35">
      <c r="B26" s="31"/>
      <c r="C26" s="31"/>
      <c r="D26" s="22"/>
      <c r="E26" s="31"/>
      <c r="F26" s="78"/>
      <c r="G26" s="21"/>
      <c r="H26" s="31"/>
      <c r="I26" s="32"/>
      <c r="J26" s="33" t="str">
        <f t="shared" si="0"/>
        <v/>
      </c>
      <c r="K26" s="31"/>
      <c r="L26" s="24"/>
      <c r="M26" s="24"/>
      <c r="N26" s="24"/>
      <c r="O26" s="34" t="str">
        <f t="shared" si="1"/>
        <v/>
      </c>
      <c r="P26" s="34" t="str">
        <f t="shared" ca="1" si="2"/>
        <v/>
      </c>
      <c r="Q26" s="34" t="str">
        <f>IF(AND(C26="Abierto",D26="Urgente"),RANK(P26,$P$4:$P$999,0)+COUNTIF($P$4:P26,P26)-1,"")</f>
        <v/>
      </c>
      <c r="R26" s="34" t="str">
        <f t="shared" si="3"/>
        <v/>
      </c>
      <c r="S26" s="34" t="str">
        <f t="shared" ca="1" si="4"/>
        <v/>
      </c>
      <c r="T26" s="34" t="str">
        <f>IF(AND(C26="Abierto",D26="Alta"),RANK(S26,$S$4:$S$999,0)+COUNTIF($S$4:S26,S26)-1+MAX(Q:Q),"")</f>
        <v/>
      </c>
      <c r="U26" s="34" t="str">
        <f t="shared" si="5"/>
        <v/>
      </c>
      <c r="V26" s="34" t="str">
        <f t="shared" ca="1" si="6"/>
        <v/>
      </c>
      <c r="W26" s="34" t="str">
        <f>IF(AND(C26="Abierto",D26="Media"),RANK(V26,$V$4:$V$999,0)+COUNTIF($V$4:V26,V26)-1+MAX(Q:Q,T:T),"")</f>
        <v/>
      </c>
      <c r="X26" s="34" t="str">
        <f t="shared" si="7"/>
        <v/>
      </c>
      <c r="Y26" s="34" t="str">
        <f t="shared" ca="1" si="8"/>
        <v/>
      </c>
      <c r="Z26" s="34" t="str">
        <f>IF(AND(C26="Abierto",D26="Baja"),RANK(Y26,$Y$4:$Y$999,0)+COUNTIF($Y$4:Y26,Y26)-1+MAX(Q:Q,T:T,W:W),"")</f>
        <v/>
      </c>
      <c r="AA26" s="35" t="str">
        <f t="shared" si="18"/>
        <v/>
      </c>
      <c r="AB26" s="35" t="str">
        <f t="shared" si="10"/>
        <v/>
      </c>
      <c r="AC26" s="35" t="str">
        <f t="shared" si="11"/>
        <v/>
      </c>
      <c r="AD26" s="36">
        <v>23</v>
      </c>
      <c r="AE26" s="36" t="str">
        <f t="shared" ca="1" si="19"/>
        <v/>
      </c>
      <c r="AF26" s="37" t="str">
        <f t="shared" ca="1" si="20"/>
        <v/>
      </c>
      <c r="AG26" s="24"/>
      <c r="AH26" s="24"/>
      <c r="AI26" s="24"/>
      <c r="AJ26" s="24"/>
      <c r="AK26" s="36" t="str">
        <f>IF(AL26="","",MAX($AK$1:AK25)+1)</f>
        <v/>
      </c>
      <c r="AL26" s="39" t="str">
        <f>IF(H26="","",IF(COUNTIF($AL$3:AL25,H26)=0,H26,""))</f>
        <v/>
      </c>
      <c r="AM26" s="39" t="str">
        <f t="shared" si="21"/>
        <v/>
      </c>
    </row>
    <row r="27" spans="2:39" x14ac:dyDescent="0.35">
      <c r="B27" s="31"/>
      <c r="C27" s="31"/>
      <c r="D27" s="31"/>
      <c r="E27" s="31"/>
      <c r="F27" s="78"/>
      <c r="G27" s="21"/>
      <c r="H27" s="31"/>
      <c r="I27" s="32"/>
      <c r="J27" s="33" t="str">
        <f t="shared" si="0"/>
        <v/>
      </c>
      <c r="K27" s="31"/>
      <c r="L27" s="24"/>
      <c r="M27" s="24"/>
      <c r="N27" s="24"/>
      <c r="O27" s="34" t="str">
        <f t="shared" si="1"/>
        <v/>
      </c>
      <c r="P27" s="34" t="str">
        <f t="shared" ca="1" si="2"/>
        <v/>
      </c>
      <c r="Q27" s="34" t="str">
        <f>IF(AND(C27="Abierto",D27="Urgente"),RANK(P27,$P$4:$P$999,0)+COUNTIF($P$4:P27,P27)-1,"")</f>
        <v/>
      </c>
      <c r="R27" s="34" t="str">
        <f t="shared" si="3"/>
        <v/>
      </c>
      <c r="S27" s="34" t="str">
        <f t="shared" ca="1" si="4"/>
        <v/>
      </c>
      <c r="T27" s="34" t="str">
        <f>IF(AND(C27="Abierto",D27="Alta"),RANK(S27,$S$4:$S$999,0)+COUNTIF($S$4:S27,S27)-1+MAX(Q:Q),"")</f>
        <v/>
      </c>
      <c r="U27" s="34" t="str">
        <f t="shared" si="5"/>
        <v/>
      </c>
      <c r="V27" s="34" t="str">
        <f t="shared" ca="1" si="6"/>
        <v/>
      </c>
      <c r="W27" s="34" t="str">
        <f>IF(AND(C27="Abierto",D27="Media"),RANK(V27,$V$4:$V$999,0)+COUNTIF($V$4:V27,V27)-1+MAX(Q:Q,T:T),"")</f>
        <v/>
      </c>
      <c r="X27" s="34" t="str">
        <f t="shared" si="7"/>
        <v/>
      </c>
      <c r="Y27" s="34" t="str">
        <f t="shared" ca="1" si="8"/>
        <v/>
      </c>
      <c r="Z27" s="34" t="str">
        <f>IF(AND(C27="Abierto",D27="Baja"),RANK(Y27,$Y$4:$Y$999,0)+COUNTIF($Y$4:Y27,Y27)-1+MAX(Q:Q,T:T,W:W),"")</f>
        <v/>
      </c>
      <c r="AA27" s="35" t="str">
        <f t="shared" si="18"/>
        <v/>
      </c>
      <c r="AB27" s="35" t="str">
        <f t="shared" si="10"/>
        <v/>
      </c>
      <c r="AC27" s="35" t="str">
        <f t="shared" si="11"/>
        <v/>
      </c>
      <c r="AD27" s="36">
        <v>24</v>
      </c>
      <c r="AE27" s="36" t="str">
        <f t="shared" ca="1" si="19"/>
        <v/>
      </c>
      <c r="AF27" s="37" t="str">
        <f t="shared" ca="1" si="20"/>
        <v/>
      </c>
      <c r="AG27" s="24"/>
      <c r="AH27" s="24"/>
      <c r="AI27" s="24"/>
      <c r="AJ27" s="24"/>
      <c r="AK27" s="36" t="str">
        <f>IF(AL27="","",MAX($AK$1:AK26)+1)</f>
        <v/>
      </c>
      <c r="AL27" s="39" t="str">
        <f>IF(H27="","",IF(COUNTIF($AL$3:AL26,H27)=0,H27,""))</f>
        <v/>
      </c>
      <c r="AM27" s="39" t="str">
        <f t="shared" si="21"/>
        <v/>
      </c>
    </row>
    <row r="28" spans="2:39" x14ac:dyDescent="0.35">
      <c r="B28" s="31"/>
      <c r="C28" s="31"/>
      <c r="D28" s="31"/>
      <c r="E28" s="31"/>
      <c r="F28" s="78"/>
      <c r="G28" s="21"/>
      <c r="H28" s="31"/>
      <c r="I28" s="32"/>
      <c r="J28" s="33" t="str">
        <f t="shared" si="0"/>
        <v/>
      </c>
      <c r="K28" s="31"/>
      <c r="L28" s="24"/>
      <c r="M28" s="24"/>
      <c r="N28" s="24"/>
      <c r="O28" s="34" t="str">
        <f t="shared" si="1"/>
        <v/>
      </c>
      <c r="P28" s="34" t="str">
        <f t="shared" ca="1" si="2"/>
        <v/>
      </c>
      <c r="Q28" s="34" t="str">
        <f>IF(AND(C28="Abierto",D28="Urgente"),RANK(P28,$P$4:$P$999,0)+COUNTIF($P$4:P28,P28)-1,"")</f>
        <v/>
      </c>
      <c r="R28" s="34" t="str">
        <f t="shared" si="3"/>
        <v/>
      </c>
      <c r="S28" s="34" t="str">
        <f t="shared" ca="1" si="4"/>
        <v/>
      </c>
      <c r="T28" s="34" t="str">
        <f>IF(AND(C28="Abierto",D28="Alta"),RANK(S28,$S$4:$S$999,0)+COUNTIF($S$4:S28,S28)-1+MAX(Q:Q),"")</f>
        <v/>
      </c>
      <c r="U28" s="34" t="str">
        <f t="shared" si="5"/>
        <v/>
      </c>
      <c r="V28" s="34" t="str">
        <f t="shared" ca="1" si="6"/>
        <v/>
      </c>
      <c r="W28" s="34" t="str">
        <f>IF(AND(C28="Abierto",D28="Media"),RANK(V28,$V$4:$V$999,0)+COUNTIF($V$4:V28,V28)-1+MAX(Q:Q,T:T),"")</f>
        <v/>
      </c>
      <c r="X28" s="34" t="str">
        <f t="shared" si="7"/>
        <v/>
      </c>
      <c r="Y28" s="34" t="str">
        <f t="shared" ca="1" si="8"/>
        <v/>
      </c>
      <c r="Z28" s="34" t="str">
        <f>IF(AND(C28="Abierto",D28="Baja"),RANK(Y28,$Y$4:$Y$999,0)+COUNTIF($Y$4:Y28,Y28)-1+MAX(Q:Q,T:T,W:W),"")</f>
        <v/>
      </c>
      <c r="AA28" s="35" t="str">
        <f t="shared" si="18"/>
        <v/>
      </c>
      <c r="AB28" s="35" t="str">
        <f t="shared" si="10"/>
        <v/>
      </c>
      <c r="AC28" s="35" t="str">
        <f t="shared" si="11"/>
        <v/>
      </c>
      <c r="AD28" s="36">
        <v>25</v>
      </c>
      <c r="AE28" s="36" t="str">
        <f t="shared" ca="1" si="19"/>
        <v/>
      </c>
      <c r="AF28" s="37" t="str">
        <f t="shared" ca="1" si="20"/>
        <v/>
      </c>
      <c r="AG28" s="24"/>
      <c r="AH28" s="24"/>
      <c r="AI28" s="24"/>
      <c r="AJ28" s="24"/>
      <c r="AK28" s="36" t="str">
        <f>IF(AL28="","",MAX($AK$1:AK27)+1)</f>
        <v/>
      </c>
      <c r="AL28" s="39" t="str">
        <f>IF(H28="","",IF(COUNTIF($AL$3:AL27,H28)=0,H28,""))</f>
        <v/>
      </c>
      <c r="AM28" s="39" t="str">
        <f t="shared" si="21"/>
        <v/>
      </c>
    </row>
    <row r="29" spans="2:39" x14ac:dyDescent="0.35">
      <c r="B29" s="31"/>
      <c r="C29" s="31"/>
      <c r="D29" s="31"/>
      <c r="E29" s="31"/>
      <c r="F29" s="78"/>
      <c r="G29" s="21"/>
      <c r="H29" s="31"/>
      <c r="I29" s="32"/>
      <c r="J29" s="33" t="str">
        <f t="shared" si="0"/>
        <v/>
      </c>
      <c r="K29" s="31"/>
      <c r="L29" s="24"/>
      <c r="M29" s="24"/>
      <c r="N29" s="24"/>
      <c r="O29" s="34" t="str">
        <f t="shared" si="1"/>
        <v/>
      </c>
      <c r="P29" s="34" t="str">
        <f t="shared" ca="1" si="2"/>
        <v/>
      </c>
      <c r="Q29" s="34" t="str">
        <f>IF(AND(C29="Abierto",D29="Urgente"),RANK(P29,$P$4:$P$999,0)+COUNTIF($P$4:P29,P29)-1,"")</f>
        <v/>
      </c>
      <c r="R29" s="34" t="str">
        <f t="shared" si="3"/>
        <v/>
      </c>
      <c r="S29" s="34" t="str">
        <f t="shared" ca="1" si="4"/>
        <v/>
      </c>
      <c r="T29" s="34" t="str">
        <f>IF(AND(C29="Abierto",D29="Alta"),RANK(S29,$S$4:$S$999,0)+COUNTIF($S$4:S29,S29)-1+MAX(Q:Q),"")</f>
        <v/>
      </c>
      <c r="U29" s="34" t="str">
        <f t="shared" si="5"/>
        <v/>
      </c>
      <c r="V29" s="34" t="str">
        <f t="shared" ca="1" si="6"/>
        <v/>
      </c>
      <c r="W29" s="34" t="str">
        <f>IF(AND(C29="Abierto",D29="Media"),RANK(V29,$V$4:$V$999,0)+COUNTIF($V$4:V29,V29)-1+MAX(Q:Q,T:T),"")</f>
        <v/>
      </c>
      <c r="X29" s="34" t="str">
        <f t="shared" si="7"/>
        <v/>
      </c>
      <c r="Y29" s="34" t="str">
        <f t="shared" ca="1" si="8"/>
        <v/>
      </c>
      <c r="Z29" s="34" t="str">
        <f>IF(AND(C29="Abierto",D29="Baja"),RANK(Y29,$Y$4:$Y$999,0)+COUNTIF($Y$4:Y29,Y29)-1+MAX(Q:Q,T:T,W:W),"")</f>
        <v/>
      </c>
      <c r="AA29" s="35" t="str">
        <f t="shared" si="18"/>
        <v/>
      </c>
      <c r="AB29" s="35" t="str">
        <f t="shared" si="10"/>
        <v/>
      </c>
      <c r="AC29" s="35" t="str">
        <f t="shared" si="11"/>
        <v/>
      </c>
      <c r="AD29" s="36">
        <v>26</v>
      </c>
      <c r="AE29" s="36" t="str">
        <f t="shared" ca="1" si="19"/>
        <v/>
      </c>
      <c r="AF29" s="37" t="str">
        <f t="shared" ca="1" si="20"/>
        <v/>
      </c>
      <c r="AG29" s="24"/>
      <c r="AH29" s="24"/>
      <c r="AI29" s="24"/>
      <c r="AJ29" s="24"/>
      <c r="AK29" s="36" t="str">
        <f>IF(AL29="","",MAX($AK$1:AK28)+1)</f>
        <v/>
      </c>
      <c r="AL29" s="39" t="str">
        <f>IF(H29="","",IF(COUNTIF($AL$3:AL28,H29)=0,H29,""))</f>
        <v/>
      </c>
      <c r="AM29" s="39" t="str">
        <f t="shared" si="21"/>
        <v/>
      </c>
    </row>
    <row r="30" spans="2:39" x14ac:dyDescent="0.35">
      <c r="B30" s="31"/>
      <c r="C30" s="31"/>
      <c r="D30" s="31"/>
      <c r="E30" s="31"/>
      <c r="F30" s="78"/>
      <c r="G30" s="21"/>
      <c r="H30" s="31"/>
      <c r="I30" s="32"/>
      <c r="J30" s="33" t="str">
        <f t="shared" si="0"/>
        <v/>
      </c>
      <c r="K30" s="31"/>
      <c r="L30" s="24"/>
      <c r="M30" s="24"/>
      <c r="N30" s="24"/>
      <c r="O30" s="34" t="str">
        <f t="shared" si="1"/>
        <v/>
      </c>
      <c r="P30" s="34" t="str">
        <f t="shared" ca="1" si="2"/>
        <v/>
      </c>
      <c r="Q30" s="34" t="str">
        <f>IF(AND(C30="Abierto",D30="Urgente"),RANK(P30,$P$4:$P$999,0)+COUNTIF($P$4:P30,P30)-1,"")</f>
        <v/>
      </c>
      <c r="R30" s="34" t="str">
        <f t="shared" si="3"/>
        <v/>
      </c>
      <c r="S30" s="34" t="str">
        <f t="shared" ca="1" si="4"/>
        <v/>
      </c>
      <c r="T30" s="34" t="str">
        <f>IF(AND(C30="Abierto",D30="Alta"),RANK(S30,$S$4:$S$999,0)+COUNTIF($S$4:S30,S30)-1+MAX(Q:Q),"")</f>
        <v/>
      </c>
      <c r="U30" s="34" t="str">
        <f t="shared" si="5"/>
        <v/>
      </c>
      <c r="V30" s="34" t="str">
        <f t="shared" ca="1" si="6"/>
        <v/>
      </c>
      <c r="W30" s="34" t="str">
        <f>IF(AND(C30="Abierto",D30="Media"),RANK(V30,$V$4:$V$999,0)+COUNTIF($V$4:V30,V30)-1+MAX(Q:Q,T:T),"")</f>
        <v/>
      </c>
      <c r="X30" s="34" t="str">
        <f t="shared" si="7"/>
        <v/>
      </c>
      <c r="Y30" s="34" t="str">
        <f t="shared" ca="1" si="8"/>
        <v/>
      </c>
      <c r="Z30" s="34" t="str">
        <f>IF(AND(C30="Abierto",D30="Baja"),RANK(Y30,$Y$4:$Y$999,0)+COUNTIF($Y$4:Y30,Y30)-1+MAX(Q:Q,T:T,W:W),"")</f>
        <v/>
      </c>
      <c r="AA30" s="35" t="str">
        <f t="shared" si="18"/>
        <v/>
      </c>
      <c r="AB30" s="35" t="str">
        <f t="shared" si="10"/>
        <v/>
      </c>
      <c r="AC30" s="35" t="str">
        <f t="shared" si="11"/>
        <v/>
      </c>
      <c r="AD30" s="36">
        <v>27</v>
      </c>
      <c r="AE30" s="36" t="str">
        <f t="shared" ca="1" si="19"/>
        <v/>
      </c>
      <c r="AF30" s="37" t="str">
        <f t="shared" ca="1" si="20"/>
        <v/>
      </c>
      <c r="AG30" s="24"/>
      <c r="AH30" s="24"/>
      <c r="AI30" s="24"/>
      <c r="AJ30" s="24"/>
      <c r="AK30" s="36" t="str">
        <f>IF(AL30="","",MAX($AK$1:AK29)+1)</f>
        <v/>
      </c>
      <c r="AL30" s="39" t="str">
        <f>IF(H30="","",IF(COUNTIF($AL$3:AL29,H30)=0,H30,""))</f>
        <v/>
      </c>
      <c r="AM30" s="39" t="str">
        <f t="shared" si="21"/>
        <v/>
      </c>
    </row>
    <row r="31" spans="2:39" x14ac:dyDescent="0.35">
      <c r="B31" s="31"/>
      <c r="C31" s="31"/>
      <c r="D31" s="31"/>
      <c r="E31" s="31"/>
      <c r="F31" s="78"/>
      <c r="G31" s="21"/>
      <c r="H31" s="31"/>
      <c r="I31" s="32"/>
      <c r="J31" s="33" t="str">
        <f t="shared" si="0"/>
        <v/>
      </c>
      <c r="K31" s="31"/>
      <c r="L31" s="24"/>
      <c r="M31" s="24"/>
      <c r="N31" s="24"/>
      <c r="O31" s="34" t="str">
        <f t="shared" si="1"/>
        <v/>
      </c>
      <c r="P31" s="34" t="str">
        <f t="shared" ca="1" si="2"/>
        <v/>
      </c>
      <c r="Q31" s="34" t="str">
        <f>IF(AND(C31="Abierto",D31="Urgente"),RANK(P31,$P$4:$P$999,0)+COUNTIF($P$4:P31,P31)-1,"")</f>
        <v/>
      </c>
      <c r="R31" s="34" t="str">
        <f t="shared" si="3"/>
        <v/>
      </c>
      <c r="S31" s="34" t="str">
        <f t="shared" ca="1" si="4"/>
        <v/>
      </c>
      <c r="T31" s="34" t="str">
        <f>IF(AND(C31="Abierto",D31="Alta"),RANK(S31,$S$4:$S$999,0)+COUNTIF($S$4:S31,S31)-1+MAX(Q:Q),"")</f>
        <v/>
      </c>
      <c r="U31" s="34" t="str">
        <f t="shared" si="5"/>
        <v/>
      </c>
      <c r="V31" s="34" t="str">
        <f t="shared" ca="1" si="6"/>
        <v/>
      </c>
      <c r="W31" s="34" t="str">
        <f>IF(AND(C31="Abierto",D31="Media"),RANK(V31,$V$4:$V$999,0)+COUNTIF($V$4:V31,V31)-1+MAX(Q:Q,T:T),"")</f>
        <v/>
      </c>
      <c r="X31" s="34" t="str">
        <f t="shared" si="7"/>
        <v/>
      </c>
      <c r="Y31" s="34" t="str">
        <f t="shared" ca="1" si="8"/>
        <v/>
      </c>
      <c r="Z31" s="34" t="str">
        <f>IF(AND(C31="Abierto",D31="Baja"),RANK(Y31,$Y$4:$Y$999,0)+COUNTIF($Y$4:Y31,Y31)-1+MAX(Q:Q,T:T,W:W),"")</f>
        <v/>
      </c>
      <c r="AA31" s="35" t="str">
        <f t="shared" si="18"/>
        <v/>
      </c>
      <c r="AB31" s="35" t="str">
        <f t="shared" si="10"/>
        <v/>
      </c>
      <c r="AC31" s="35" t="str">
        <f t="shared" si="11"/>
        <v/>
      </c>
      <c r="AD31" s="36">
        <v>28</v>
      </c>
      <c r="AE31" s="36" t="str">
        <f t="shared" ca="1" si="19"/>
        <v/>
      </c>
      <c r="AF31" s="37" t="str">
        <f t="shared" ca="1" si="20"/>
        <v/>
      </c>
      <c r="AG31" s="24"/>
      <c r="AH31" s="24"/>
      <c r="AI31" s="24"/>
      <c r="AJ31" s="24"/>
      <c r="AK31" s="36" t="str">
        <f>IF(AL31="","",MAX($AK$1:AK30)+1)</f>
        <v/>
      </c>
      <c r="AL31" s="39" t="str">
        <f>IF(H31="","",IF(COUNTIF($AL$3:AL30,H31)=0,H31,""))</f>
        <v/>
      </c>
      <c r="AM31" s="39" t="str">
        <f t="shared" si="21"/>
        <v/>
      </c>
    </row>
    <row r="32" spans="2:39" x14ac:dyDescent="0.35">
      <c r="B32" s="31"/>
      <c r="C32" s="31"/>
      <c r="D32" s="31"/>
      <c r="E32" s="31"/>
      <c r="F32" s="78"/>
      <c r="G32" s="21"/>
      <c r="H32" s="31"/>
      <c r="I32" s="32"/>
      <c r="J32" s="33" t="str">
        <f t="shared" si="0"/>
        <v/>
      </c>
      <c r="K32" s="31"/>
      <c r="L32" s="24"/>
      <c r="M32" s="24"/>
      <c r="N32" s="24"/>
      <c r="O32" s="34" t="str">
        <f t="shared" si="1"/>
        <v/>
      </c>
      <c r="P32" s="34" t="str">
        <f t="shared" ca="1" si="2"/>
        <v/>
      </c>
      <c r="Q32" s="34" t="str">
        <f>IF(AND(C32="Abierto",D32="Urgente"),RANK(P32,$P$4:$P$999,0)+COUNTIF($P$4:P32,P32)-1,"")</f>
        <v/>
      </c>
      <c r="R32" s="34" t="str">
        <f t="shared" si="3"/>
        <v/>
      </c>
      <c r="S32" s="34" t="str">
        <f t="shared" ca="1" si="4"/>
        <v/>
      </c>
      <c r="T32" s="34" t="str">
        <f>IF(AND(C32="Abierto",D32="Alta"),RANK(S32,$S$4:$S$999,0)+COUNTIF($S$4:S32,S32)-1+MAX(Q:Q),"")</f>
        <v/>
      </c>
      <c r="U32" s="34" t="str">
        <f t="shared" si="5"/>
        <v/>
      </c>
      <c r="V32" s="34" t="str">
        <f t="shared" ca="1" si="6"/>
        <v/>
      </c>
      <c r="W32" s="34" t="str">
        <f>IF(AND(C32="Abierto",D32="Media"),RANK(V32,$V$4:$V$999,0)+COUNTIF($V$4:V32,V32)-1+MAX(Q:Q,T:T),"")</f>
        <v/>
      </c>
      <c r="X32" s="34" t="str">
        <f t="shared" si="7"/>
        <v/>
      </c>
      <c r="Y32" s="34" t="str">
        <f t="shared" ca="1" si="8"/>
        <v/>
      </c>
      <c r="Z32" s="34" t="str">
        <f>IF(AND(C32="Abierto",D32="Baja"),RANK(Y32,$Y$4:$Y$999,0)+COUNTIF($Y$4:Y32,Y32)-1+MAX(Q:Q,T:T,W:W),"")</f>
        <v/>
      </c>
      <c r="AA32" s="35" t="str">
        <f t="shared" si="18"/>
        <v/>
      </c>
      <c r="AB32" s="35" t="str">
        <f t="shared" si="10"/>
        <v/>
      </c>
      <c r="AC32" s="35" t="str">
        <f t="shared" si="11"/>
        <v/>
      </c>
      <c r="AD32" s="36">
        <v>29</v>
      </c>
      <c r="AE32" s="36" t="str">
        <f t="shared" ca="1" si="19"/>
        <v/>
      </c>
      <c r="AF32" s="37" t="str">
        <f t="shared" ca="1" si="20"/>
        <v/>
      </c>
      <c r="AG32" s="24"/>
      <c r="AH32" s="24"/>
      <c r="AI32" s="24"/>
      <c r="AJ32" s="24"/>
      <c r="AK32" s="36" t="str">
        <f>IF(AL32="","",MAX($AK$1:AK31)+1)</f>
        <v/>
      </c>
      <c r="AL32" s="39" t="str">
        <f>IF(H32="","",IF(COUNTIF($AL$3:AL31,H32)=0,H32,""))</f>
        <v/>
      </c>
      <c r="AM32" s="39" t="str">
        <f t="shared" si="21"/>
        <v/>
      </c>
    </row>
    <row r="33" spans="2:39" x14ac:dyDescent="0.35">
      <c r="B33" s="31"/>
      <c r="C33" s="31"/>
      <c r="D33" s="31"/>
      <c r="E33" s="31"/>
      <c r="F33" s="78"/>
      <c r="G33" s="21"/>
      <c r="H33" s="31"/>
      <c r="I33" s="32"/>
      <c r="J33" s="33" t="str">
        <f t="shared" si="0"/>
        <v/>
      </c>
      <c r="K33" s="31"/>
      <c r="L33" s="24"/>
      <c r="M33" s="24"/>
      <c r="N33" s="24"/>
      <c r="O33" s="34" t="str">
        <f t="shared" si="1"/>
        <v/>
      </c>
      <c r="P33" s="34" t="str">
        <f t="shared" ca="1" si="2"/>
        <v/>
      </c>
      <c r="Q33" s="34" t="str">
        <f>IF(AND(C33="Abierto",D33="Urgente"),RANK(P33,$P$4:$P$999,0)+COUNTIF($P$4:P33,P33)-1,"")</f>
        <v/>
      </c>
      <c r="R33" s="34" t="str">
        <f t="shared" si="3"/>
        <v/>
      </c>
      <c r="S33" s="34" t="str">
        <f t="shared" ca="1" si="4"/>
        <v/>
      </c>
      <c r="T33" s="34" t="str">
        <f>IF(AND(C33="Abierto",D33="Alta"),RANK(S33,$S$4:$S$999,0)+COUNTIF($S$4:S33,S33)-1+MAX(Q:Q),"")</f>
        <v/>
      </c>
      <c r="U33" s="34" t="str">
        <f t="shared" si="5"/>
        <v/>
      </c>
      <c r="V33" s="34" t="str">
        <f t="shared" ca="1" si="6"/>
        <v/>
      </c>
      <c r="W33" s="34" t="str">
        <f>IF(AND(C33="Abierto",D33="Media"),RANK(V33,$V$4:$V$999,0)+COUNTIF($V$4:V33,V33)-1+MAX(Q:Q,T:T),"")</f>
        <v/>
      </c>
      <c r="X33" s="34" t="str">
        <f t="shared" si="7"/>
        <v/>
      </c>
      <c r="Y33" s="34" t="str">
        <f t="shared" ca="1" si="8"/>
        <v/>
      </c>
      <c r="Z33" s="34" t="str">
        <f>IF(AND(C33="Abierto",D33="Baja"),RANK(Y33,$Y$4:$Y$999,0)+COUNTIF($Y$4:Y33,Y33)-1+MAX(Q:Q,T:T,W:W),"")</f>
        <v/>
      </c>
      <c r="AA33" s="35" t="str">
        <f t="shared" si="18"/>
        <v/>
      </c>
      <c r="AB33" s="35" t="str">
        <f t="shared" si="10"/>
        <v/>
      </c>
      <c r="AC33" s="35" t="str">
        <f t="shared" si="11"/>
        <v/>
      </c>
      <c r="AD33" s="36">
        <v>30</v>
      </c>
      <c r="AE33" s="36" t="str">
        <f t="shared" ca="1" si="19"/>
        <v/>
      </c>
      <c r="AF33" s="37" t="str">
        <f t="shared" ca="1" si="20"/>
        <v/>
      </c>
      <c r="AG33" s="24"/>
      <c r="AH33" s="24"/>
      <c r="AI33" s="24"/>
      <c r="AJ33" s="24"/>
      <c r="AK33" s="36" t="str">
        <f>IF(AL33="","",MAX($AK$1:AK32)+1)</f>
        <v/>
      </c>
      <c r="AL33" s="39" t="str">
        <f>IF(H33="","",IF(COUNTIF($AL$3:AL32,H33)=0,H33,""))</f>
        <v/>
      </c>
      <c r="AM33" s="39" t="str">
        <f t="shared" si="21"/>
        <v/>
      </c>
    </row>
    <row r="34" spans="2:39" x14ac:dyDescent="0.35">
      <c r="B34" s="31"/>
      <c r="C34" s="31"/>
      <c r="D34" s="31"/>
      <c r="E34" s="31"/>
      <c r="F34" s="78"/>
      <c r="G34" s="21"/>
      <c r="H34" s="31"/>
      <c r="I34" s="32"/>
      <c r="J34" s="33" t="str">
        <f t="shared" si="0"/>
        <v/>
      </c>
      <c r="K34" s="31"/>
      <c r="L34" s="24"/>
      <c r="M34" s="24"/>
      <c r="N34" s="24"/>
      <c r="O34" s="34" t="str">
        <f t="shared" si="1"/>
        <v/>
      </c>
      <c r="P34" s="34" t="str">
        <f t="shared" ca="1" si="2"/>
        <v/>
      </c>
      <c r="Q34" s="34" t="str">
        <f>IF(AND(C34="Abierto",D34="Urgente"),RANK(P34,$P$4:$P$999,0)+COUNTIF($P$4:P34,P34)-1,"")</f>
        <v/>
      </c>
      <c r="R34" s="34" t="str">
        <f t="shared" si="3"/>
        <v/>
      </c>
      <c r="S34" s="34" t="str">
        <f t="shared" ca="1" si="4"/>
        <v/>
      </c>
      <c r="T34" s="34" t="str">
        <f>IF(AND(C34="Abierto",D34="Alta"),RANK(S34,$S$4:$S$999,0)+COUNTIF($S$4:S34,S34)-1+MAX(Q:Q),"")</f>
        <v/>
      </c>
      <c r="U34" s="34" t="str">
        <f t="shared" si="5"/>
        <v/>
      </c>
      <c r="V34" s="34" t="str">
        <f t="shared" ca="1" si="6"/>
        <v/>
      </c>
      <c r="W34" s="34" t="str">
        <f>IF(AND(C34="Abierto",D34="Media"),RANK(V34,$V$4:$V$999,0)+COUNTIF($V$4:V34,V34)-1+MAX(Q:Q,T:T),"")</f>
        <v/>
      </c>
      <c r="X34" s="34" t="str">
        <f t="shared" si="7"/>
        <v/>
      </c>
      <c r="Y34" s="34" t="str">
        <f t="shared" ca="1" si="8"/>
        <v/>
      </c>
      <c r="Z34" s="34" t="str">
        <f>IF(AND(C34="Abierto",D34="Baja"),RANK(Y34,$Y$4:$Y$999,0)+COUNTIF($Y$4:Y34,Y34)-1+MAX(Q:Q,T:T,W:W),"")</f>
        <v/>
      </c>
      <c r="AA34" s="35" t="str">
        <f t="shared" si="18"/>
        <v/>
      </c>
      <c r="AB34" s="35" t="str">
        <f t="shared" si="10"/>
        <v/>
      </c>
      <c r="AC34" s="35" t="str">
        <f t="shared" si="11"/>
        <v/>
      </c>
      <c r="AD34" s="36">
        <v>31</v>
      </c>
      <c r="AE34" s="36" t="str">
        <f t="shared" ca="1" si="19"/>
        <v/>
      </c>
      <c r="AF34" s="37" t="str">
        <f t="shared" ca="1" si="20"/>
        <v/>
      </c>
      <c r="AG34" s="24"/>
      <c r="AH34" s="24"/>
      <c r="AI34" s="24"/>
      <c r="AJ34" s="24"/>
      <c r="AK34" s="36" t="str">
        <f>IF(AL34="","",MAX($AK$1:AK33)+1)</f>
        <v/>
      </c>
      <c r="AL34" s="39" t="str">
        <f>IF(H34="","",IF(COUNTIF($AL$3:AL33,H34)=0,H34,""))</f>
        <v/>
      </c>
      <c r="AM34" s="39" t="str">
        <f t="shared" si="21"/>
        <v/>
      </c>
    </row>
    <row r="35" spans="2:39" x14ac:dyDescent="0.35">
      <c r="B35" s="31"/>
      <c r="C35" s="31"/>
      <c r="D35" s="31"/>
      <c r="E35" s="31"/>
      <c r="F35" s="78"/>
      <c r="G35" s="21"/>
      <c r="H35" s="31"/>
      <c r="I35" s="32"/>
      <c r="J35" s="33" t="str">
        <f t="shared" si="0"/>
        <v/>
      </c>
      <c r="K35" s="31"/>
      <c r="L35" s="24"/>
      <c r="M35" s="24"/>
      <c r="N35" s="24"/>
      <c r="O35" s="34" t="str">
        <f t="shared" si="1"/>
        <v/>
      </c>
      <c r="P35" s="34" t="str">
        <f t="shared" ca="1" si="2"/>
        <v/>
      </c>
      <c r="Q35" s="34" t="str">
        <f>IF(AND(C35="Abierto",D35="Urgente"),RANK(P35,$P$4:$P$999,0)+COUNTIF($P$4:P35,P35)-1,"")</f>
        <v/>
      </c>
      <c r="R35" s="34" t="str">
        <f t="shared" si="3"/>
        <v/>
      </c>
      <c r="S35" s="34" t="str">
        <f t="shared" ca="1" si="4"/>
        <v/>
      </c>
      <c r="T35" s="34" t="str">
        <f>IF(AND(C35="Abierto",D35="Alta"),RANK(S35,$S$4:$S$999,0)+COUNTIF($S$4:S35,S35)-1+MAX(Q:Q),"")</f>
        <v/>
      </c>
      <c r="U35" s="34" t="str">
        <f t="shared" si="5"/>
        <v/>
      </c>
      <c r="V35" s="34" t="str">
        <f t="shared" ca="1" si="6"/>
        <v/>
      </c>
      <c r="W35" s="34" t="str">
        <f>IF(AND(C35="Abierto",D35="Media"),RANK(V35,$V$4:$V$999,0)+COUNTIF($V$4:V35,V35)-1+MAX(Q:Q,T:T),"")</f>
        <v/>
      </c>
      <c r="X35" s="34" t="str">
        <f t="shared" si="7"/>
        <v/>
      </c>
      <c r="Y35" s="34" t="str">
        <f t="shared" ca="1" si="8"/>
        <v/>
      </c>
      <c r="Z35" s="34" t="str">
        <f>IF(AND(C35="Abierto",D35="Baja"),RANK(Y35,$Y$4:$Y$999,0)+COUNTIF($Y$4:Y35,Y35)-1+MAX(Q:Q,T:T,W:W),"")</f>
        <v/>
      </c>
      <c r="AA35" s="35" t="str">
        <f t="shared" si="18"/>
        <v/>
      </c>
      <c r="AB35" s="35" t="str">
        <f t="shared" si="10"/>
        <v/>
      </c>
      <c r="AC35" s="35" t="str">
        <f t="shared" si="11"/>
        <v/>
      </c>
      <c r="AD35" s="36">
        <v>32</v>
      </c>
      <c r="AE35" s="36" t="str">
        <f t="shared" ca="1" si="19"/>
        <v/>
      </c>
      <c r="AF35" s="37" t="str">
        <f t="shared" ca="1" si="20"/>
        <v/>
      </c>
      <c r="AG35" s="24"/>
      <c r="AH35" s="24"/>
      <c r="AI35" s="24"/>
      <c r="AJ35" s="24"/>
      <c r="AK35" s="36" t="str">
        <f>IF(AL35="","",MAX($AK$1:AK34)+1)</f>
        <v/>
      </c>
      <c r="AL35" s="39" t="str">
        <f>IF(H35="","",IF(COUNTIF($AL$3:AL34,H35)=0,H35,""))</f>
        <v/>
      </c>
      <c r="AM35" s="39" t="str">
        <f t="shared" si="21"/>
        <v/>
      </c>
    </row>
    <row r="36" spans="2:39" x14ac:dyDescent="0.35">
      <c r="B36" s="31"/>
      <c r="C36" s="31"/>
      <c r="D36" s="31"/>
      <c r="E36" s="31"/>
      <c r="F36" s="78"/>
      <c r="G36" s="21"/>
      <c r="H36" s="31"/>
      <c r="I36" s="32"/>
      <c r="J36" s="33" t="str">
        <f t="shared" si="0"/>
        <v/>
      </c>
      <c r="K36" s="31"/>
      <c r="L36" s="24"/>
      <c r="M36" s="24"/>
      <c r="N36" s="24"/>
      <c r="O36" s="34" t="str">
        <f t="shared" si="1"/>
        <v/>
      </c>
      <c r="P36" s="34" t="str">
        <f t="shared" ca="1" si="2"/>
        <v/>
      </c>
      <c r="Q36" s="34" t="str">
        <f>IF(AND(C36="Abierto",D36="Urgente"),RANK(P36,$P$4:$P$999,0)+COUNTIF($P$4:P36,P36)-1,"")</f>
        <v/>
      </c>
      <c r="R36" s="34" t="str">
        <f t="shared" si="3"/>
        <v/>
      </c>
      <c r="S36" s="34" t="str">
        <f t="shared" ca="1" si="4"/>
        <v/>
      </c>
      <c r="T36" s="34" t="str">
        <f>IF(AND(C36="Abierto",D36="Alta"),RANK(S36,$S$4:$S$999,0)+COUNTIF($S$4:S36,S36)-1+MAX(Q:Q),"")</f>
        <v/>
      </c>
      <c r="U36" s="34" t="str">
        <f t="shared" si="5"/>
        <v/>
      </c>
      <c r="V36" s="34" t="str">
        <f t="shared" ca="1" si="6"/>
        <v/>
      </c>
      <c r="W36" s="34" t="str">
        <f>IF(AND(C36="Abierto",D36="Media"),RANK(V36,$V$4:$V$999,0)+COUNTIF($V$4:V36,V36)-1+MAX(Q:Q,T:T),"")</f>
        <v/>
      </c>
      <c r="X36" s="34" t="str">
        <f t="shared" si="7"/>
        <v/>
      </c>
      <c r="Y36" s="34" t="str">
        <f t="shared" ca="1" si="8"/>
        <v/>
      </c>
      <c r="Z36" s="34" t="str">
        <f>IF(AND(C36="Abierto",D36="Baja"),RANK(Y36,$Y$4:$Y$999,0)+COUNTIF($Y$4:Y36,Y36)-1+MAX(Q:Q,T:T,W:W),"")</f>
        <v/>
      </c>
      <c r="AA36" s="35" t="str">
        <f t="shared" si="18"/>
        <v/>
      </c>
      <c r="AB36" s="35" t="str">
        <f t="shared" si="10"/>
        <v/>
      </c>
      <c r="AC36" s="35" t="str">
        <f t="shared" si="11"/>
        <v/>
      </c>
      <c r="AD36" s="36">
        <v>33</v>
      </c>
      <c r="AE36" s="36" t="str">
        <f t="shared" ref="AE36:AE67" ca="1" si="22">IF(ISNA(VLOOKUP(AD36,$AA$4:$AC$996,3,FALSE))=TRUE,"",VLOOKUP(AD36,$AA$4:$AC$996,3,FALSE))</f>
        <v/>
      </c>
      <c r="AF36" s="37" t="str">
        <f t="shared" ref="AF36:AF68" ca="1" si="23">IF(ISNA(VLOOKUP(AD36,$AA$4:$AC$996,2,FALSE))=TRUE,"",VLOOKUP(AD36,$AA$4:$AC$996,2,FALSE))</f>
        <v/>
      </c>
      <c r="AG36" s="24"/>
      <c r="AH36" s="24"/>
      <c r="AI36" s="24"/>
      <c r="AJ36" s="24"/>
      <c r="AK36" s="36" t="str">
        <f>IF(AL36="","",MAX($AK$1:AK35)+1)</f>
        <v/>
      </c>
      <c r="AL36" s="39" t="str">
        <f>IF(H36="","",IF(COUNTIF($AL$3:AL35,H36)=0,H36,""))</f>
        <v/>
      </c>
      <c r="AM36" s="39" t="str">
        <f t="shared" ref="AM36:AM68" si="24">IF(ISNA(VLOOKUP(AD36,$AK$4:$AL$996,2,FALSE))=TRUE,"",VLOOKUP(AD36,$AK$4:$AL$996,2,FALSE))</f>
        <v/>
      </c>
    </row>
    <row r="37" spans="2:39" x14ac:dyDescent="0.35">
      <c r="B37" s="31"/>
      <c r="C37" s="31"/>
      <c r="D37" s="31"/>
      <c r="E37" s="31"/>
      <c r="F37" s="78"/>
      <c r="G37" s="21"/>
      <c r="H37" s="31"/>
      <c r="I37" s="32"/>
      <c r="J37" s="33" t="str">
        <f t="shared" si="0"/>
        <v/>
      </c>
      <c r="K37" s="31"/>
      <c r="L37" s="24"/>
      <c r="M37" s="24"/>
      <c r="N37" s="24"/>
      <c r="O37" s="34" t="str">
        <f t="shared" si="1"/>
        <v/>
      </c>
      <c r="P37" s="34" t="str">
        <f t="shared" ca="1" si="2"/>
        <v/>
      </c>
      <c r="Q37" s="34" t="str">
        <f>IF(AND(C37="Abierto",D37="Urgente"),RANK(P37,$P$4:$P$999,0)+COUNTIF($P$4:P37,P37)-1,"")</f>
        <v/>
      </c>
      <c r="R37" s="34" t="str">
        <f t="shared" si="3"/>
        <v/>
      </c>
      <c r="S37" s="34" t="str">
        <f t="shared" ca="1" si="4"/>
        <v/>
      </c>
      <c r="T37" s="34" t="str">
        <f>IF(AND(C37="Abierto",D37="Alta"),RANK(S37,$S$4:$S$999,0)+COUNTIF($S$4:S37,S37)-1+MAX(Q:Q),"")</f>
        <v/>
      </c>
      <c r="U37" s="34" t="str">
        <f t="shared" si="5"/>
        <v/>
      </c>
      <c r="V37" s="34" t="str">
        <f t="shared" ca="1" si="6"/>
        <v/>
      </c>
      <c r="W37" s="34" t="str">
        <f>IF(AND(C37="Abierto",D37="Media"),RANK(V37,$V$4:$V$999,0)+COUNTIF($V$4:V37,V37)-1+MAX(Q:Q,T:T),"")</f>
        <v/>
      </c>
      <c r="X37" s="34" t="str">
        <f t="shared" si="7"/>
        <v/>
      </c>
      <c r="Y37" s="34" t="str">
        <f t="shared" ca="1" si="8"/>
        <v/>
      </c>
      <c r="Z37" s="34" t="str">
        <f>IF(AND(C37="Abierto",D37="Baja"),RANK(Y37,$Y$4:$Y$999,0)+COUNTIF($Y$4:Y37,Y37)-1+MAX(Q:Q,T:T,W:W),"")</f>
        <v/>
      </c>
      <c r="AA37" s="35" t="str">
        <f t="shared" si="18"/>
        <v/>
      </c>
      <c r="AB37" s="35" t="str">
        <f t="shared" si="10"/>
        <v/>
      </c>
      <c r="AC37" s="35" t="str">
        <f t="shared" si="11"/>
        <v/>
      </c>
      <c r="AD37" s="36">
        <v>34</v>
      </c>
      <c r="AE37" s="36" t="str">
        <f t="shared" ca="1" si="22"/>
        <v/>
      </c>
      <c r="AF37" s="37" t="str">
        <f t="shared" ca="1" si="23"/>
        <v/>
      </c>
      <c r="AG37" s="24"/>
      <c r="AH37" s="24"/>
      <c r="AI37" s="24"/>
      <c r="AJ37" s="24"/>
      <c r="AK37" s="36" t="str">
        <f>IF(AL37="","",MAX($AK$1:AK36)+1)</f>
        <v/>
      </c>
      <c r="AL37" s="39" t="str">
        <f>IF(H37="","",IF(COUNTIF($AL$3:AL36,H37)=0,H37,""))</f>
        <v/>
      </c>
      <c r="AM37" s="39" t="str">
        <f t="shared" si="24"/>
        <v/>
      </c>
    </row>
    <row r="38" spans="2:39" x14ac:dyDescent="0.35">
      <c r="B38" s="31"/>
      <c r="C38" s="31"/>
      <c r="D38" s="31"/>
      <c r="E38" s="31"/>
      <c r="F38" s="78"/>
      <c r="G38" s="21"/>
      <c r="H38" s="31"/>
      <c r="I38" s="32"/>
      <c r="J38" s="33" t="str">
        <f t="shared" si="0"/>
        <v/>
      </c>
      <c r="K38" s="31"/>
      <c r="L38" s="24"/>
      <c r="M38" s="24"/>
      <c r="N38" s="24"/>
      <c r="O38" s="34" t="str">
        <f t="shared" si="1"/>
        <v/>
      </c>
      <c r="P38" s="34" t="str">
        <f t="shared" ca="1" si="2"/>
        <v/>
      </c>
      <c r="Q38" s="34" t="str">
        <f>IF(AND(C38="Abierto",D38="Urgente"),RANK(P38,$P$4:$P$999,0)+COUNTIF($P$4:P38,P38)-1,"")</f>
        <v/>
      </c>
      <c r="R38" s="34" t="str">
        <f t="shared" si="3"/>
        <v/>
      </c>
      <c r="S38" s="34" t="str">
        <f t="shared" ca="1" si="4"/>
        <v/>
      </c>
      <c r="T38" s="34" t="str">
        <f>IF(AND(C38="Abierto",D38="Alta"),RANK(S38,$S$4:$S$999,0)+COUNTIF($S$4:S38,S38)-1+MAX(Q:Q),"")</f>
        <v/>
      </c>
      <c r="U38" s="34" t="str">
        <f t="shared" si="5"/>
        <v/>
      </c>
      <c r="V38" s="34" t="str">
        <f t="shared" ca="1" si="6"/>
        <v/>
      </c>
      <c r="W38" s="34" t="str">
        <f>IF(AND(C38="Abierto",D38="Media"),RANK(V38,$V$4:$V$999,0)+COUNTIF($V$4:V38,V38)-1+MAX(Q:Q,T:T),"")</f>
        <v/>
      </c>
      <c r="X38" s="34" t="str">
        <f t="shared" si="7"/>
        <v/>
      </c>
      <c r="Y38" s="34" t="str">
        <f t="shared" ca="1" si="8"/>
        <v/>
      </c>
      <c r="Z38" s="34" t="str">
        <f>IF(AND(C38="Abierto",D38="Baja"),RANK(Y38,$Y$4:$Y$999,0)+COUNTIF($Y$4:Y38,Y38)-1+MAX(Q:Q,T:T,W:W),"")</f>
        <v/>
      </c>
      <c r="AA38" s="35" t="str">
        <f t="shared" si="18"/>
        <v/>
      </c>
      <c r="AB38" s="35" t="str">
        <f t="shared" si="10"/>
        <v/>
      </c>
      <c r="AC38" s="35" t="str">
        <f t="shared" si="11"/>
        <v/>
      </c>
      <c r="AD38" s="36">
        <v>35</v>
      </c>
      <c r="AE38" s="36" t="str">
        <f t="shared" ca="1" si="22"/>
        <v/>
      </c>
      <c r="AF38" s="37" t="str">
        <f t="shared" ca="1" si="23"/>
        <v/>
      </c>
      <c r="AG38" s="24"/>
      <c r="AH38" s="24"/>
      <c r="AI38" s="24"/>
      <c r="AJ38" s="24"/>
      <c r="AK38" s="36" t="str">
        <f>IF(AL38="","",MAX($AK$1:AK37)+1)</f>
        <v/>
      </c>
      <c r="AL38" s="39" t="str">
        <f>IF(H38="","",IF(COUNTIF($AL$3:AL37,H38)=0,H38,""))</f>
        <v/>
      </c>
      <c r="AM38" s="39" t="str">
        <f t="shared" si="24"/>
        <v/>
      </c>
    </row>
    <row r="39" spans="2:39" x14ac:dyDescent="0.35">
      <c r="B39" s="31"/>
      <c r="C39" s="31"/>
      <c r="D39" s="31"/>
      <c r="E39" s="31"/>
      <c r="F39" s="78"/>
      <c r="G39" s="21"/>
      <c r="H39" s="31"/>
      <c r="I39" s="32"/>
      <c r="J39" s="33" t="str">
        <f t="shared" si="0"/>
        <v/>
      </c>
      <c r="K39" s="31"/>
      <c r="L39" s="24"/>
      <c r="M39" s="24"/>
      <c r="N39" s="24"/>
      <c r="O39" s="34" t="str">
        <f t="shared" si="1"/>
        <v/>
      </c>
      <c r="P39" s="34" t="str">
        <f t="shared" ca="1" si="2"/>
        <v/>
      </c>
      <c r="Q39" s="34" t="str">
        <f>IF(AND(C39="Abierto",D39="Urgente"),RANK(P39,$P$4:$P$999,0)+COUNTIF($P$4:P39,P39)-1,"")</f>
        <v/>
      </c>
      <c r="R39" s="34" t="str">
        <f t="shared" si="3"/>
        <v/>
      </c>
      <c r="S39" s="34" t="str">
        <f t="shared" ca="1" si="4"/>
        <v/>
      </c>
      <c r="T39" s="34" t="str">
        <f>IF(AND(C39="Abierto",D39="Alta"),RANK(S39,$S$4:$S$999,0)+COUNTIF($S$4:S39,S39)-1+MAX(Q:Q),"")</f>
        <v/>
      </c>
      <c r="U39" s="34" t="str">
        <f t="shared" si="5"/>
        <v/>
      </c>
      <c r="V39" s="34" t="str">
        <f t="shared" ca="1" si="6"/>
        <v/>
      </c>
      <c r="W39" s="34" t="str">
        <f>IF(AND(C39="Abierto",D39="Media"),RANK(V39,$V$4:$V$999,0)+COUNTIF($V$4:V39,V39)-1+MAX(Q:Q,T:T),"")</f>
        <v/>
      </c>
      <c r="X39" s="34" t="str">
        <f t="shared" si="7"/>
        <v/>
      </c>
      <c r="Y39" s="34" t="str">
        <f t="shared" ca="1" si="8"/>
        <v/>
      </c>
      <c r="Z39" s="34" t="str">
        <f>IF(AND(C39="Abierto",D39="Baja"),RANK(Y39,$Y$4:$Y$999,0)+COUNTIF($Y$4:Y39,Y39)-1+MAX(Q:Q,T:T,W:W),"")</f>
        <v/>
      </c>
      <c r="AA39" s="35" t="str">
        <f t="shared" si="18"/>
        <v/>
      </c>
      <c r="AB39" s="35" t="str">
        <f t="shared" si="10"/>
        <v/>
      </c>
      <c r="AC39" s="35" t="str">
        <f t="shared" si="11"/>
        <v/>
      </c>
      <c r="AD39" s="36">
        <v>36</v>
      </c>
      <c r="AE39" s="36" t="str">
        <f t="shared" ca="1" si="22"/>
        <v/>
      </c>
      <c r="AF39" s="37" t="str">
        <f t="shared" ca="1" si="23"/>
        <v/>
      </c>
      <c r="AG39" s="24"/>
      <c r="AH39" s="24"/>
      <c r="AI39" s="24"/>
      <c r="AJ39" s="24"/>
      <c r="AK39" s="36" t="str">
        <f>IF(AL39="","",MAX($AK$1:AK38)+1)</f>
        <v/>
      </c>
      <c r="AL39" s="39" t="str">
        <f>IF(H39="","",IF(COUNTIF($AL$3:AL38,H39)=0,H39,""))</f>
        <v/>
      </c>
      <c r="AM39" s="39" t="str">
        <f t="shared" si="24"/>
        <v/>
      </c>
    </row>
    <row r="40" spans="2:39" x14ac:dyDescent="0.35">
      <c r="B40" s="31"/>
      <c r="C40" s="31"/>
      <c r="D40" s="31"/>
      <c r="E40" s="31"/>
      <c r="F40" s="78"/>
      <c r="G40" s="21"/>
      <c r="H40" s="31"/>
      <c r="I40" s="32"/>
      <c r="J40" s="33" t="str">
        <f t="shared" si="0"/>
        <v/>
      </c>
      <c r="K40" s="31"/>
      <c r="L40" s="24"/>
      <c r="M40" s="24"/>
      <c r="N40" s="24"/>
      <c r="O40" s="34" t="str">
        <f t="shared" si="1"/>
        <v/>
      </c>
      <c r="P40" s="34" t="str">
        <f t="shared" ca="1" si="2"/>
        <v/>
      </c>
      <c r="Q40" s="34" t="str">
        <f>IF(AND(C40="Abierto",D40="Urgente"),RANK(P40,$P$4:$P$999,0)+COUNTIF($P$4:P40,P40)-1,"")</f>
        <v/>
      </c>
      <c r="R40" s="34" t="str">
        <f t="shared" si="3"/>
        <v/>
      </c>
      <c r="S40" s="34" t="str">
        <f t="shared" ca="1" si="4"/>
        <v/>
      </c>
      <c r="T40" s="34" t="str">
        <f>IF(AND(C40="Abierto",D40="Alta"),RANK(S40,$S$4:$S$999,0)+COUNTIF($S$4:S40,S40)-1+MAX(Q:Q),"")</f>
        <v/>
      </c>
      <c r="U40" s="34" t="str">
        <f t="shared" si="5"/>
        <v/>
      </c>
      <c r="V40" s="34" t="str">
        <f t="shared" ca="1" si="6"/>
        <v/>
      </c>
      <c r="W40" s="34" t="str">
        <f>IF(AND(C40="Abierto",D40="Media"),RANK(V40,$V$4:$V$999,0)+COUNTIF($V$4:V40,V40)-1+MAX(Q:Q,T:T),"")</f>
        <v/>
      </c>
      <c r="X40" s="34" t="str">
        <f t="shared" si="7"/>
        <v/>
      </c>
      <c r="Y40" s="34" t="str">
        <f t="shared" ca="1" si="8"/>
        <v/>
      </c>
      <c r="Z40" s="34" t="str">
        <f>IF(AND(C40="Abierto",D40="Baja"),RANK(Y40,$Y$4:$Y$999,0)+COUNTIF($Y$4:Y40,Y40)-1+MAX(Q:Q,T:T,W:W),"")</f>
        <v/>
      </c>
      <c r="AA40" s="35" t="str">
        <f t="shared" si="18"/>
        <v/>
      </c>
      <c r="AB40" s="35" t="str">
        <f t="shared" si="10"/>
        <v/>
      </c>
      <c r="AC40" s="35" t="str">
        <f t="shared" si="11"/>
        <v/>
      </c>
      <c r="AD40" s="36">
        <v>37</v>
      </c>
      <c r="AE40" s="36" t="str">
        <f t="shared" ca="1" si="22"/>
        <v/>
      </c>
      <c r="AF40" s="37" t="str">
        <f t="shared" ca="1" si="23"/>
        <v/>
      </c>
      <c r="AG40" s="24"/>
      <c r="AH40" s="24"/>
      <c r="AI40" s="24"/>
      <c r="AJ40" s="24"/>
      <c r="AK40" s="36" t="str">
        <f>IF(AL40="","",MAX($AK$1:AK39)+1)</f>
        <v/>
      </c>
      <c r="AL40" s="39" t="str">
        <f>IF(H40="","",IF(COUNTIF($AL$3:AL39,H40)=0,H40,""))</f>
        <v/>
      </c>
      <c r="AM40" s="39" t="str">
        <f t="shared" si="24"/>
        <v/>
      </c>
    </row>
    <row r="41" spans="2:39" x14ac:dyDescent="0.35">
      <c r="B41" s="31"/>
      <c r="C41" s="31"/>
      <c r="D41" s="31"/>
      <c r="E41" s="31"/>
      <c r="F41" s="78"/>
      <c r="G41" s="21"/>
      <c r="H41" s="31"/>
      <c r="I41" s="32"/>
      <c r="J41" s="33" t="str">
        <f t="shared" si="0"/>
        <v/>
      </c>
      <c r="K41" s="31"/>
      <c r="L41" s="24"/>
      <c r="M41" s="24"/>
      <c r="N41" s="24"/>
      <c r="O41" s="34" t="str">
        <f t="shared" si="1"/>
        <v/>
      </c>
      <c r="P41" s="34" t="str">
        <f t="shared" ca="1" si="2"/>
        <v/>
      </c>
      <c r="Q41" s="34" t="str">
        <f>IF(AND(C41="Abierto",D41="Urgente"),RANK(P41,$P$4:$P$999,0)+COUNTIF($P$4:P41,P41)-1,"")</f>
        <v/>
      </c>
      <c r="R41" s="34" t="str">
        <f t="shared" si="3"/>
        <v/>
      </c>
      <c r="S41" s="34" t="str">
        <f t="shared" ca="1" si="4"/>
        <v/>
      </c>
      <c r="T41" s="34" t="str">
        <f>IF(AND(C41="Abierto",D41="Alta"),RANK(S41,$S$4:$S$999,0)+COUNTIF($S$4:S41,S41)-1+MAX(Q:Q),"")</f>
        <v/>
      </c>
      <c r="U41" s="34" t="str">
        <f t="shared" si="5"/>
        <v/>
      </c>
      <c r="V41" s="34" t="str">
        <f t="shared" ca="1" si="6"/>
        <v/>
      </c>
      <c r="W41" s="34" t="str">
        <f>IF(AND(C41="Abierto",D41="Media"),RANK(V41,$V$4:$V$999,0)+COUNTIF($V$4:V41,V41)-1+MAX(Q:Q,T:T),"")</f>
        <v/>
      </c>
      <c r="X41" s="34" t="str">
        <f t="shared" si="7"/>
        <v/>
      </c>
      <c r="Y41" s="34" t="str">
        <f t="shared" ca="1" si="8"/>
        <v/>
      </c>
      <c r="Z41" s="34" t="str">
        <f>IF(AND(C41="Abierto",D41="Baja"),RANK(Y41,$Y$4:$Y$999,0)+COUNTIF($Y$4:Y41,Y41)-1+MAX(Q:Q,T:T,W:W),"")</f>
        <v/>
      </c>
      <c r="AA41" s="35" t="str">
        <f t="shared" si="18"/>
        <v/>
      </c>
      <c r="AB41" s="35" t="str">
        <f t="shared" si="10"/>
        <v/>
      </c>
      <c r="AC41" s="35" t="str">
        <f t="shared" si="11"/>
        <v/>
      </c>
      <c r="AD41" s="36">
        <v>38</v>
      </c>
      <c r="AE41" s="36" t="str">
        <f t="shared" ca="1" si="22"/>
        <v/>
      </c>
      <c r="AF41" s="37" t="str">
        <f t="shared" ca="1" si="23"/>
        <v/>
      </c>
      <c r="AG41" s="24"/>
      <c r="AH41" s="24"/>
      <c r="AI41" s="24"/>
      <c r="AJ41" s="24"/>
      <c r="AK41" s="36" t="str">
        <f>IF(AL41="","",MAX($AK$1:AK40)+1)</f>
        <v/>
      </c>
      <c r="AL41" s="39" t="str">
        <f>IF(H41="","",IF(COUNTIF($AL$3:AL40,H41)=0,H41,""))</f>
        <v/>
      </c>
      <c r="AM41" s="39" t="str">
        <f t="shared" si="24"/>
        <v/>
      </c>
    </row>
    <row r="42" spans="2:39" x14ac:dyDescent="0.35">
      <c r="B42" s="31"/>
      <c r="C42" s="31"/>
      <c r="D42" s="31"/>
      <c r="E42" s="31"/>
      <c r="F42" s="78"/>
      <c r="G42" s="21"/>
      <c r="H42" s="31"/>
      <c r="I42" s="32"/>
      <c r="J42" s="33" t="str">
        <f t="shared" si="0"/>
        <v/>
      </c>
      <c r="K42" s="31"/>
      <c r="L42" s="24"/>
      <c r="M42" s="24"/>
      <c r="N42" s="24"/>
      <c r="O42" s="34" t="str">
        <f t="shared" si="1"/>
        <v/>
      </c>
      <c r="P42" s="34" t="str">
        <f t="shared" ca="1" si="2"/>
        <v/>
      </c>
      <c r="Q42" s="34" t="str">
        <f>IF(AND(C42="Abierto",D42="Urgente"),RANK(P42,$P$4:$P$999,0)+COUNTIF($P$4:P42,P42)-1,"")</f>
        <v/>
      </c>
      <c r="R42" s="34" t="str">
        <f t="shared" si="3"/>
        <v/>
      </c>
      <c r="S42" s="34" t="str">
        <f t="shared" ca="1" si="4"/>
        <v/>
      </c>
      <c r="T42" s="34" t="str">
        <f>IF(AND(C42="Abierto",D42="Alta"),RANK(S42,$S$4:$S$999,0)+COUNTIF($S$4:S42,S42)-1+MAX(Q:Q),"")</f>
        <v/>
      </c>
      <c r="U42" s="34" t="str">
        <f t="shared" si="5"/>
        <v/>
      </c>
      <c r="V42" s="34" t="str">
        <f t="shared" ca="1" si="6"/>
        <v/>
      </c>
      <c r="W42" s="34" t="str">
        <f>IF(AND(C42="Abierto",D42="Media"),RANK(V42,$V$4:$V$999,0)+COUNTIF($V$4:V42,V42)-1+MAX(Q:Q,T:T),"")</f>
        <v/>
      </c>
      <c r="X42" s="34" t="str">
        <f t="shared" si="7"/>
        <v/>
      </c>
      <c r="Y42" s="34" t="str">
        <f t="shared" ca="1" si="8"/>
        <v/>
      </c>
      <c r="Z42" s="34" t="str">
        <f>IF(AND(C42="Abierto",D42="Baja"),RANK(Y42,$Y$4:$Y$999,0)+COUNTIF($Y$4:Y42,Y42)-1+MAX(Q:Q,T:T,W:W),"")</f>
        <v/>
      </c>
      <c r="AA42" s="35" t="str">
        <f t="shared" si="18"/>
        <v/>
      </c>
      <c r="AB42" s="35" t="str">
        <f t="shared" si="10"/>
        <v/>
      </c>
      <c r="AC42" s="35" t="str">
        <f t="shared" si="11"/>
        <v/>
      </c>
      <c r="AD42" s="36">
        <v>39</v>
      </c>
      <c r="AE42" s="36" t="str">
        <f t="shared" ca="1" si="22"/>
        <v/>
      </c>
      <c r="AF42" s="37" t="str">
        <f t="shared" ca="1" si="23"/>
        <v/>
      </c>
      <c r="AG42" s="24"/>
      <c r="AH42" s="24"/>
      <c r="AI42" s="24"/>
      <c r="AJ42" s="24"/>
      <c r="AK42" s="36" t="str">
        <f>IF(AL42="","",MAX($AK$1:AK41)+1)</f>
        <v/>
      </c>
      <c r="AL42" s="39" t="str">
        <f>IF(H42="","",IF(COUNTIF($AL$3:AL41,H42)=0,H42,""))</f>
        <v/>
      </c>
      <c r="AM42" s="39" t="str">
        <f t="shared" si="24"/>
        <v/>
      </c>
    </row>
    <row r="43" spans="2:39" x14ac:dyDescent="0.35">
      <c r="B43" s="31"/>
      <c r="C43" s="31"/>
      <c r="D43" s="31"/>
      <c r="E43" s="31"/>
      <c r="F43" s="78"/>
      <c r="G43" s="21"/>
      <c r="H43" s="31"/>
      <c r="I43" s="32"/>
      <c r="J43" s="33" t="str">
        <f t="shared" si="0"/>
        <v/>
      </c>
      <c r="K43" s="31"/>
      <c r="L43" s="24"/>
      <c r="M43" s="24"/>
      <c r="N43" s="24"/>
      <c r="O43" s="34" t="str">
        <f t="shared" si="1"/>
        <v/>
      </c>
      <c r="P43" s="34" t="str">
        <f t="shared" ca="1" si="2"/>
        <v/>
      </c>
      <c r="Q43" s="34" t="str">
        <f>IF(AND(C43="Abierto",D43="Urgente"),RANK(P43,$P$4:$P$999,0)+COUNTIF($P$4:P43,P43)-1,"")</f>
        <v/>
      </c>
      <c r="R43" s="34" t="str">
        <f t="shared" si="3"/>
        <v/>
      </c>
      <c r="S43" s="34" t="str">
        <f t="shared" ca="1" si="4"/>
        <v/>
      </c>
      <c r="T43" s="34" t="str">
        <f>IF(AND(C43="Abierto",D43="Alta"),RANK(S43,$S$4:$S$999,0)+COUNTIF($S$4:S43,S43)-1+MAX(Q:Q),"")</f>
        <v/>
      </c>
      <c r="U43" s="34" t="str">
        <f t="shared" si="5"/>
        <v/>
      </c>
      <c r="V43" s="34" t="str">
        <f t="shared" ca="1" si="6"/>
        <v/>
      </c>
      <c r="W43" s="34" t="str">
        <f>IF(AND(C43="Abierto",D43="Media"),RANK(V43,$V$4:$V$999,0)+COUNTIF($V$4:V43,V43)-1+MAX(Q:Q,T:T),"")</f>
        <v/>
      </c>
      <c r="X43" s="34" t="str">
        <f t="shared" si="7"/>
        <v/>
      </c>
      <c r="Y43" s="34" t="str">
        <f t="shared" ca="1" si="8"/>
        <v/>
      </c>
      <c r="Z43" s="34" t="str">
        <f>IF(AND(C43="Abierto",D43="Baja"),RANK(Y43,$Y$4:$Y$999,0)+COUNTIF($Y$4:Y43,Y43)-1+MAX(Q:Q,T:T,W:W),"")</f>
        <v/>
      </c>
      <c r="AA43" s="35" t="str">
        <f t="shared" si="18"/>
        <v/>
      </c>
      <c r="AB43" s="35" t="str">
        <f t="shared" si="10"/>
        <v/>
      </c>
      <c r="AC43" s="35" t="str">
        <f t="shared" si="11"/>
        <v/>
      </c>
      <c r="AD43" s="36">
        <v>40</v>
      </c>
      <c r="AE43" s="36" t="str">
        <f t="shared" ca="1" si="22"/>
        <v/>
      </c>
      <c r="AF43" s="37" t="str">
        <f t="shared" ca="1" si="23"/>
        <v/>
      </c>
      <c r="AG43" s="24"/>
      <c r="AH43" s="24"/>
      <c r="AI43" s="24"/>
      <c r="AJ43" s="24"/>
      <c r="AK43" s="36" t="str">
        <f>IF(AL43="","",MAX($AK$1:AK42)+1)</f>
        <v/>
      </c>
      <c r="AL43" s="39" t="str">
        <f>IF(H43="","",IF(COUNTIF($AL$3:AL42,H43)=0,H43,""))</f>
        <v/>
      </c>
      <c r="AM43" s="39" t="str">
        <f t="shared" si="24"/>
        <v/>
      </c>
    </row>
    <row r="44" spans="2:39" x14ac:dyDescent="0.35">
      <c r="B44" s="31"/>
      <c r="C44" s="31"/>
      <c r="D44" s="31"/>
      <c r="E44" s="31"/>
      <c r="F44" s="78"/>
      <c r="G44" s="21"/>
      <c r="H44" s="31"/>
      <c r="I44" s="32"/>
      <c r="J44" s="33" t="str">
        <f t="shared" si="0"/>
        <v/>
      </c>
      <c r="K44" s="31"/>
      <c r="L44" s="24"/>
      <c r="M44" s="24"/>
      <c r="N44" s="24"/>
      <c r="O44" s="34" t="str">
        <f t="shared" si="1"/>
        <v/>
      </c>
      <c r="P44" s="34" t="str">
        <f t="shared" ca="1" si="2"/>
        <v/>
      </c>
      <c r="Q44" s="34" t="str">
        <f>IF(AND(C44="Abierto",D44="Urgente"),RANK(P44,$P$4:$P$999,0)+COUNTIF($P$4:P44,P44)-1,"")</f>
        <v/>
      </c>
      <c r="R44" s="34" t="str">
        <f t="shared" si="3"/>
        <v/>
      </c>
      <c r="S44" s="34" t="str">
        <f t="shared" ca="1" si="4"/>
        <v/>
      </c>
      <c r="T44" s="34" t="str">
        <f>IF(AND(C44="Abierto",D44="Alta"),RANK(S44,$S$4:$S$999,0)+COUNTIF($S$4:S44,S44)-1+MAX(Q:Q),"")</f>
        <v/>
      </c>
      <c r="U44" s="34" t="str">
        <f t="shared" si="5"/>
        <v/>
      </c>
      <c r="V44" s="34" t="str">
        <f t="shared" ca="1" si="6"/>
        <v/>
      </c>
      <c r="W44" s="34" t="str">
        <f>IF(AND(C44="Abierto",D44="Media"),RANK(V44,$V$4:$V$999,0)+COUNTIF($V$4:V44,V44)-1+MAX(Q:Q,T:T),"")</f>
        <v/>
      </c>
      <c r="X44" s="34" t="str">
        <f t="shared" si="7"/>
        <v/>
      </c>
      <c r="Y44" s="34" t="str">
        <f t="shared" ca="1" si="8"/>
        <v/>
      </c>
      <c r="Z44" s="34" t="str">
        <f>IF(AND(C44="Abierto",D44="Baja"),RANK(Y44,$Y$4:$Y$999,0)+COUNTIF($Y$4:Y44,Y44)-1+MAX(Q:Q,T:T,W:W),"")</f>
        <v/>
      </c>
      <c r="AA44" s="35" t="str">
        <f t="shared" si="18"/>
        <v/>
      </c>
      <c r="AB44" s="35" t="str">
        <f t="shared" si="10"/>
        <v/>
      </c>
      <c r="AC44" s="35" t="str">
        <f t="shared" si="11"/>
        <v/>
      </c>
      <c r="AD44" s="36">
        <v>41</v>
      </c>
      <c r="AE44" s="36" t="str">
        <f t="shared" ca="1" si="22"/>
        <v/>
      </c>
      <c r="AF44" s="37" t="str">
        <f t="shared" ca="1" si="23"/>
        <v/>
      </c>
      <c r="AG44" s="24"/>
      <c r="AH44" s="24"/>
      <c r="AI44" s="24"/>
      <c r="AJ44" s="24"/>
      <c r="AK44" s="36" t="str">
        <f>IF(AL44="","",MAX($AK$1:AK43)+1)</f>
        <v/>
      </c>
      <c r="AL44" s="39" t="str">
        <f>IF(H44="","",IF(COUNTIF($AL$3:AL43,H44)=0,H44,""))</f>
        <v/>
      </c>
      <c r="AM44" s="39" t="str">
        <f t="shared" si="24"/>
        <v/>
      </c>
    </row>
    <row r="45" spans="2:39" x14ac:dyDescent="0.35">
      <c r="B45" s="31"/>
      <c r="C45" s="31"/>
      <c r="D45" s="31"/>
      <c r="E45" s="31"/>
      <c r="F45" s="78"/>
      <c r="G45" s="21"/>
      <c r="H45" s="31"/>
      <c r="I45" s="32"/>
      <c r="J45" s="33" t="str">
        <f t="shared" si="0"/>
        <v/>
      </c>
      <c r="K45" s="31"/>
      <c r="L45" s="24"/>
      <c r="M45" s="24"/>
      <c r="N45" s="24"/>
      <c r="O45" s="34" t="str">
        <f t="shared" si="1"/>
        <v/>
      </c>
      <c r="P45" s="34" t="str">
        <f t="shared" ca="1" si="2"/>
        <v/>
      </c>
      <c r="Q45" s="34" t="str">
        <f>IF(AND(C45="Abierto",D45="Urgente"),RANK(P45,$P$4:$P$999,0)+COUNTIF($P$4:P45,P45)-1,"")</f>
        <v/>
      </c>
      <c r="R45" s="34" t="str">
        <f t="shared" si="3"/>
        <v/>
      </c>
      <c r="S45" s="34" t="str">
        <f t="shared" ca="1" si="4"/>
        <v/>
      </c>
      <c r="T45" s="34" t="str">
        <f>IF(AND(C45="Abierto",D45="Alta"),RANK(S45,$S$4:$S$999,0)+COUNTIF($S$4:S45,S45)-1+MAX(Q:Q),"")</f>
        <v/>
      </c>
      <c r="U45" s="34" t="str">
        <f t="shared" si="5"/>
        <v/>
      </c>
      <c r="V45" s="34" t="str">
        <f t="shared" ca="1" si="6"/>
        <v/>
      </c>
      <c r="W45" s="34" t="str">
        <f>IF(AND(C45="Abierto",D45="Media"),RANK(V45,$V$4:$V$999,0)+COUNTIF($V$4:V45,V45)-1+MAX(Q:Q,T:T),"")</f>
        <v/>
      </c>
      <c r="X45" s="34" t="str">
        <f t="shared" si="7"/>
        <v/>
      </c>
      <c r="Y45" s="34" t="str">
        <f t="shared" ca="1" si="8"/>
        <v/>
      </c>
      <c r="Z45" s="34" t="str">
        <f>IF(AND(C45="Abierto",D45="Baja"),RANK(Y45,$Y$4:$Y$999,0)+COUNTIF($Y$4:Y45,Y45)-1+MAX(Q:Q,T:T,W:W),"")</f>
        <v/>
      </c>
      <c r="AA45" s="35" t="str">
        <f t="shared" si="18"/>
        <v/>
      </c>
      <c r="AB45" s="35" t="str">
        <f t="shared" si="10"/>
        <v/>
      </c>
      <c r="AC45" s="35" t="str">
        <f t="shared" si="11"/>
        <v/>
      </c>
      <c r="AD45" s="36">
        <v>42</v>
      </c>
      <c r="AE45" s="36" t="str">
        <f t="shared" ca="1" si="22"/>
        <v/>
      </c>
      <c r="AF45" s="37" t="str">
        <f t="shared" ca="1" si="23"/>
        <v/>
      </c>
      <c r="AG45" s="24"/>
      <c r="AH45" s="24"/>
      <c r="AI45" s="24"/>
      <c r="AJ45" s="24"/>
      <c r="AK45" s="36" t="str">
        <f>IF(AL45="","",MAX($AK$1:AK44)+1)</f>
        <v/>
      </c>
      <c r="AL45" s="39" t="str">
        <f>IF(H45="","",IF(COUNTIF($AL$3:AL44,H45)=0,H45,""))</f>
        <v/>
      </c>
      <c r="AM45" s="39" t="str">
        <f t="shared" si="24"/>
        <v/>
      </c>
    </row>
    <row r="46" spans="2:39" x14ac:dyDescent="0.35">
      <c r="B46" s="31"/>
      <c r="C46" s="31"/>
      <c r="D46" s="31"/>
      <c r="E46" s="31"/>
      <c r="F46" s="78"/>
      <c r="G46" s="21"/>
      <c r="H46" s="31"/>
      <c r="I46" s="32"/>
      <c r="J46" s="33" t="str">
        <f t="shared" si="0"/>
        <v/>
      </c>
      <c r="K46" s="31"/>
      <c r="L46" s="24"/>
      <c r="M46" s="24"/>
      <c r="N46" s="24"/>
      <c r="O46" s="34" t="str">
        <f t="shared" si="1"/>
        <v/>
      </c>
      <c r="P46" s="34" t="str">
        <f t="shared" ca="1" si="2"/>
        <v/>
      </c>
      <c r="Q46" s="34" t="str">
        <f>IF(AND(C46="Abierto",D46="Urgente"),RANK(P46,$P$4:$P$999,0)+COUNTIF($P$4:P46,P46)-1,"")</f>
        <v/>
      </c>
      <c r="R46" s="34" t="str">
        <f t="shared" si="3"/>
        <v/>
      </c>
      <c r="S46" s="34" t="str">
        <f t="shared" ca="1" si="4"/>
        <v/>
      </c>
      <c r="T46" s="34" t="str">
        <f>IF(AND(C46="Abierto",D46="Alta"),RANK(S46,$S$4:$S$999,0)+COUNTIF($S$4:S46,S46)-1+MAX(Q:Q),"")</f>
        <v/>
      </c>
      <c r="U46" s="34" t="str">
        <f t="shared" si="5"/>
        <v/>
      </c>
      <c r="V46" s="34" t="str">
        <f t="shared" ca="1" si="6"/>
        <v/>
      </c>
      <c r="W46" s="34" t="str">
        <f>IF(AND(C46="Abierto",D46="Media"),RANK(V46,$V$4:$V$999,0)+COUNTIF($V$4:V46,V46)-1+MAX(Q:Q,T:T),"")</f>
        <v/>
      </c>
      <c r="X46" s="34" t="str">
        <f t="shared" si="7"/>
        <v/>
      </c>
      <c r="Y46" s="34" t="str">
        <f t="shared" ca="1" si="8"/>
        <v/>
      </c>
      <c r="Z46" s="34" t="str">
        <f>IF(AND(C46="Abierto",D46="Baja"),RANK(Y46,$Y$4:$Y$999,0)+COUNTIF($Y$4:Y46,Y46)-1+MAX(Q:Q,T:T,W:W),"")</f>
        <v/>
      </c>
      <c r="AA46" s="35" t="str">
        <f t="shared" si="18"/>
        <v/>
      </c>
      <c r="AB46" s="35" t="str">
        <f t="shared" si="10"/>
        <v/>
      </c>
      <c r="AC46" s="35" t="str">
        <f t="shared" si="11"/>
        <v/>
      </c>
      <c r="AD46" s="36">
        <v>43</v>
      </c>
      <c r="AE46" s="36" t="str">
        <f t="shared" ca="1" si="22"/>
        <v/>
      </c>
      <c r="AF46" s="37" t="str">
        <f t="shared" ca="1" si="23"/>
        <v/>
      </c>
      <c r="AG46" s="24"/>
      <c r="AH46" s="24"/>
      <c r="AI46" s="24"/>
      <c r="AJ46" s="24"/>
      <c r="AK46" s="36" t="str">
        <f>IF(AL46="","",MAX($AK$1:AK45)+1)</f>
        <v/>
      </c>
      <c r="AL46" s="39" t="str">
        <f>IF(H46="","",IF(COUNTIF($AL$3:AL45,H46)=0,H46,""))</f>
        <v/>
      </c>
      <c r="AM46" s="39" t="str">
        <f t="shared" si="24"/>
        <v/>
      </c>
    </row>
    <row r="47" spans="2:39" x14ac:dyDescent="0.35">
      <c r="B47" s="31"/>
      <c r="C47" s="31"/>
      <c r="D47" s="31"/>
      <c r="E47" s="31"/>
      <c r="F47" s="78"/>
      <c r="G47" s="21"/>
      <c r="H47" s="31"/>
      <c r="I47" s="32"/>
      <c r="J47" s="33" t="str">
        <f t="shared" si="0"/>
        <v/>
      </c>
      <c r="K47" s="31"/>
      <c r="L47" s="24"/>
      <c r="M47" s="24"/>
      <c r="N47" s="24"/>
      <c r="O47" s="34" t="str">
        <f t="shared" si="1"/>
        <v/>
      </c>
      <c r="P47" s="34" t="str">
        <f t="shared" ca="1" si="2"/>
        <v/>
      </c>
      <c r="Q47" s="34" t="str">
        <f>IF(AND(C47="Abierto",D47="Urgente"),RANK(P47,$P$4:$P$999,0)+COUNTIF($P$4:P47,P47)-1,"")</f>
        <v/>
      </c>
      <c r="R47" s="34" t="str">
        <f t="shared" si="3"/>
        <v/>
      </c>
      <c r="S47" s="34" t="str">
        <f t="shared" ca="1" si="4"/>
        <v/>
      </c>
      <c r="T47" s="34" t="str">
        <f>IF(AND(C47="Abierto",D47="Alta"),RANK(S47,$S$4:$S$999,0)+COUNTIF($S$4:S47,S47)-1+MAX(Q:Q),"")</f>
        <v/>
      </c>
      <c r="U47" s="34" t="str">
        <f t="shared" si="5"/>
        <v/>
      </c>
      <c r="V47" s="34" t="str">
        <f t="shared" ca="1" si="6"/>
        <v/>
      </c>
      <c r="W47" s="34" t="str">
        <f>IF(AND(C47="Abierto",D47="Media"),RANK(V47,$V$4:$V$999,0)+COUNTIF($V$4:V47,V47)-1+MAX(Q:Q,T:T),"")</f>
        <v/>
      </c>
      <c r="X47" s="34" t="str">
        <f t="shared" si="7"/>
        <v/>
      </c>
      <c r="Y47" s="34" t="str">
        <f t="shared" ca="1" si="8"/>
        <v/>
      </c>
      <c r="Z47" s="34" t="str">
        <f>IF(AND(C47="Abierto",D47="Baja"),RANK(Y47,$Y$4:$Y$999,0)+COUNTIF($Y$4:Y47,Y47)-1+MAX(Q:Q,T:T,W:W),"")</f>
        <v/>
      </c>
      <c r="AA47" s="35" t="str">
        <f t="shared" si="18"/>
        <v/>
      </c>
      <c r="AB47" s="35" t="str">
        <f t="shared" si="10"/>
        <v/>
      </c>
      <c r="AC47" s="35" t="str">
        <f t="shared" si="11"/>
        <v/>
      </c>
      <c r="AD47" s="36">
        <v>44</v>
      </c>
      <c r="AE47" s="36" t="str">
        <f t="shared" ca="1" si="22"/>
        <v/>
      </c>
      <c r="AF47" s="37" t="str">
        <f t="shared" ca="1" si="23"/>
        <v/>
      </c>
      <c r="AG47" s="24"/>
      <c r="AH47" s="24"/>
      <c r="AI47" s="24"/>
      <c r="AJ47" s="24"/>
      <c r="AK47" s="36" t="str">
        <f>IF(AL47="","",MAX($AK$1:AK46)+1)</f>
        <v/>
      </c>
      <c r="AL47" s="39" t="str">
        <f>IF(H47="","",IF(COUNTIF($AL$3:AL46,H47)=0,H47,""))</f>
        <v/>
      </c>
      <c r="AM47" s="39" t="str">
        <f t="shared" si="24"/>
        <v/>
      </c>
    </row>
    <row r="48" spans="2:39" x14ac:dyDescent="0.35">
      <c r="B48" s="31"/>
      <c r="C48" s="31"/>
      <c r="D48" s="31"/>
      <c r="E48" s="31"/>
      <c r="F48" s="78"/>
      <c r="G48" s="21"/>
      <c r="H48" s="31"/>
      <c r="I48" s="32"/>
      <c r="J48" s="33" t="str">
        <f t="shared" si="0"/>
        <v/>
      </c>
      <c r="K48" s="31"/>
      <c r="L48" s="24"/>
      <c r="M48" s="24"/>
      <c r="N48" s="24"/>
      <c r="O48" s="34" t="str">
        <f t="shared" si="1"/>
        <v/>
      </c>
      <c r="P48" s="34" t="str">
        <f t="shared" ca="1" si="2"/>
        <v/>
      </c>
      <c r="Q48" s="34" t="str">
        <f>IF(AND(C48="Abierto",D48="Urgente"),RANK(P48,$P$4:$P$999,0)+COUNTIF($P$4:P48,P48)-1,"")</f>
        <v/>
      </c>
      <c r="R48" s="34" t="str">
        <f t="shared" si="3"/>
        <v/>
      </c>
      <c r="S48" s="34" t="str">
        <f t="shared" ca="1" si="4"/>
        <v/>
      </c>
      <c r="T48" s="34" t="str">
        <f>IF(AND(C48="Abierto",D48="Alta"),RANK(S48,$S$4:$S$999,0)+COUNTIF($S$4:S48,S48)-1+MAX(Q:Q),"")</f>
        <v/>
      </c>
      <c r="U48" s="34" t="str">
        <f t="shared" si="5"/>
        <v/>
      </c>
      <c r="V48" s="34" t="str">
        <f t="shared" ca="1" si="6"/>
        <v/>
      </c>
      <c r="W48" s="34" t="str">
        <f>IF(AND(C48="Abierto",D48="Media"),RANK(V48,$V$4:$V$999,0)+COUNTIF($V$4:V48,V48)-1+MAX(Q:Q,T:T),"")</f>
        <v/>
      </c>
      <c r="X48" s="34" t="str">
        <f t="shared" si="7"/>
        <v/>
      </c>
      <c r="Y48" s="34" t="str">
        <f t="shared" ca="1" si="8"/>
        <v/>
      </c>
      <c r="Z48" s="34" t="str">
        <f>IF(AND(C48="Abierto",D48="Baja"),RANK(Y48,$Y$4:$Y$999,0)+COUNTIF($Y$4:Y48,Y48)-1+MAX(Q:Q,T:T,W:W),"")</f>
        <v/>
      </c>
      <c r="AA48" s="35" t="str">
        <f t="shared" si="18"/>
        <v/>
      </c>
      <c r="AB48" s="35" t="str">
        <f t="shared" si="10"/>
        <v/>
      </c>
      <c r="AC48" s="35" t="str">
        <f t="shared" si="11"/>
        <v/>
      </c>
      <c r="AD48" s="36">
        <v>45</v>
      </c>
      <c r="AE48" s="36" t="str">
        <f t="shared" ca="1" si="22"/>
        <v/>
      </c>
      <c r="AF48" s="37" t="str">
        <f t="shared" ca="1" si="23"/>
        <v/>
      </c>
      <c r="AG48" s="24"/>
      <c r="AH48" s="24"/>
      <c r="AI48" s="24"/>
      <c r="AJ48" s="24"/>
      <c r="AK48" s="36" t="str">
        <f>IF(AL48="","",MAX($AK$1:AK47)+1)</f>
        <v/>
      </c>
      <c r="AL48" s="39" t="str">
        <f>IF(H48="","",IF(COUNTIF($AL$3:AL47,H48)=0,H48,""))</f>
        <v/>
      </c>
      <c r="AM48" s="39" t="str">
        <f t="shared" si="24"/>
        <v/>
      </c>
    </row>
    <row r="49" spans="2:39" x14ac:dyDescent="0.35">
      <c r="B49" s="31"/>
      <c r="C49" s="31"/>
      <c r="D49" s="31"/>
      <c r="E49" s="31"/>
      <c r="F49" s="78"/>
      <c r="G49" s="21"/>
      <c r="H49" s="31"/>
      <c r="I49" s="32"/>
      <c r="J49" s="33" t="str">
        <f t="shared" si="0"/>
        <v/>
      </c>
      <c r="K49" s="31"/>
      <c r="L49" s="24"/>
      <c r="M49" s="24"/>
      <c r="N49" s="24"/>
      <c r="O49" s="34" t="str">
        <f t="shared" si="1"/>
        <v/>
      </c>
      <c r="P49" s="34" t="str">
        <f t="shared" ca="1" si="2"/>
        <v/>
      </c>
      <c r="Q49" s="34" t="str">
        <f>IF(AND(C49="Abierto",D49="Urgente"),RANK(P49,$P$4:$P$999,0)+COUNTIF($P$4:P49,P49)-1,"")</f>
        <v/>
      </c>
      <c r="R49" s="34" t="str">
        <f t="shared" si="3"/>
        <v/>
      </c>
      <c r="S49" s="34" t="str">
        <f t="shared" ca="1" si="4"/>
        <v/>
      </c>
      <c r="T49" s="34" t="str">
        <f>IF(AND(C49="Abierto",D49="Alta"),RANK(S49,$S$4:$S$999,0)+COUNTIF($S$4:S49,S49)-1+MAX(Q:Q),"")</f>
        <v/>
      </c>
      <c r="U49" s="34" t="str">
        <f t="shared" si="5"/>
        <v/>
      </c>
      <c r="V49" s="34" t="str">
        <f t="shared" ca="1" si="6"/>
        <v/>
      </c>
      <c r="W49" s="34" t="str">
        <f>IF(AND(C49="Abierto",D49="Media"),RANK(V49,$V$4:$V$999,0)+COUNTIF($V$4:V49,V49)-1+MAX(Q:Q,T:T),"")</f>
        <v/>
      </c>
      <c r="X49" s="34" t="str">
        <f t="shared" si="7"/>
        <v/>
      </c>
      <c r="Y49" s="34" t="str">
        <f t="shared" ca="1" si="8"/>
        <v/>
      </c>
      <c r="Z49" s="34" t="str">
        <f>IF(AND(C49="Abierto",D49="Baja"),RANK(Y49,$Y$4:$Y$999,0)+COUNTIF($Y$4:Y49,Y49)-1+MAX(Q:Q,T:T,W:W),"")</f>
        <v/>
      </c>
      <c r="AA49" s="35" t="str">
        <f t="shared" si="18"/>
        <v/>
      </c>
      <c r="AB49" s="35" t="str">
        <f t="shared" si="10"/>
        <v/>
      </c>
      <c r="AC49" s="35" t="str">
        <f t="shared" si="11"/>
        <v/>
      </c>
      <c r="AD49" s="36">
        <v>46</v>
      </c>
      <c r="AE49" s="36" t="str">
        <f t="shared" ca="1" si="22"/>
        <v/>
      </c>
      <c r="AF49" s="37" t="str">
        <f t="shared" ca="1" si="23"/>
        <v/>
      </c>
      <c r="AG49" s="24"/>
      <c r="AH49" s="24"/>
      <c r="AI49" s="24"/>
      <c r="AJ49" s="24"/>
      <c r="AK49" s="36" t="str">
        <f>IF(AL49="","",MAX($AK$1:AK48)+1)</f>
        <v/>
      </c>
      <c r="AL49" s="39" t="str">
        <f>IF(H49="","",IF(COUNTIF($AL$3:AL48,H49)=0,H49,""))</f>
        <v/>
      </c>
      <c r="AM49" s="39" t="str">
        <f t="shared" si="24"/>
        <v/>
      </c>
    </row>
    <row r="50" spans="2:39" x14ac:dyDescent="0.35">
      <c r="B50" s="31"/>
      <c r="C50" s="31"/>
      <c r="D50" s="31"/>
      <c r="E50" s="31"/>
      <c r="F50" s="78"/>
      <c r="G50" s="21"/>
      <c r="H50" s="31"/>
      <c r="I50" s="32"/>
      <c r="J50" s="33" t="str">
        <f t="shared" si="0"/>
        <v/>
      </c>
      <c r="K50" s="31"/>
      <c r="L50" s="24"/>
      <c r="M50" s="24"/>
      <c r="N50" s="24"/>
      <c r="O50" s="34" t="str">
        <f t="shared" si="1"/>
        <v/>
      </c>
      <c r="P50" s="34" t="str">
        <f t="shared" ca="1" si="2"/>
        <v/>
      </c>
      <c r="Q50" s="34" t="str">
        <f>IF(AND(C50="Abierto",D50="Urgente"),RANK(P50,$P$4:$P$999,0)+COUNTIF($P$4:P50,P50)-1,"")</f>
        <v/>
      </c>
      <c r="R50" s="34" t="str">
        <f t="shared" si="3"/>
        <v/>
      </c>
      <c r="S50" s="34" t="str">
        <f t="shared" ca="1" si="4"/>
        <v/>
      </c>
      <c r="T50" s="34" t="str">
        <f>IF(AND(C50="Abierto",D50="Alta"),RANK(S50,$S$4:$S$999,0)+COUNTIF($S$4:S50,S50)-1+MAX(Q:Q),"")</f>
        <v/>
      </c>
      <c r="U50" s="34" t="str">
        <f t="shared" si="5"/>
        <v/>
      </c>
      <c r="V50" s="34" t="str">
        <f t="shared" ca="1" si="6"/>
        <v/>
      </c>
      <c r="W50" s="34" t="str">
        <f>IF(AND(C50="Abierto",D50="Media"),RANK(V50,$V$4:$V$999,0)+COUNTIF($V$4:V50,V50)-1+MAX(Q:Q,T:T),"")</f>
        <v/>
      </c>
      <c r="X50" s="34" t="str">
        <f t="shared" si="7"/>
        <v/>
      </c>
      <c r="Y50" s="34" t="str">
        <f t="shared" ca="1" si="8"/>
        <v/>
      </c>
      <c r="Z50" s="34" t="str">
        <f>IF(AND(C50="Abierto",D50="Baja"),RANK(Y50,$Y$4:$Y$999,0)+COUNTIF($Y$4:Y50,Y50)-1+MAX(Q:Q,T:T,W:W),"")</f>
        <v/>
      </c>
      <c r="AA50" s="35" t="str">
        <f t="shared" si="18"/>
        <v/>
      </c>
      <c r="AB50" s="35" t="str">
        <f t="shared" si="10"/>
        <v/>
      </c>
      <c r="AC50" s="35" t="str">
        <f t="shared" si="11"/>
        <v/>
      </c>
      <c r="AD50" s="36">
        <v>47</v>
      </c>
      <c r="AE50" s="36" t="str">
        <f t="shared" ca="1" si="22"/>
        <v/>
      </c>
      <c r="AF50" s="37" t="str">
        <f t="shared" ca="1" si="23"/>
        <v/>
      </c>
      <c r="AG50" s="24"/>
      <c r="AH50" s="24"/>
      <c r="AI50" s="24"/>
      <c r="AJ50" s="24"/>
      <c r="AK50" s="36" t="str">
        <f>IF(AL50="","",MAX($AK$1:AK49)+1)</f>
        <v/>
      </c>
      <c r="AL50" s="39" t="str">
        <f>IF(H50="","",IF(COUNTIF($AL$3:AL49,H50)=0,H50,""))</f>
        <v/>
      </c>
      <c r="AM50" s="39" t="str">
        <f t="shared" si="24"/>
        <v/>
      </c>
    </row>
    <row r="51" spans="2:39" x14ac:dyDescent="0.35">
      <c r="B51" s="31"/>
      <c r="C51" s="31"/>
      <c r="D51" s="31"/>
      <c r="E51" s="31"/>
      <c r="F51" s="78"/>
      <c r="G51" s="21"/>
      <c r="H51" s="31"/>
      <c r="I51" s="32"/>
      <c r="J51" s="33" t="str">
        <f t="shared" si="0"/>
        <v/>
      </c>
      <c r="K51" s="31"/>
      <c r="L51" s="24"/>
      <c r="M51" s="24"/>
      <c r="N51" s="24"/>
      <c r="O51" s="34" t="str">
        <f t="shared" si="1"/>
        <v/>
      </c>
      <c r="P51" s="34" t="str">
        <f t="shared" ca="1" si="2"/>
        <v/>
      </c>
      <c r="Q51" s="34" t="str">
        <f>IF(AND(C51="Abierto",D51="Urgente"),RANK(P51,$P$4:$P$999,0)+COUNTIF($P$4:P51,P51)-1,"")</f>
        <v/>
      </c>
      <c r="R51" s="34" t="str">
        <f t="shared" si="3"/>
        <v/>
      </c>
      <c r="S51" s="34" t="str">
        <f t="shared" ca="1" si="4"/>
        <v/>
      </c>
      <c r="T51" s="34" t="str">
        <f>IF(AND(C51="Abierto",D51="Alta"),RANK(S51,$S$4:$S$999,0)+COUNTIF($S$4:S51,S51)-1+MAX(Q:Q),"")</f>
        <v/>
      </c>
      <c r="U51" s="34" t="str">
        <f t="shared" si="5"/>
        <v/>
      </c>
      <c r="V51" s="34" t="str">
        <f t="shared" ca="1" si="6"/>
        <v/>
      </c>
      <c r="W51" s="34" t="str">
        <f>IF(AND(C51="Abierto",D51="Media"),RANK(V51,$V$4:$V$999,0)+COUNTIF($V$4:V51,V51)-1+MAX(Q:Q,T:T),"")</f>
        <v/>
      </c>
      <c r="X51" s="34" t="str">
        <f t="shared" si="7"/>
        <v/>
      </c>
      <c r="Y51" s="34" t="str">
        <f t="shared" ca="1" si="8"/>
        <v/>
      </c>
      <c r="Z51" s="34" t="str">
        <f>IF(AND(C51="Abierto",D51="Baja"),RANK(Y51,$Y$4:$Y$999,0)+COUNTIF($Y$4:Y51,Y51)-1+MAX(Q:Q,T:T,W:W),"")</f>
        <v/>
      </c>
      <c r="AA51" s="35" t="str">
        <f t="shared" si="18"/>
        <v/>
      </c>
      <c r="AB51" s="35" t="str">
        <f t="shared" si="10"/>
        <v/>
      </c>
      <c r="AC51" s="35" t="str">
        <f t="shared" si="11"/>
        <v/>
      </c>
      <c r="AD51" s="36">
        <v>48</v>
      </c>
      <c r="AE51" s="36" t="str">
        <f t="shared" ca="1" si="22"/>
        <v/>
      </c>
      <c r="AF51" s="37" t="str">
        <f t="shared" ca="1" si="23"/>
        <v/>
      </c>
      <c r="AG51" s="24"/>
      <c r="AH51" s="24"/>
      <c r="AI51" s="24"/>
      <c r="AJ51" s="24"/>
      <c r="AK51" s="36" t="str">
        <f>IF(AL51="","",MAX($AK$1:AK50)+1)</f>
        <v/>
      </c>
      <c r="AL51" s="39" t="str">
        <f>IF(H51="","",IF(COUNTIF($AL$3:AL50,H51)=0,H51,""))</f>
        <v/>
      </c>
      <c r="AM51" s="39" t="str">
        <f t="shared" si="24"/>
        <v/>
      </c>
    </row>
    <row r="52" spans="2:39" x14ac:dyDescent="0.35">
      <c r="B52" s="31"/>
      <c r="C52" s="31"/>
      <c r="D52" s="31"/>
      <c r="E52" s="31"/>
      <c r="F52" s="78"/>
      <c r="G52" s="21"/>
      <c r="H52" s="31"/>
      <c r="I52" s="32"/>
      <c r="J52" s="33" t="str">
        <f t="shared" si="0"/>
        <v/>
      </c>
      <c r="K52" s="31"/>
      <c r="L52" s="24"/>
      <c r="M52" s="24"/>
      <c r="N52" s="24"/>
      <c r="O52" s="34" t="str">
        <f t="shared" si="1"/>
        <v/>
      </c>
      <c r="P52" s="34" t="str">
        <f t="shared" ca="1" si="2"/>
        <v/>
      </c>
      <c r="Q52" s="34" t="str">
        <f>IF(AND(C52="Abierto",D52="Urgente"),RANK(P52,$P$4:$P$999,0)+COUNTIF($P$4:P52,P52)-1,"")</f>
        <v/>
      </c>
      <c r="R52" s="34" t="str">
        <f t="shared" si="3"/>
        <v/>
      </c>
      <c r="S52" s="34" t="str">
        <f t="shared" ca="1" si="4"/>
        <v/>
      </c>
      <c r="T52" s="34" t="str">
        <f>IF(AND(C52="Abierto",D52="Alta"),RANK(S52,$S$4:$S$999,0)+COUNTIF($S$4:S52,S52)-1+MAX(Q:Q),"")</f>
        <v/>
      </c>
      <c r="U52" s="34" t="str">
        <f t="shared" si="5"/>
        <v/>
      </c>
      <c r="V52" s="34" t="str">
        <f t="shared" ca="1" si="6"/>
        <v/>
      </c>
      <c r="W52" s="34" t="str">
        <f>IF(AND(C52="Abierto",D52="Media"),RANK(V52,$V$4:$V$999,0)+COUNTIF($V$4:V52,V52)-1+MAX(Q:Q,T:T),"")</f>
        <v/>
      </c>
      <c r="X52" s="34" t="str">
        <f t="shared" si="7"/>
        <v/>
      </c>
      <c r="Y52" s="34" t="str">
        <f t="shared" ca="1" si="8"/>
        <v/>
      </c>
      <c r="Z52" s="34" t="str">
        <f>IF(AND(C52="Abierto",D52="Baja"),RANK(Y52,$Y$4:$Y$999,0)+COUNTIF($Y$4:Y52,Y52)-1+MAX(Q:Q,T:T,W:W),"")</f>
        <v/>
      </c>
      <c r="AA52" s="35" t="str">
        <f t="shared" si="18"/>
        <v/>
      </c>
      <c r="AB52" s="35" t="str">
        <f t="shared" si="10"/>
        <v/>
      </c>
      <c r="AC52" s="35" t="str">
        <f t="shared" si="11"/>
        <v/>
      </c>
      <c r="AD52" s="36">
        <v>49</v>
      </c>
      <c r="AE52" s="36" t="str">
        <f t="shared" ca="1" si="22"/>
        <v/>
      </c>
      <c r="AF52" s="37" t="str">
        <f t="shared" ca="1" si="23"/>
        <v/>
      </c>
      <c r="AG52" s="24"/>
      <c r="AH52" s="24"/>
      <c r="AI52" s="24"/>
      <c r="AJ52" s="24"/>
      <c r="AK52" s="36" t="str">
        <f>IF(AL52="","",MAX($AK$1:AK51)+1)</f>
        <v/>
      </c>
      <c r="AL52" s="39" t="str">
        <f>IF(H52="","",IF(COUNTIF($AL$3:AL51,H52)=0,H52,""))</f>
        <v/>
      </c>
      <c r="AM52" s="39" t="str">
        <f t="shared" si="24"/>
        <v/>
      </c>
    </row>
    <row r="53" spans="2:39" x14ac:dyDescent="0.35">
      <c r="B53" s="31"/>
      <c r="C53" s="31"/>
      <c r="D53" s="31"/>
      <c r="E53" s="31"/>
      <c r="F53" s="78"/>
      <c r="G53" s="21"/>
      <c r="H53" s="31"/>
      <c r="I53" s="32"/>
      <c r="J53" s="33" t="str">
        <f t="shared" si="0"/>
        <v/>
      </c>
      <c r="K53" s="31"/>
      <c r="L53" s="24"/>
      <c r="M53" s="24"/>
      <c r="N53" s="24"/>
      <c r="O53" s="34" t="str">
        <f t="shared" si="1"/>
        <v/>
      </c>
      <c r="P53" s="34" t="str">
        <f t="shared" ca="1" si="2"/>
        <v/>
      </c>
      <c r="Q53" s="34" t="str">
        <f>IF(AND(C53="Abierto",D53="Urgente"),RANK(P53,$P$4:$P$999,0)+COUNTIF($P$4:P53,P53)-1,"")</f>
        <v/>
      </c>
      <c r="R53" s="34" t="str">
        <f t="shared" si="3"/>
        <v/>
      </c>
      <c r="S53" s="34" t="str">
        <f t="shared" ca="1" si="4"/>
        <v/>
      </c>
      <c r="T53" s="34" t="str">
        <f>IF(AND(C53="Abierto",D53="Alta"),RANK(S53,$S$4:$S$999,0)+COUNTIF($S$4:S53,S53)-1+MAX(Q:Q),"")</f>
        <v/>
      </c>
      <c r="U53" s="34" t="str">
        <f t="shared" si="5"/>
        <v/>
      </c>
      <c r="V53" s="34" t="str">
        <f t="shared" ca="1" si="6"/>
        <v/>
      </c>
      <c r="W53" s="34" t="str">
        <f>IF(AND(C53="Abierto",D53="Media"),RANK(V53,$V$4:$V$999,0)+COUNTIF($V$4:V53,V53)-1+MAX(Q:Q,T:T),"")</f>
        <v/>
      </c>
      <c r="X53" s="34" t="str">
        <f t="shared" si="7"/>
        <v/>
      </c>
      <c r="Y53" s="34" t="str">
        <f t="shared" ca="1" si="8"/>
        <v/>
      </c>
      <c r="Z53" s="34" t="str">
        <f>IF(AND(C53="Abierto",D53="Baja"),RANK(Y53,$Y$4:$Y$999,0)+COUNTIF($Y$4:Y53,Y53)-1+MAX(Q:Q,T:T,W:W),"")</f>
        <v/>
      </c>
      <c r="AA53" s="35" t="str">
        <f t="shared" si="18"/>
        <v/>
      </c>
      <c r="AB53" s="35" t="str">
        <f t="shared" si="10"/>
        <v/>
      </c>
      <c r="AC53" s="35" t="str">
        <f t="shared" si="11"/>
        <v/>
      </c>
      <c r="AD53" s="36">
        <v>50</v>
      </c>
      <c r="AE53" s="36" t="str">
        <f t="shared" ca="1" si="22"/>
        <v/>
      </c>
      <c r="AF53" s="37" t="str">
        <f t="shared" ca="1" si="23"/>
        <v/>
      </c>
      <c r="AG53" s="24"/>
      <c r="AH53" s="24"/>
      <c r="AI53" s="24"/>
      <c r="AJ53" s="24"/>
      <c r="AK53" s="36" t="str">
        <f>IF(AL53="","",MAX($AK$1:AK52)+1)</f>
        <v/>
      </c>
      <c r="AL53" s="39" t="str">
        <f>IF(H53="","",IF(COUNTIF($AL$3:AL52,H53)=0,H53,""))</f>
        <v/>
      </c>
      <c r="AM53" s="39" t="str">
        <f t="shared" si="24"/>
        <v/>
      </c>
    </row>
    <row r="54" spans="2:39" x14ac:dyDescent="0.35">
      <c r="B54" s="31"/>
      <c r="C54" s="31"/>
      <c r="D54" s="31"/>
      <c r="E54" s="31"/>
      <c r="F54" s="78"/>
      <c r="G54" s="21"/>
      <c r="H54" s="31"/>
      <c r="I54" s="32"/>
      <c r="J54" s="33" t="str">
        <f t="shared" si="0"/>
        <v/>
      </c>
      <c r="K54" s="31"/>
      <c r="L54" s="24"/>
      <c r="M54" s="24"/>
      <c r="N54" s="24"/>
      <c r="O54" s="34" t="str">
        <f t="shared" si="1"/>
        <v/>
      </c>
      <c r="P54" s="34" t="str">
        <f t="shared" ca="1" si="2"/>
        <v/>
      </c>
      <c r="Q54" s="34" t="str">
        <f>IF(AND(C54="Abierto",D54="Urgente"),RANK(P54,$P$4:$P$999,0)+COUNTIF($P$4:P54,P54)-1,"")</f>
        <v/>
      </c>
      <c r="R54" s="34" t="str">
        <f t="shared" si="3"/>
        <v/>
      </c>
      <c r="S54" s="34" t="str">
        <f t="shared" ca="1" si="4"/>
        <v/>
      </c>
      <c r="T54" s="34" t="str">
        <f>IF(AND(C54="Abierto",D54="Alta"),RANK(S54,$S$4:$S$999,0)+COUNTIF($S$4:S54,S54)-1+MAX(Q:Q),"")</f>
        <v/>
      </c>
      <c r="U54" s="34" t="str">
        <f t="shared" si="5"/>
        <v/>
      </c>
      <c r="V54" s="34" t="str">
        <f t="shared" ca="1" si="6"/>
        <v/>
      </c>
      <c r="W54" s="34" t="str">
        <f>IF(AND(C54="Abierto",D54="Media"),RANK(V54,$V$4:$V$999,0)+COUNTIF($V$4:V54,V54)-1+MAX(Q:Q,T:T),"")</f>
        <v/>
      </c>
      <c r="X54" s="34" t="str">
        <f t="shared" si="7"/>
        <v/>
      </c>
      <c r="Y54" s="34" t="str">
        <f t="shared" ca="1" si="8"/>
        <v/>
      </c>
      <c r="Z54" s="34" t="str">
        <f>IF(AND(C54="Abierto",D54="Baja"),RANK(Y54,$Y$4:$Y$999,0)+COUNTIF($Y$4:Y54,Y54)-1+MAX(Q:Q,T:T,W:W),"")</f>
        <v/>
      </c>
      <c r="AA54" s="35" t="str">
        <f t="shared" si="18"/>
        <v/>
      </c>
      <c r="AB54" s="35" t="str">
        <f t="shared" si="10"/>
        <v/>
      </c>
      <c r="AC54" s="35" t="str">
        <f t="shared" si="11"/>
        <v/>
      </c>
      <c r="AD54" s="36">
        <v>51</v>
      </c>
      <c r="AE54" s="36" t="str">
        <f t="shared" ca="1" si="22"/>
        <v/>
      </c>
      <c r="AF54" s="37" t="str">
        <f t="shared" ca="1" si="23"/>
        <v/>
      </c>
      <c r="AG54" s="24"/>
      <c r="AH54" s="24"/>
      <c r="AI54" s="24"/>
      <c r="AJ54" s="24"/>
      <c r="AK54" s="36" t="str">
        <f>IF(AL54="","",MAX($AK$1:AK53)+1)</f>
        <v/>
      </c>
      <c r="AL54" s="39" t="str">
        <f>IF(H54="","",IF(COUNTIF($AL$3:AL53,H54)=0,H54,""))</f>
        <v/>
      </c>
      <c r="AM54" s="39" t="str">
        <f t="shared" si="24"/>
        <v/>
      </c>
    </row>
    <row r="55" spans="2:39" x14ac:dyDescent="0.35">
      <c r="B55" s="31"/>
      <c r="C55" s="31"/>
      <c r="D55" s="31"/>
      <c r="E55" s="31"/>
      <c r="F55" s="78"/>
      <c r="G55" s="21"/>
      <c r="H55" s="31"/>
      <c r="I55" s="32"/>
      <c r="J55" s="33" t="str">
        <f t="shared" si="0"/>
        <v/>
      </c>
      <c r="K55" s="31"/>
      <c r="L55" s="24"/>
      <c r="M55" s="24"/>
      <c r="N55" s="24"/>
      <c r="O55" s="34" t="str">
        <f t="shared" si="1"/>
        <v/>
      </c>
      <c r="P55" s="34" t="str">
        <f t="shared" ca="1" si="2"/>
        <v/>
      </c>
      <c r="Q55" s="34" t="str">
        <f>IF(AND(C55="Abierto",D55="Urgente"),RANK(P55,$P$4:$P$999,0)+COUNTIF($P$4:P55,P55)-1,"")</f>
        <v/>
      </c>
      <c r="R55" s="34" t="str">
        <f t="shared" si="3"/>
        <v/>
      </c>
      <c r="S55" s="34" t="str">
        <f t="shared" ca="1" si="4"/>
        <v/>
      </c>
      <c r="T55" s="34" t="str">
        <f>IF(AND(C55="Abierto",D55="Alta"),RANK(S55,$S$4:$S$999,0)+COUNTIF($S$4:S55,S55)-1+MAX(Q:Q),"")</f>
        <v/>
      </c>
      <c r="U55" s="34" t="str">
        <f t="shared" si="5"/>
        <v/>
      </c>
      <c r="V55" s="34" t="str">
        <f t="shared" ca="1" si="6"/>
        <v/>
      </c>
      <c r="W55" s="34" t="str">
        <f>IF(AND(C55="Abierto",D55="Media"),RANK(V55,$V$4:$V$999,0)+COUNTIF($V$4:V55,V55)-1+MAX(Q:Q,T:T),"")</f>
        <v/>
      </c>
      <c r="X55" s="34" t="str">
        <f t="shared" si="7"/>
        <v/>
      </c>
      <c r="Y55" s="34" t="str">
        <f t="shared" ca="1" si="8"/>
        <v/>
      </c>
      <c r="Z55" s="34" t="str">
        <f>IF(AND(C55="Abierto",D55="Baja"),RANK(Y55,$Y$4:$Y$999,0)+COUNTIF($Y$4:Y55,Y55)-1+MAX(Q:Q,T:T,W:W),"")</f>
        <v/>
      </c>
      <c r="AA55" s="35" t="str">
        <f t="shared" si="18"/>
        <v/>
      </c>
      <c r="AB55" s="35" t="str">
        <f t="shared" si="10"/>
        <v/>
      </c>
      <c r="AC55" s="35" t="str">
        <f t="shared" si="11"/>
        <v/>
      </c>
      <c r="AD55" s="36">
        <v>52</v>
      </c>
      <c r="AE55" s="36" t="str">
        <f t="shared" ca="1" si="22"/>
        <v/>
      </c>
      <c r="AF55" s="37" t="str">
        <f t="shared" ca="1" si="23"/>
        <v/>
      </c>
      <c r="AG55" s="24"/>
      <c r="AH55" s="24"/>
      <c r="AI55" s="24"/>
      <c r="AJ55" s="24"/>
      <c r="AK55" s="36" t="str">
        <f>IF(AL55="","",MAX($AK$1:AK54)+1)</f>
        <v/>
      </c>
      <c r="AL55" s="39" t="str">
        <f>IF(H55="","",IF(COUNTIF($AL$3:AL54,H55)=0,H55,""))</f>
        <v/>
      </c>
      <c r="AM55" s="39" t="str">
        <f t="shared" si="24"/>
        <v/>
      </c>
    </row>
    <row r="56" spans="2:39" x14ac:dyDescent="0.35">
      <c r="B56" s="31"/>
      <c r="C56" s="31"/>
      <c r="D56" s="31"/>
      <c r="E56" s="31"/>
      <c r="F56" s="78"/>
      <c r="G56" s="21"/>
      <c r="H56" s="31"/>
      <c r="I56" s="32"/>
      <c r="J56" s="33" t="str">
        <f t="shared" si="0"/>
        <v/>
      </c>
      <c r="K56" s="31"/>
      <c r="L56" s="24"/>
      <c r="M56" s="24"/>
      <c r="N56" s="24"/>
      <c r="O56" s="34" t="str">
        <f t="shared" si="1"/>
        <v/>
      </c>
      <c r="P56" s="34" t="str">
        <f t="shared" ca="1" si="2"/>
        <v/>
      </c>
      <c r="Q56" s="34" t="str">
        <f>IF(AND(C56="Abierto",D56="Urgente"),RANK(P56,$P$4:$P$999,0)+COUNTIF($P$4:P56,P56)-1,"")</f>
        <v/>
      </c>
      <c r="R56" s="34" t="str">
        <f t="shared" si="3"/>
        <v/>
      </c>
      <c r="S56" s="34" t="str">
        <f t="shared" ca="1" si="4"/>
        <v/>
      </c>
      <c r="T56" s="34" t="str">
        <f>IF(AND(C56="Abierto",D56="Alta"),RANK(S56,$S$4:$S$999,0)+COUNTIF($S$4:S56,S56)-1+MAX(Q:Q),"")</f>
        <v/>
      </c>
      <c r="U56" s="34" t="str">
        <f t="shared" si="5"/>
        <v/>
      </c>
      <c r="V56" s="34" t="str">
        <f t="shared" ca="1" si="6"/>
        <v/>
      </c>
      <c r="W56" s="34" t="str">
        <f>IF(AND(C56="Abierto",D56="Media"),RANK(V56,$V$4:$V$999,0)+COUNTIF($V$4:V56,V56)-1+MAX(Q:Q,T:T),"")</f>
        <v/>
      </c>
      <c r="X56" s="34" t="str">
        <f t="shared" si="7"/>
        <v/>
      </c>
      <c r="Y56" s="34" t="str">
        <f t="shared" ca="1" si="8"/>
        <v/>
      </c>
      <c r="Z56" s="34" t="str">
        <f>IF(AND(C56="Abierto",D56="Baja"),RANK(Y56,$Y$4:$Y$999,0)+COUNTIF($Y$4:Y56,Y56)-1+MAX(Q:Q,T:T,W:W),"")</f>
        <v/>
      </c>
      <c r="AA56" s="35" t="str">
        <f t="shared" si="18"/>
        <v/>
      </c>
      <c r="AB56" s="35" t="str">
        <f t="shared" si="10"/>
        <v/>
      </c>
      <c r="AC56" s="35" t="str">
        <f t="shared" si="11"/>
        <v/>
      </c>
      <c r="AD56" s="36">
        <v>53</v>
      </c>
      <c r="AE56" s="36" t="str">
        <f t="shared" ca="1" si="22"/>
        <v/>
      </c>
      <c r="AF56" s="37" t="str">
        <f t="shared" ca="1" si="23"/>
        <v/>
      </c>
      <c r="AG56" s="24"/>
      <c r="AH56" s="24"/>
      <c r="AI56" s="24"/>
      <c r="AJ56" s="24"/>
      <c r="AK56" s="36" t="str">
        <f>IF(AL56="","",MAX($AK$1:AK55)+1)</f>
        <v/>
      </c>
      <c r="AL56" s="39" t="str">
        <f>IF(H56="","",IF(COUNTIF($AL$3:AL55,H56)=0,H56,""))</f>
        <v/>
      </c>
      <c r="AM56" s="39" t="str">
        <f t="shared" si="24"/>
        <v/>
      </c>
    </row>
    <row r="57" spans="2:39" x14ac:dyDescent="0.35">
      <c r="B57" s="31"/>
      <c r="C57" s="31"/>
      <c r="D57" s="31"/>
      <c r="E57" s="31"/>
      <c r="F57" s="78"/>
      <c r="G57" s="21"/>
      <c r="H57" s="31"/>
      <c r="I57" s="32"/>
      <c r="J57" s="33" t="str">
        <f t="shared" si="0"/>
        <v/>
      </c>
      <c r="K57" s="31"/>
      <c r="L57" s="24"/>
      <c r="M57" s="24"/>
      <c r="N57" s="24"/>
      <c r="O57" s="34" t="str">
        <f t="shared" si="1"/>
        <v/>
      </c>
      <c r="P57" s="34" t="str">
        <f t="shared" ca="1" si="2"/>
        <v/>
      </c>
      <c r="Q57" s="34" t="str">
        <f>IF(AND(C57="Abierto",D57="Urgente"),RANK(P57,$P$4:$P$999,0)+COUNTIF($P$4:P57,P57)-1,"")</f>
        <v/>
      </c>
      <c r="R57" s="34" t="str">
        <f t="shared" si="3"/>
        <v/>
      </c>
      <c r="S57" s="34" t="str">
        <f t="shared" ca="1" si="4"/>
        <v/>
      </c>
      <c r="T57" s="34" t="str">
        <f>IF(AND(C57="Abierto",D57="Alta"),RANK(S57,$S$4:$S$999,0)+COUNTIF($S$4:S57,S57)-1+MAX(Q:Q),"")</f>
        <v/>
      </c>
      <c r="U57" s="34" t="str">
        <f t="shared" si="5"/>
        <v/>
      </c>
      <c r="V57" s="34" t="str">
        <f t="shared" ca="1" si="6"/>
        <v/>
      </c>
      <c r="W57" s="34" t="str">
        <f>IF(AND(C57="Abierto",D57="Media"),RANK(V57,$V$4:$V$999,0)+COUNTIF($V$4:V57,V57)-1+MAX(Q:Q,T:T),"")</f>
        <v/>
      </c>
      <c r="X57" s="34" t="str">
        <f t="shared" si="7"/>
        <v/>
      </c>
      <c r="Y57" s="34" t="str">
        <f t="shared" ca="1" si="8"/>
        <v/>
      </c>
      <c r="Z57" s="34" t="str">
        <f>IF(AND(C57="Abierto",D57="Baja"),RANK(Y57,$Y$4:$Y$999,0)+COUNTIF($Y$4:Y57,Y57)-1+MAX(Q:Q,T:T,W:W),"")</f>
        <v/>
      </c>
      <c r="AA57" s="35" t="str">
        <f t="shared" si="18"/>
        <v/>
      </c>
      <c r="AB57" s="35" t="str">
        <f t="shared" si="10"/>
        <v/>
      </c>
      <c r="AC57" s="35" t="str">
        <f t="shared" si="11"/>
        <v/>
      </c>
      <c r="AD57" s="36">
        <v>54</v>
      </c>
      <c r="AE57" s="36" t="str">
        <f t="shared" ca="1" si="22"/>
        <v/>
      </c>
      <c r="AF57" s="37" t="str">
        <f t="shared" ca="1" si="23"/>
        <v/>
      </c>
      <c r="AG57" s="24"/>
      <c r="AH57" s="24"/>
      <c r="AI57" s="24"/>
      <c r="AJ57" s="24"/>
      <c r="AK57" s="36" t="str">
        <f>IF(AL57="","",MAX($AK$1:AK56)+1)</f>
        <v/>
      </c>
      <c r="AL57" s="39" t="str">
        <f>IF(H57="","",IF(COUNTIF($AL$3:AL56,H57)=0,H57,""))</f>
        <v/>
      </c>
      <c r="AM57" s="39" t="str">
        <f t="shared" si="24"/>
        <v/>
      </c>
    </row>
    <row r="58" spans="2:39" x14ac:dyDescent="0.35">
      <c r="B58" s="31"/>
      <c r="C58" s="31"/>
      <c r="D58" s="31"/>
      <c r="E58" s="31"/>
      <c r="F58" s="78"/>
      <c r="G58" s="21"/>
      <c r="H58" s="31"/>
      <c r="I58" s="32"/>
      <c r="J58" s="33" t="str">
        <f t="shared" si="0"/>
        <v/>
      </c>
      <c r="K58" s="31"/>
      <c r="L58" s="24"/>
      <c r="M58" s="24"/>
      <c r="N58" s="24"/>
      <c r="O58" s="34" t="str">
        <f t="shared" si="1"/>
        <v/>
      </c>
      <c r="P58" s="34" t="str">
        <f t="shared" ca="1" si="2"/>
        <v/>
      </c>
      <c r="Q58" s="34" t="str">
        <f>IF(AND(C58="Abierto",D58="Urgente"),RANK(P58,$P$4:$P$999,0)+COUNTIF($P$4:P58,P58)-1,"")</f>
        <v/>
      </c>
      <c r="R58" s="34" t="str">
        <f t="shared" si="3"/>
        <v/>
      </c>
      <c r="S58" s="34" t="str">
        <f t="shared" ca="1" si="4"/>
        <v/>
      </c>
      <c r="T58" s="34" t="str">
        <f>IF(AND(C58="Abierto",D58="Alta"),RANK(S58,$S$4:$S$999,0)+COUNTIF($S$4:S58,S58)-1+MAX(Q:Q),"")</f>
        <v/>
      </c>
      <c r="U58" s="34" t="str">
        <f t="shared" si="5"/>
        <v/>
      </c>
      <c r="V58" s="34" t="str">
        <f t="shared" ca="1" si="6"/>
        <v/>
      </c>
      <c r="W58" s="34" t="str">
        <f>IF(AND(C58="Abierto",D58="Media"),RANK(V58,$V$4:$V$999,0)+COUNTIF($V$4:V58,V58)-1+MAX(Q:Q,T:T),"")</f>
        <v/>
      </c>
      <c r="X58" s="34" t="str">
        <f t="shared" si="7"/>
        <v/>
      </c>
      <c r="Y58" s="34" t="str">
        <f t="shared" ca="1" si="8"/>
        <v/>
      </c>
      <c r="Z58" s="34" t="str">
        <f>IF(AND(C58="Abierto",D58="Baja"),RANK(Y58,$Y$4:$Y$999,0)+COUNTIF($Y$4:Y58,Y58)-1+MAX(Q:Q,T:T,W:W),"")</f>
        <v/>
      </c>
      <c r="AA58" s="35" t="str">
        <f t="shared" si="18"/>
        <v/>
      </c>
      <c r="AB58" s="35" t="str">
        <f t="shared" si="10"/>
        <v/>
      </c>
      <c r="AC58" s="35" t="str">
        <f t="shared" si="11"/>
        <v/>
      </c>
      <c r="AD58" s="36">
        <v>55</v>
      </c>
      <c r="AE58" s="36" t="str">
        <f t="shared" ca="1" si="22"/>
        <v/>
      </c>
      <c r="AF58" s="37" t="str">
        <f t="shared" ca="1" si="23"/>
        <v/>
      </c>
      <c r="AG58" s="24"/>
      <c r="AH58" s="24"/>
      <c r="AI58" s="24"/>
      <c r="AJ58" s="24"/>
      <c r="AK58" s="36" t="str">
        <f>IF(AL58="","",MAX($AK$1:AK57)+1)</f>
        <v/>
      </c>
      <c r="AL58" s="39" t="str">
        <f>IF(H58="","",IF(COUNTIF($AL$3:AL57,H58)=0,H58,""))</f>
        <v/>
      </c>
      <c r="AM58" s="39" t="str">
        <f t="shared" si="24"/>
        <v/>
      </c>
    </row>
    <row r="59" spans="2:39" x14ac:dyDescent="0.35">
      <c r="B59" s="31"/>
      <c r="C59" s="31"/>
      <c r="D59" s="31"/>
      <c r="E59" s="31"/>
      <c r="F59" s="78"/>
      <c r="G59" s="21"/>
      <c r="H59" s="31"/>
      <c r="I59" s="32"/>
      <c r="J59" s="33" t="str">
        <f t="shared" si="0"/>
        <v/>
      </c>
      <c r="K59" s="31"/>
      <c r="L59" s="24"/>
      <c r="M59" s="24"/>
      <c r="N59" s="24"/>
      <c r="O59" s="34" t="str">
        <f t="shared" si="1"/>
        <v/>
      </c>
      <c r="P59" s="34" t="str">
        <f t="shared" ca="1" si="2"/>
        <v/>
      </c>
      <c r="Q59" s="34" t="str">
        <f>IF(AND(C59="Abierto",D59="Urgente"),RANK(P59,$P$4:$P$999,0)+COUNTIF($P$4:P59,P59)-1,"")</f>
        <v/>
      </c>
      <c r="R59" s="34" t="str">
        <f t="shared" si="3"/>
        <v/>
      </c>
      <c r="S59" s="34" t="str">
        <f t="shared" ca="1" si="4"/>
        <v/>
      </c>
      <c r="T59" s="34" t="str">
        <f>IF(AND(C59="Abierto",D59="Alta"),RANK(S59,$S$4:$S$999,0)+COUNTIF($S$4:S59,S59)-1+MAX(Q:Q),"")</f>
        <v/>
      </c>
      <c r="U59" s="34" t="str">
        <f t="shared" si="5"/>
        <v/>
      </c>
      <c r="V59" s="34" t="str">
        <f t="shared" ca="1" si="6"/>
        <v/>
      </c>
      <c r="W59" s="34" t="str">
        <f>IF(AND(C59="Abierto",D59="Media"),RANK(V59,$V$4:$V$999,0)+COUNTIF($V$4:V59,V59)-1+MAX(Q:Q,T:T),"")</f>
        <v/>
      </c>
      <c r="X59" s="34" t="str">
        <f t="shared" si="7"/>
        <v/>
      </c>
      <c r="Y59" s="34" t="str">
        <f t="shared" ca="1" si="8"/>
        <v/>
      </c>
      <c r="Z59" s="34" t="str">
        <f>IF(AND(C59="Abierto",D59="Baja"),RANK(Y59,$Y$4:$Y$999,0)+COUNTIF($Y$4:Y59,Y59)-1+MAX(Q:Q,T:T,W:W),"")</f>
        <v/>
      </c>
      <c r="AA59" s="35" t="str">
        <f t="shared" si="18"/>
        <v/>
      </c>
      <c r="AB59" s="35" t="str">
        <f t="shared" si="10"/>
        <v/>
      </c>
      <c r="AC59" s="35" t="str">
        <f t="shared" si="11"/>
        <v/>
      </c>
      <c r="AD59" s="36">
        <v>56</v>
      </c>
      <c r="AE59" s="36" t="str">
        <f t="shared" ca="1" si="22"/>
        <v/>
      </c>
      <c r="AF59" s="37" t="str">
        <f t="shared" ca="1" si="23"/>
        <v/>
      </c>
      <c r="AG59" s="24"/>
      <c r="AH59" s="24"/>
      <c r="AI59" s="24"/>
      <c r="AJ59" s="24"/>
      <c r="AK59" s="36" t="str">
        <f>IF(AL59="","",MAX($AK$1:AK58)+1)</f>
        <v/>
      </c>
      <c r="AL59" s="39" t="str">
        <f>IF(H59="","",IF(COUNTIF($AL$3:AL58,H59)=0,H59,""))</f>
        <v/>
      </c>
      <c r="AM59" s="39" t="str">
        <f t="shared" si="24"/>
        <v/>
      </c>
    </row>
    <row r="60" spans="2:39" x14ac:dyDescent="0.35">
      <c r="B60" s="31"/>
      <c r="C60" s="31"/>
      <c r="D60" s="31"/>
      <c r="E60" s="31"/>
      <c r="F60" s="78"/>
      <c r="G60" s="21"/>
      <c r="H60" s="31"/>
      <c r="I60" s="32"/>
      <c r="J60" s="33" t="str">
        <f t="shared" si="0"/>
        <v/>
      </c>
      <c r="K60" s="31"/>
      <c r="L60" s="24"/>
      <c r="M60" s="24"/>
      <c r="N60" s="24"/>
      <c r="O60" s="34" t="str">
        <f t="shared" si="1"/>
        <v/>
      </c>
      <c r="P60" s="34" t="str">
        <f t="shared" ca="1" si="2"/>
        <v/>
      </c>
      <c r="Q60" s="34" t="str">
        <f>IF(AND(C60="Abierto",D60="Urgente"),RANK(P60,$P$4:$P$999,0)+COUNTIF($P$4:P60,P60)-1,"")</f>
        <v/>
      </c>
      <c r="R60" s="34" t="str">
        <f t="shared" si="3"/>
        <v/>
      </c>
      <c r="S60" s="34" t="str">
        <f t="shared" ca="1" si="4"/>
        <v/>
      </c>
      <c r="T60" s="34" t="str">
        <f>IF(AND(C60="Abierto",D60="Alta"),RANK(S60,$S$4:$S$999,0)+COUNTIF($S$4:S60,S60)-1+MAX(Q:Q),"")</f>
        <v/>
      </c>
      <c r="U60" s="34" t="str">
        <f t="shared" si="5"/>
        <v/>
      </c>
      <c r="V60" s="34" t="str">
        <f t="shared" ca="1" si="6"/>
        <v/>
      </c>
      <c r="W60" s="34" t="str">
        <f>IF(AND(C60="Abierto",D60="Media"),RANK(V60,$V$4:$V$999,0)+COUNTIF($V$4:V60,V60)-1+MAX(Q:Q,T:T),"")</f>
        <v/>
      </c>
      <c r="X60" s="34" t="str">
        <f t="shared" si="7"/>
        <v/>
      </c>
      <c r="Y60" s="34" t="str">
        <f t="shared" ca="1" si="8"/>
        <v/>
      </c>
      <c r="Z60" s="34" t="str">
        <f>IF(AND(C60="Abierto",D60="Baja"),RANK(Y60,$Y$4:$Y$999,0)+COUNTIF($Y$4:Y60,Y60)-1+MAX(Q:Q,T:T,W:W),"")</f>
        <v/>
      </c>
      <c r="AA60" s="35" t="str">
        <f t="shared" si="18"/>
        <v/>
      </c>
      <c r="AB60" s="35" t="str">
        <f t="shared" si="10"/>
        <v/>
      </c>
      <c r="AC60" s="35" t="str">
        <f t="shared" si="11"/>
        <v/>
      </c>
      <c r="AD60" s="36">
        <v>57</v>
      </c>
      <c r="AE60" s="36" t="str">
        <f t="shared" ca="1" si="22"/>
        <v/>
      </c>
      <c r="AF60" s="37" t="str">
        <f t="shared" ca="1" si="23"/>
        <v/>
      </c>
      <c r="AG60" s="24"/>
      <c r="AH60" s="24"/>
      <c r="AI60" s="24"/>
      <c r="AJ60" s="24"/>
      <c r="AK60" s="36" t="str">
        <f>IF(AL60="","",MAX($AK$1:AK59)+1)</f>
        <v/>
      </c>
      <c r="AL60" s="39" t="str">
        <f>IF(H60="","",IF(COUNTIF($AL$3:AL59,H60)=0,H60,""))</f>
        <v/>
      </c>
      <c r="AM60" s="39" t="str">
        <f t="shared" si="24"/>
        <v/>
      </c>
    </row>
    <row r="61" spans="2:39" x14ac:dyDescent="0.35">
      <c r="B61" s="31"/>
      <c r="C61" s="31"/>
      <c r="D61" s="31"/>
      <c r="E61" s="31"/>
      <c r="F61" s="78"/>
      <c r="G61" s="21"/>
      <c r="H61" s="31"/>
      <c r="I61" s="32"/>
      <c r="J61" s="33" t="str">
        <f t="shared" si="0"/>
        <v/>
      </c>
      <c r="K61" s="31"/>
      <c r="L61" s="24"/>
      <c r="M61" s="24"/>
      <c r="N61" s="24"/>
      <c r="O61" s="34" t="str">
        <f t="shared" si="1"/>
        <v/>
      </c>
      <c r="P61" s="34" t="str">
        <f t="shared" ca="1" si="2"/>
        <v/>
      </c>
      <c r="Q61" s="34" t="str">
        <f>IF(AND(C61="Abierto",D61="Urgente"),RANK(P61,$P$4:$P$999,0)+COUNTIF($P$4:P61,P61)-1,"")</f>
        <v/>
      </c>
      <c r="R61" s="34" t="str">
        <f t="shared" si="3"/>
        <v/>
      </c>
      <c r="S61" s="34" t="str">
        <f t="shared" ca="1" si="4"/>
        <v/>
      </c>
      <c r="T61" s="34" t="str">
        <f>IF(AND(C61="Abierto",D61="Alta"),RANK(S61,$S$4:$S$999,0)+COUNTIF($S$4:S61,S61)-1+MAX(Q:Q),"")</f>
        <v/>
      </c>
      <c r="U61" s="34" t="str">
        <f t="shared" si="5"/>
        <v/>
      </c>
      <c r="V61" s="34" t="str">
        <f t="shared" ca="1" si="6"/>
        <v/>
      </c>
      <c r="W61" s="34" t="str">
        <f>IF(AND(C61="Abierto",D61="Media"),RANK(V61,$V$4:$V$999,0)+COUNTIF($V$4:V61,V61)-1+MAX(Q:Q,T:T),"")</f>
        <v/>
      </c>
      <c r="X61" s="34" t="str">
        <f t="shared" si="7"/>
        <v/>
      </c>
      <c r="Y61" s="34" t="str">
        <f t="shared" ca="1" si="8"/>
        <v/>
      </c>
      <c r="Z61" s="34" t="str">
        <f>IF(AND(C61="Abierto",D61="Baja"),RANK(Y61,$Y$4:$Y$999,0)+COUNTIF($Y$4:Y61,Y61)-1+MAX(Q:Q,T:T,W:W),"")</f>
        <v/>
      </c>
      <c r="AA61" s="35" t="str">
        <f t="shared" si="18"/>
        <v/>
      </c>
      <c r="AB61" s="35" t="str">
        <f t="shared" si="10"/>
        <v/>
      </c>
      <c r="AC61" s="35" t="str">
        <f t="shared" si="11"/>
        <v/>
      </c>
      <c r="AD61" s="36">
        <v>58</v>
      </c>
      <c r="AE61" s="36" t="str">
        <f t="shared" ca="1" si="22"/>
        <v/>
      </c>
      <c r="AF61" s="37" t="str">
        <f t="shared" ca="1" si="23"/>
        <v/>
      </c>
      <c r="AG61" s="24"/>
      <c r="AH61" s="24"/>
      <c r="AI61" s="24"/>
      <c r="AJ61" s="24"/>
      <c r="AK61" s="36" t="str">
        <f>IF(AL61="","",MAX($AK$1:AK60)+1)</f>
        <v/>
      </c>
      <c r="AL61" s="39" t="str">
        <f>IF(H61="","",IF(COUNTIF($AL$3:AL60,H61)=0,H61,""))</f>
        <v/>
      </c>
      <c r="AM61" s="39" t="str">
        <f t="shared" si="24"/>
        <v/>
      </c>
    </row>
    <row r="62" spans="2:39" x14ac:dyDescent="0.35">
      <c r="B62" s="31"/>
      <c r="C62" s="31"/>
      <c r="D62" s="31"/>
      <c r="E62" s="31"/>
      <c r="F62" s="78"/>
      <c r="G62" s="21"/>
      <c r="H62" s="31"/>
      <c r="I62" s="32"/>
      <c r="J62" s="33" t="str">
        <f t="shared" si="0"/>
        <v/>
      </c>
      <c r="K62" s="31"/>
      <c r="L62" s="24"/>
      <c r="M62" s="24"/>
      <c r="N62" s="24"/>
      <c r="O62" s="34" t="str">
        <f t="shared" si="1"/>
        <v/>
      </c>
      <c r="P62" s="34" t="str">
        <f t="shared" ca="1" si="2"/>
        <v/>
      </c>
      <c r="Q62" s="34" t="str">
        <f>IF(AND(C62="Abierto",D62="Urgente"),RANK(P62,$P$4:$P$999,0)+COUNTIF($P$4:P62,P62)-1,"")</f>
        <v/>
      </c>
      <c r="R62" s="34" t="str">
        <f t="shared" si="3"/>
        <v/>
      </c>
      <c r="S62" s="34" t="str">
        <f t="shared" ca="1" si="4"/>
        <v/>
      </c>
      <c r="T62" s="34" t="str">
        <f>IF(AND(C62="Abierto",D62="Alta"),RANK(S62,$S$4:$S$999,0)+COUNTIF($S$4:S62,S62)-1+MAX(Q:Q),"")</f>
        <v/>
      </c>
      <c r="U62" s="34" t="str">
        <f t="shared" si="5"/>
        <v/>
      </c>
      <c r="V62" s="34" t="str">
        <f t="shared" ca="1" si="6"/>
        <v/>
      </c>
      <c r="W62" s="34" t="str">
        <f>IF(AND(C62="Abierto",D62="Media"),RANK(V62,$V$4:$V$999,0)+COUNTIF($V$4:V62,V62)-1+MAX(Q:Q,T:T),"")</f>
        <v/>
      </c>
      <c r="X62" s="34" t="str">
        <f t="shared" si="7"/>
        <v/>
      </c>
      <c r="Y62" s="34" t="str">
        <f t="shared" ca="1" si="8"/>
        <v/>
      </c>
      <c r="Z62" s="34" t="str">
        <f>IF(AND(C62="Abierto",D62="Baja"),RANK(Y62,$Y$4:$Y$999,0)+COUNTIF($Y$4:Y62,Y62)-1+MAX(Q:Q,T:T,W:W),"")</f>
        <v/>
      </c>
      <c r="AA62" s="35" t="str">
        <f t="shared" si="18"/>
        <v/>
      </c>
      <c r="AB62" s="35" t="str">
        <f t="shared" si="10"/>
        <v/>
      </c>
      <c r="AC62" s="35" t="str">
        <f t="shared" si="11"/>
        <v/>
      </c>
      <c r="AD62" s="36">
        <v>59</v>
      </c>
      <c r="AE62" s="36" t="str">
        <f t="shared" ca="1" si="22"/>
        <v/>
      </c>
      <c r="AF62" s="37" t="str">
        <f t="shared" ca="1" si="23"/>
        <v/>
      </c>
      <c r="AG62" s="24"/>
      <c r="AH62" s="24"/>
      <c r="AI62" s="24"/>
      <c r="AJ62" s="24"/>
      <c r="AK62" s="36" t="str">
        <f>IF(AL62="","",MAX($AK$1:AK61)+1)</f>
        <v/>
      </c>
      <c r="AL62" s="39" t="str">
        <f>IF(H62="","",IF(COUNTIF($AL$3:AL61,H62)=0,H62,""))</f>
        <v/>
      </c>
      <c r="AM62" s="39" t="str">
        <f t="shared" si="24"/>
        <v/>
      </c>
    </row>
    <row r="63" spans="2:39" x14ac:dyDescent="0.35">
      <c r="B63" s="31"/>
      <c r="C63" s="31"/>
      <c r="D63" s="31"/>
      <c r="E63" s="31"/>
      <c r="F63" s="78"/>
      <c r="G63" s="21"/>
      <c r="H63" s="31"/>
      <c r="I63" s="32"/>
      <c r="J63" s="33" t="str">
        <f t="shared" si="0"/>
        <v/>
      </c>
      <c r="K63" s="31"/>
      <c r="L63" s="24"/>
      <c r="M63" s="24"/>
      <c r="N63" s="24"/>
      <c r="O63" s="34" t="str">
        <f t="shared" si="1"/>
        <v/>
      </c>
      <c r="P63" s="34" t="str">
        <f t="shared" ca="1" si="2"/>
        <v/>
      </c>
      <c r="Q63" s="34" t="str">
        <f>IF(AND(C63="Abierto",D63="Urgente"),RANK(P63,$P$4:$P$999,0)+COUNTIF($P$4:P63,P63)-1,"")</f>
        <v/>
      </c>
      <c r="R63" s="34" t="str">
        <f t="shared" si="3"/>
        <v/>
      </c>
      <c r="S63" s="34" t="str">
        <f t="shared" ca="1" si="4"/>
        <v/>
      </c>
      <c r="T63" s="34" t="str">
        <f>IF(AND(C63="Abierto",D63="Alta"),RANK(S63,$S$4:$S$999,0)+COUNTIF($S$4:S63,S63)-1+MAX(Q:Q),"")</f>
        <v/>
      </c>
      <c r="U63" s="34" t="str">
        <f t="shared" si="5"/>
        <v/>
      </c>
      <c r="V63" s="34" t="str">
        <f t="shared" ca="1" si="6"/>
        <v/>
      </c>
      <c r="W63" s="34" t="str">
        <f>IF(AND(C63="Abierto",D63="Media"),RANK(V63,$V$4:$V$999,0)+COUNTIF($V$4:V63,V63)-1+MAX(Q:Q,T:T),"")</f>
        <v/>
      </c>
      <c r="X63" s="34" t="str">
        <f t="shared" si="7"/>
        <v/>
      </c>
      <c r="Y63" s="34" t="str">
        <f t="shared" ca="1" si="8"/>
        <v/>
      </c>
      <c r="Z63" s="34" t="str">
        <f>IF(AND(C63="Abierto",D63="Baja"),RANK(Y63,$Y$4:$Y$999,0)+COUNTIF($Y$4:Y63,Y63)-1+MAX(Q:Q,T:T,W:W),"")</f>
        <v/>
      </c>
      <c r="AA63" s="35" t="str">
        <f t="shared" si="18"/>
        <v/>
      </c>
      <c r="AB63" s="35" t="str">
        <f t="shared" si="10"/>
        <v/>
      </c>
      <c r="AC63" s="35" t="str">
        <f t="shared" si="11"/>
        <v/>
      </c>
      <c r="AD63" s="36">
        <v>60</v>
      </c>
      <c r="AE63" s="36" t="str">
        <f t="shared" ca="1" si="22"/>
        <v/>
      </c>
      <c r="AF63" s="37" t="str">
        <f t="shared" ca="1" si="23"/>
        <v/>
      </c>
      <c r="AG63" s="24"/>
      <c r="AH63" s="24"/>
      <c r="AI63" s="24"/>
      <c r="AJ63" s="24"/>
      <c r="AK63" s="36" t="str">
        <f>IF(AL63="","",MAX($AK$1:AK62)+1)</f>
        <v/>
      </c>
      <c r="AL63" s="39" t="str">
        <f>IF(H63="","",IF(COUNTIF($AL$3:AL62,H63)=0,H63,""))</f>
        <v/>
      </c>
      <c r="AM63" s="39" t="str">
        <f t="shared" si="24"/>
        <v/>
      </c>
    </row>
    <row r="64" spans="2:39" x14ac:dyDescent="0.35">
      <c r="B64" s="31"/>
      <c r="C64" s="31"/>
      <c r="D64" s="31"/>
      <c r="E64" s="31"/>
      <c r="F64" s="78"/>
      <c r="G64" s="21"/>
      <c r="H64" s="31"/>
      <c r="I64" s="32"/>
      <c r="J64" s="33" t="str">
        <f t="shared" si="0"/>
        <v/>
      </c>
      <c r="K64" s="31"/>
      <c r="L64" s="24"/>
      <c r="M64" s="24"/>
      <c r="N64" s="24"/>
      <c r="O64" s="34" t="str">
        <f t="shared" si="1"/>
        <v/>
      </c>
      <c r="P64" s="34" t="str">
        <f t="shared" ca="1" si="2"/>
        <v/>
      </c>
      <c r="Q64" s="34" t="str">
        <f>IF(AND(C64="Abierto",D64="Urgente"),RANK(P64,$P$4:$P$999,0)+COUNTIF($P$4:P64,P64)-1,"")</f>
        <v/>
      </c>
      <c r="R64" s="34" t="str">
        <f t="shared" si="3"/>
        <v/>
      </c>
      <c r="S64" s="34" t="str">
        <f t="shared" ca="1" si="4"/>
        <v/>
      </c>
      <c r="T64" s="34" t="str">
        <f>IF(AND(C64="Abierto",D64="Alta"),RANK(S64,$S$4:$S$999,0)+COUNTIF($S$4:S64,S64)-1+MAX(Q:Q),"")</f>
        <v/>
      </c>
      <c r="U64" s="34" t="str">
        <f t="shared" si="5"/>
        <v/>
      </c>
      <c r="V64" s="34" t="str">
        <f t="shared" ca="1" si="6"/>
        <v/>
      </c>
      <c r="W64" s="34" t="str">
        <f>IF(AND(C64="Abierto",D64="Media"),RANK(V64,$V$4:$V$999,0)+COUNTIF($V$4:V64,V64)-1+MAX(Q:Q,T:T),"")</f>
        <v/>
      </c>
      <c r="X64" s="34" t="str">
        <f t="shared" si="7"/>
        <v/>
      </c>
      <c r="Y64" s="34" t="str">
        <f t="shared" ca="1" si="8"/>
        <v/>
      </c>
      <c r="Z64" s="34" t="str">
        <f>IF(AND(C64="Abierto",D64="Baja"),RANK(Y64,$Y$4:$Y$999,0)+COUNTIF($Y$4:Y64,Y64)-1+MAX(Q:Q,T:T,W:W),"")</f>
        <v/>
      </c>
      <c r="AA64" s="35" t="str">
        <f t="shared" si="18"/>
        <v/>
      </c>
      <c r="AB64" s="35" t="str">
        <f t="shared" si="10"/>
        <v/>
      </c>
      <c r="AC64" s="35" t="str">
        <f t="shared" si="11"/>
        <v/>
      </c>
      <c r="AD64" s="36">
        <v>61</v>
      </c>
      <c r="AE64" s="36" t="str">
        <f t="shared" ca="1" si="22"/>
        <v/>
      </c>
      <c r="AF64" s="37" t="str">
        <f t="shared" ca="1" si="23"/>
        <v/>
      </c>
      <c r="AG64" s="24"/>
      <c r="AH64" s="24"/>
      <c r="AI64" s="24"/>
      <c r="AJ64" s="24"/>
      <c r="AK64" s="36" t="str">
        <f>IF(AL64="","",MAX($AK$1:AK63)+1)</f>
        <v/>
      </c>
      <c r="AL64" s="39" t="str">
        <f>IF(H64="","",IF(COUNTIF($AL$3:AL63,H64)=0,H64,""))</f>
        <v/>
      </c>
      <c r="AM64" s="39" t="str">
        <f t="shared" si="24"/>
        <v/>
      </c>
    </row>
    <row r="65" spans="2:39" x14ac:dyDescent="0.35">
      <c r="B65" s="31"/>
      <c r="C65" s="31"/>
      <c r="D65" s="31"/>
      <c r="E65" s="31"/>
      <c r="F65" s="78"/>
      <c r="G65" s="21"/>
      <c r="H65" s="31"/>
      <c r="I65" s="32"/>
      <c r="J65" s="33" t="str">
        <f t="shared" si="0"/>
        <v/>
      </c>
      <c r="K65" s="31"/>
      <c r="L65" s="24"/>
      <c r="M65" s="24"/>
      <c r="N65" s="24"/>
      <c r="O65" s="34" t="str">
        <f t="shared" si="1"/>
        <v/>
      </c>
      <c r="P65" s="34" t="str">
        <f t="shared" ca="1" si="2"/>
        <v/>
      </c>
      <c r="Q65" s="34" t="str">
        <f>IF(AND(C65="Abierto",D65="Urgente"),RANK(P65,$P$4:$P$999,0)+COUNTIF($P$4:P65,P65)-1,"")</f>
        <v/>
      </c>
      <c r="R65" s="34" t="str">
        <f t="shared" si="3"/>
        <v/>
      </c>
      <c r="S65" s="34" t="str">
        <f t="shared" ca="1" si="4"/>
        <v/>
      </c>
      <c r="T65" s="34" t="str">
        <f>IF(AND(C65="Abierto",D65="Alta"),RANK(S65,$S$4:$S$999,0)+COUNTIF($S$4:S65,S65)-1+MAX(Q:Q),"")</f>
        <v/>
      </c>
      <c r="U65" s="34" t="str">
        <f t="shared" si="5"/>
        <v/>
      </c>
      <c r="V65" s="34" t="str">
        <f t="shared" ca="1" si="6"/>
        <v/>
      </c>
      <c r="W65" s="34" t="str">
        <f>IF(AND(C65="Abierto",D65="Media"),RANK(V65,$V$4:$V$999,0)+COUNTIF($V$4:V65,V65)-1+MAX(Q:Q,T:T),"")</f>
        <v/>
      </c>
      <c r="X65" s="34" t="str">
        <f t="shared" si="7"/>
        <v/>
      </c>
      <c r="Y65" s="34" t="str">
        <f t="shared" ca="1" si="8"/>
        <v/>
      </c>
      <c r="Z65" s="34" t="str">
        <f>IF(AND(C65="Abierto",D65="Baja"),RANK(Y65,$Y$4:$Y$999,0)+COUNTIF($Y$4:Y65,Y65)-1+MAX(Q:Q,T:T,W:W),"")</f>
        <v/>
      </c>
      <c r="AA65" s="35" t="str">
        <f t="shared" si="18"/>
        <v/>
      </c>
      <c r="AB65" s="35" t="str">
        <f t="shared" si="10"/>
        <v/>
      </c>
      <c r="AC65" s="35" t="str">
        <f t="shared" si="11"/>
        <v/>
      </c>
      <c r="AD65" s="36">
        <v>62</v>
      </c>
      <c r="AE65" s="36" t="str">
        <f t="shared" ca="1" si="22"/>
        <v/>
      </c>
      <c r="AF65" s="37" t="str">
        <f t="shared" ca="1" si="23"/>
        <v/>
      </c>
      <c r="AG65" s="24"/>
      <c r="AH65" s="24"/>
      <c r="AI65" s="24"/>
      <c r="AJ65" s="24"/>
      <c r="AK65" s="36" t="str">
        <f>IF(AL65="","",MAX($AK$1:AK64)+1)</f>
        <v/>
      </c>
      <c r="AL65" s="39" t="str">
        <f>IF(H65="","",IF(COUNTIF($AL$3:AL64,H65)=0,H65,""))</f>
        <v/>
      </c>
      <c r="AM65" s="39" t="str">
        <f t="shared" si="24"/>
        <v/>
      </c>
    </row>
    <row r="66" spans="2:39" x14ac:dyDescent="0.35">
      <c r="B66" s="31"/>
      <c r="C66" s="31"/>
      <c r="D66" s="31"/>
      <c r="E66" s="31"/>
      <c r="F66" s="78"/>
      <c r="G66" s="21"/>
      <c r="H66" s="31"/>
      <c r="I66" s="32"/>
      <c r="J66" s="33" t="str">
        <f t="shared" si="0"/>
        <v/>
      </c>
      <c r="K66" s="31"/>
      <c r="L66" s="24"/>
      <c r="M66" s="24"/>
      <c r="N66" s="24"/>
      <c r="O66" s="34" t="str">
        <f t="shared" si="1"/>
        <v/>
      </c>
      <c r="P66" s="34" t="str">
        <f t="shared" ca="1" si="2"/>
        <v/>
      </c>
      <c r="Q66" s="34" t="str">
        <f>IF(AND(C66="Abierto",D66="Urgente"),RANK(P66,$P$4:$P$999,0)+COUNTIF($P$4:P66,P66)-1,"")</f>
        <v/>
      </c>
      <c r="R66" s="34" t="str">
        <f t="shared" si="3"/>
        <v/>
      </c>
      <c r="S66" s="34" t="str">
        <f t="shared" ca="1" si="4"/>
        <v/>
      </c>
      <c r="T66" s="34" t="str">
        <f>IF(AND(C66="Abierto",D66="Alta"),RANK(S66,$S$4:$S$999,0)+COUNTIF($S$4:S66,S66)-1+MAX(Q:Q),"")</f>
        <v/>
      </c>
      <c r="U66" s="34" t="str">
        <f t="shared" si="5"/>
        <v/>
      </c>
      <c r="V66" s="34" t="str">
        <f t="shared" ca="1" si="6"/>
        <v/>
      </c>
      <c r="W66" s="34" t="str">
        <f>IF(AND(C66="Abierto",D66="Media"),RANK(V66,$V$4:$V$999,0)+COUNTIF($V$4:V66,V66)-1+MAX(Q:Q,T:T),"")</f>
        <v/>
      </c>
      <c r="X66" s="34" t="str">
        <f t="shared" si="7"/>
        <v/>
      </c>
      <c r="Y66" s="34" t="str">
        <f t="shared" ca="1" si="8"/>
        <v/>
      </c>
      <c r="Z66" s="34" t="str">
        <f>IF(AND(C66="Abierto",D66="Baja"),RANK(Y66,$Y$4:$Y$999,0)+COUNTIF($Y$4:Y66,Y66)-1+MAX(Q:Q,T:T,W:W),"")</f>
        <v/>
      </c>
      <c r="AA66" s="35" t="str">
        <f t="shared" si="18"/>
        <v/>
      </c>
      <c r="AB66" s="35" t="str">
        <f t="shared" si="10"/>
        <v/>
      </c>
      <c r="AC66" s="35" t="str">
        <f t="shared" si="11"/>
        <v/>
      </c>
      <c r="AD66" s="36">
        <v>63</v>
      </c>
      <c r="AE66" s="36" t="str">
        <f t="shared" ca="1" si="22"/>
        <v/>
      </c>
      <c r="AF66" s="37" t="str">
        <f t="shared" ca="1" si="23"/>
        <v/>
      </c>
      <c r="AG66" s="24"/>
      <c r="AH66" s="24"/>
      <c r="AI66" s="24"/>
      <c r="AJ66" s="24"/>
      <c r="AK66" s="36" t="str">
        <f>IF(AL66="","",MAX($AK$1:AK65)+1)</f>
        <v/>
      </c>
      <c r="AL66" s="39" t="str">
        <f>IF(H66="","",IF(COUNTIF($AL$3:AL65,H66)=0,H66,""))</f>
        <v/>
      </c>
      <c r="AM66" s="39" t="str">
        <f t="shared" si="24"/>
        <v/>
      </c>
    </row>
    <row r="67" spans="2:39" x14ac:dyDescent="0.35">
      <c r="B67" s="31"/>
      <c r="C67" s="31"/>
      <c r="D67" s="31"/>
      <c r="E67" s="31"/>
      <c r="F67" s="78"/>
      <c r="G67" s="21"/>
      <c r="H67" s="31"/>
      <c r="I67" s="32"/>
      <c r="J67" s="33" t="str">
        <f t="shared" si="0"/>
        <v/>
      </c>
      <c r="K67" s="31"/>
      <c r="L67" s="24"/>
      <c r="M67" s="24"/>
      <c r="N67" s="24"/>
      <c r="O67" s="34" t="str">
        <f t="shared" si="1"/>
        <v/>
      </c>
      <c r="P67" s="34" t="str">
        <f t="shared" ca="1" si="2"/>
        <v/>
      </c>
      <c r="Q67" s="34" t="str">
        <f>IF(AND(C67="Abierto",D67="Urgente"),RANK(P67,$P$4:$P$999,0)+COUNTIF($P$4:P67,P67)-1,"")</f>
        <v/>
      </c>
      <c r="R67" s="34" t="str">
        <f t="shared" si="3"/>
        <v/>
      </c>
      <c r="S67" s="34" t="str">
        <f t="shared" ca="1" si="4"/>
        <v/>
      </c>
      <c r="T67" s="34" t="str">
        <f>IF(AND(C67="Abierto",D67="Alta"),RANK(S67,$S$4:$S$999,0)+COUNTIF($S$4:S67,S67)-1+MAX(Q:Q),"")</f>
        <v/>
      </c>
      <c r="U67" s="34" t="str">
        <f t="shared" si="5"/>
        <v/>
      </c>
      <c r="V67" s="34" t="str">
        <f t="shared" ca="1" si="6"/>
        <v/>
      </c>
      <c r="W67" s="34" t="str">
        <f>IF(AND(C67="Abierto",D67="Media"),RANK(V67,$V$4:$V$999,0)+COUNTIF($V$4:V67,V67)-1+MAX(Q:Q,T:T),"")</f>
        <v/>
      </c>
      <c r="X67" s="34" t="str">
        <f t="shared" si="7"/>
        <v/>
      </c>
      <c r="Y67" s="34" t="str">
        <f t="shared" ca="1" si="8"/>
        <v/>
      </c>
      <c r="Z67" s="34" t="str">
        <f>IF(AND(C67="Abierto",D67="Baja"),RANK(Y67,$Y$4:$Y$999,0)+COUNTIF($Y$4:Y67,Y67)-1+MAX(Q:Q,T:T,W:W),"")</f>
        <v/>
      </c>
      <c r="AA67" s="35" t="str">
        <f t="shared" si="18"/>
        <v/>
      </c>
      <c r="AB67" s="35" t="str">
        <f t="shared" si="10"/>
        <v/>
      </c>
      <c r="AC67" s="35" t="str">
        <f t="shared" si="11"/>
        <v/>
      </c>
      <c r="AD67" s="36">
        <v>64</v>
      </c>
      <c r="AE67" s="36" t="str">
        <f t="shared" ca="1" si="22"/>
        <v/>
      </c>
      <c r="AF67" s="37" t="str">
        <f t="shared" ca="1" si="23"/>
        <v/>
      </c>
      <c r="AG67" s="24"/>
      <c r="AH67" s="24"/>
      <c r="AI67" s="24"/>
      <c r="AJ67" s="24"/>
      <c r="AK67" s="36" t="str">
        <f>IF(AL67="","",MAX($AK$1:AK66)+1)</f>
        <v/>
      </c>
      <c r="AL67" s="39" t="str">
        <f>IF(H67="","",IF(COUNTIF($AL$3:AL66,H67)=0,H67,""))</f>
        <v/>
      </c>
      <c r="AM67" s="39" t="str">
        <f t="shared" si="24"/>
        <v/>
      </c>
    </row>
    <row r="68" spans="2:39" x14ac:dyDescent="0.35">
      <c r="B68" s="31"/>
      <c r="C68" s="31"/>
      <c r="D68" s="31"/>
      <c r="E68" s="31"/>
      <c r="F68" s="78"/>
      <c r="G68" s="21"/>
      <c r="H68" s="31"/>
      <c r="I68" s="32"/>
      <c r="J68" s="33" t="str">
        <f t="shared" ref="J68:J131" si="25">IF(OR(F68=0,I68=0),"",I68-F68)</f>
        <v/>
      </c>
      <c r="K68" s="31"/>
      <c r="L68" s="24"/>
      <c r="M68" s="24"/>
      <c r="N68" s="24"/>
      <c r="O68" s="34" t="str">
        <f t="shared" ref="O68:O131" si="26">IF(AND(C68="Abierto",D68="Urgente"),B68,"")</f>
        <v/>
      </c>
      <c r="P68" s="34" t="str">
        <f t="shared" ref="P68:P131" ca="1" si="27">IF(AND(C68="Abierto",D68="Urgente"),TODAY()-F68,"")</f>
        <v/>
      </c>
      <c r="Q68" s="34" t="str">
        <f>IF(AND(C68="Abierto",D68="Urgente"),RANK(P68,$P$4:$P$999,0)+COUNTIF($P$4:P68,P68)-1,"")</f>
        <v/>
      </c>
      <c r="R68" s="34" t="str">
        <f t="shared" ref="R68:R131" si="28">IF(AND(C68="Abierto",D68="Alta"),B68,"")</f>
        <v/>
      </c>
      <c r="S68" s="34" t="str">
        <f t="shared" ref="S68:S131" ca="1" si="29">IF(AND(C68="Abierto",D68="Alta"),TODAY()-F68,"")</f>
        <v/>
      </c>
      <c r="T68" s="34" t="str">
        <f>IF(AND(C68="Abierto",D68="Alta"),RANK(S68,$S$4:$S$999,0)+COUNTIF($S$4:S68,S68)-1+MAX(Q:Q),"")</f>
        <v/>
      </c>
      <c r="U68" s="34" t="str">
        <f t="shared" ref="U68:U131" si="30">IF(AND(C68="Abierto",D68="Media"),B68,"")</f>
        <v/>
      </c>
      <c r="V68" s="34" t="str">
        <f t="shared" ref="V68:V131" ca="1" si="31">IF(AND(C68="Abierto",D68="Media"),TODAY()-F68,"")</f>
        <v/>
      </c>
      <c r="W68" s="34" t="str">
        <f>IF(AND(C68="Abierto",D68="Media"),RANK(V68,$V$4:$V$999,0)+COUNTIF($V$4:V68,V68)-1+MAX(Q:Q,T:T),"")</f>
        <v/>
      </c>
      <c r="X68" s="34" t="str">
        <f t="shared" ref="X68:X131" si="32">IF(AND(C68="Abierto",D68="Baja"),B68,"")</f>
        <v/>
      </c>
      <c r="Y68" s="34" t="str">
        <f t="shared" ref="Y68:Y131" ca="1" si="33">IF(AND(C68="Abierto",D68="Baja"),TODAY()-F68,"")</f>
        <v/>
      </c>
      <c r="Z68" s="34" t="str">
        <f>IF(AND(C68="Abierto",D68="Baja"),RANK(Y68,$Y$4:$Y$999,0)+COUNTIF($Y$4:Y68,Y68)-1+MAX(Q:Q,T:T,W:W),"")</f>
        <v/>
      </c>
      <c r="AA68" s="35" t="str">
        <f t="shared" si="18"/>
        <v/>
      </c>
      <c r="AB68" s="35" t="str">
        <f t="shared" ref="AB68:AB131" si="34">IF(OR(C68="Resuelto",C68=""),"",SUM(P68,S68,V68,Y68))</f>
        <v/>
      </c>
      <c r="AC68" s="35" t="str">
        <f t="shared" ref="AC68:AC131" si="35">IF(OR(C68="Resuelto",C68=""),"",SUM(O68,R68,U68,X68))</f>
        <v/>
      </c>
      <c r="AD68" s="36">
        <v>65</v>
      </c>
      <c r="AE68" s="36" t="str">
        <f t="shared" ref="AE68" ca="1" si="36">IF(ISNA(VLOOKUP(AD68,$AA$4:$AC$996,3,FALSE))=TRUE,"",VLOOKUP(AD68,$AA$4:$AC$996,3,FALSE))</f>
        <v/>
      </c>
      <c r="AF68" s="37" t="str">
        <f t="shared" ca="1" si="23"/>
        <v/>
      </c>
      <c r="AG68" s="24"/>
      <c r="AH68" s="24"/>
      <c r="AI68" s="24"/>
      <c r="AJ68" s="24"/>
      <c r="AK68" s="36" t="str">
        <f>IF(AL68="","",MAX($AK$1:AK67)+1)</f>
        <v/>
      </c>
      <c r="AL68" s="39" t="str">
        <f>IF(H68="","",IF(COUNTIF($AL$3:AL67,H68)=0,H68,""))</f>
        <v/>
      </c>
      <c r="AM68" s="39" t="str">
        <f t="shared" si="24"/>
        <v/>
      </c>
    </row>
    <row r="69" spans="2:39" x14ac:dyDescent="0.35">
      <c r="B69" s="31"/>
      <c r="C69" s="31"/>
      <c r="D69" s="31"/>
      <c r="E69" s="31"/>
      <c r="F69" s="78"/>
      <c r="G69" s="21"/>
      <c r="H69" s="31"/>
      <c r="I69" s="32"/>
      <c r="J69" s="33" t="str">
        <f t="shared" si="25"/>
        <v/>
      </c>
      <c r="K69" s="31"/>
      <c r="L69" s="24"/>
      <c r="M69" s="24"/>
      <c r="N69" s="24"/>
      <c r="O69" s="34" t="str">
        <f t="shared" si="26"/>
        <v/>
      </c>
      <c r="P69" s="34" t="str">
        <f t="shared" ca="1" si="27"/>
        <v/>
      </c>
      <c r="Q69" s="34" t="str">
        <f>IF(AND(C69="Abierto",D69="Urgente"),RANK(P69,$P$4:$P$999,0)+COUNTIF($P$4:P69,P69)-1,"")</f>
        <v/>
      </c>
      <c r="R69" s="34" t="str">
        <f t="shared" si="28"/>
        <v/>
      </c>
      <c r="S69" s="34" t="str">
        <f t="shared" ca="1" si="29"/>
        <v/>
      </c>
      <c r="T69" s="34" t="str">
        <f>IF(AND(C69="Abierto",D69="Alta"),RANK(S69,$S$4:$S$999,0)+COUNTIF($S$4:S69,S69)-1+MAX(Q:Q),"")</f>
        <v/>
      </c>
      <c r="U69" s="34" t="str">
        <f t="shared" si="30"/>
        <v/>
      </c>
      <c r="V69" s="34" t="str">
        <f t="shared" ca="1" si="31"/>
        <v/>
      </c>
      <c r="W69" s="34" t="str">
        <f>IF(AND(C69="Abierto",D69="Media"),RANK(V69,$V$4:$V$999,0)+COUNTIF($V$4:V69,V69)-1+MAX(Q:Q,T:T),"")</f>
        <v/>
      </c>
      <c r="X69" s="34" t="str">
        <f t="shared" si="32"/>
        <v/>
      </c>
      <c r="Y69" s="34" t="str">
        <f t="shared" ca="1" si="33"/>
        <v/>
      </c>
      <c r="Z69" s="34" t="str">
        <f>IF(AND(C69="Abierto",D69="Baja"),RANK(Y69,$Y$4:$Y$999,0)+COUNTIF($Y$4:Y69,Y69)-1+MAX(Q:Q,T:T,W:W),"")</f>
        <v/>
      </c>
      <c r="AA69" s="35" t="str">
        <f t="shared" si="18"/>
        <v/>
      </c>
      <c r="AB69" s="35" t="str">
        <f t="shared" si="34"/>
        <v/>
      </c>
      <c r="AC69" s="35" t="str">
        <f t="shared" si="35"/>
        <v/>
      </c>
      <c r="AD69" s="36">
        <v>66</v>
      </c>
      <c r="AE69" s="36" t="str">
        <f t="shared" ref="AE69:AE132" ca="1" si="37">IF(ISNA(VLOOKUP(AD69,$AA$4:$AC$996,3,FALSE))=TRUE,"",VLOOKUP(AD69,$AA$4:$AC$996,3,FALSE))</f>
        <v/>
      </c>
      <c r="AF69" s="37" t="str">
        <f t="shared" ref="AF69:AF132" ca="1" si="38">IF(ISNA(VLOOKUP(AD69,$AA$4:$AC$996,2,FALSE))=TRUE,"",VLOOKUP(AD69,$AA$4:$AC$996,2,FALSE))</f>
        <v/>
      </c>
      <c r="AG69" s="24"/>
      <c r="AH69" s="24"/>
      <c r="AI69" s="24"/>
      <c r="AJ69" s="24"/>
      <c r="AK69" s="36" t="str">
        <f>IF(AL69="","",MAX($AK$1:AK68)+1)</f>
        <v/>
      </c>
      <c r="AL69" s="39" t="str">
        <f>IF(H69="","",IF(COUNTIF($AL$3:AL68,H69)=0,H69,""))</f>
        <v/>
      </c>
      <c r="AM69" s="39" t="str">
        <f t="shared" ref="AM69:AM132" si="39">IF(ISNA(VLOOKUP(AD69,$AK$4:$AL$996,2,FALSE))=TRUE,"",VLOOKUP(AD69,$AK$4:$AL$996,2,FALSE))</f>
        <v/>
      </c>
    </row>
    <row r="70" spans="2:39" x14ac:dyDescent="0.35">
      <c r="B70" s="31"/>
      <c r="C70" s="31"/>
      <c r="D70" s="31"/>
      <c r="E70" s="31"/>
      <c r="F70" s="78"/>
      <c r="G70" s="21"/>
      <c r="H70" s="31"/>
      <c r="I70" s="32"/>
      <c r="J70" s="33" t="str">
        <f t="shared" si="25"/>
        <v/>
      </c>
      <c r="K70" s="31"/>
      <c r="L70" s="24"/>
      <c r="M70" s="24"/>
      <c r="N70" s="24"/>
      <c r="O70" s="34" t="str">
        <f t="shared" si="26"/>
        <v/>
      </c>
      <c r="P70" s="34" t="str">
        <f t="shared" ca="1" si="27"/>
        <v/>
      </c>
      <c r="Q70" s="34" t="str">
        <f>IF(AND(C70="Abierto",D70="Urgente"),RANK(P70,$P$4:$P$999,0)+COUNTIF($P$4:P70,P70)-1,"")</f>
        <v/>
      </c>
      <c r="R70" s="34" t="str">
        <f t="shared" si="28"/>
        <v/>
      </c>
      <c r="S70" s="34" t="str">
        <f t="shared" ca="1" si="29"/>
        <v/>
      </c>
      <c r="T70" s="34" t="str">
        <f>IF(AND(C70="Abierto",D70="Alta"),RANK(S70,$S$4:$S$999,0)+COUNTIF($S$4:S70,S70)-1+MAX(Q:Q),"")</f>
        <v/>
      </c>
      <c r="U70" s="34" t="str">
        <f t="shared" si="30"/>
        <v/>
      </c>
      <c r="V70" s="34" t="str">
        <f t="shared" ca="1" si="31"/>
        <v/>
      </c>
      <c r="W70" s="34" t="str">
        <f>IF(AND(C70="Abierto",D70="Media"),RANK(V70,$V$4:$V$999,0)+COUNTIF($V$4:V70,V70)-1+MAX(Q:Q,T:T),"")</f>
        <v/>
      </c>
      <c r="X70" s="34" t="str">
        <f t="shared" si="32"/>
        <v/>
      </c>
      <c r="Y70" s="34" t="str">
        <f t="shared" ca="1" si="33"/>
        <v/>
      </c>
      <c r="Z70" s="34" t="str">
        <f>IF(AND(C70="Abierto",D70="Baja"),RANK(Y70,$Y$4:$Y$999,0)+COUNTIF($Y$4:Y70,Y70)-1+MAX(Q:Q,T:T,W:W),"")</f>
        <v/>
      </c>
      <c r="AA70" s="35" t="str">
        <f t="shared" si="18"/>
        <v/>
      </c>
      <c r="AB70" s="35" t="str">
        <f t="shared" si="34"/>
        <v/>
      </c>
      <c r="AC70" s="35" t="str">
        <f t="shared" si="35"/>
        <v/>
      </c>
      <c r="AD70" s="36">
        <v>67</v>
      </c>
      <c r="AE70" s="36" t="str">
        <f t="shared" ca="1" si="37"/>
        <v/>
      </c>
      <c r="AF70" s="37" t="str">
        <f t="shared" ca="1" si="38"/>
        <v/>
      </c>
      <c r="AG70" s="24"/>
      <c r="AH70" s="24"/>
      <c r="AI70" s="24"/>
      <c r="AJ70" s="24"/>
      <c r="AK70" s="36" t="str">
        <f>IF(AL70="","",MAX($AK$1:AK69)+1)</f>
        <v/>
      </c>
      <c r="AL70" s="39" t="str">
        <f>IF(H70="","",IF(COUNTIF($AL$3:AL69,H70)=0,H70,""))</f>
        <v/>
      </c>
      <c r="AM70" s="39" t="str">
        <f t="shared" si="39"/>
        <v/>
      </c>
    </row>
    <row r="71" spans="2:39" x14ac:dyDescent="0.35">
      <c r="B71" s="31"/>
      <c r="C71" s="31"/>
      <c r="D71" s="31"/>
      <c r="E71" s="31"/>
      <c r="F71" s="78"/>
      <c r="G71" s="21"/>
      <c r="H71" s="31"/>
      <c r="I71" s="32"/>
      <c r="J71" s="33" t="str">
        <f t="shared" si="25"/>
        <v/>
      </c>
      <c r="K71" s="31"/>
      <c r="L71" s="24"/>
      <c r="M71" s="24"/>
      <c r="N71" s="24"/>
      <c r="O71" s="34" t="str">
        <f t="shared" si="26"/>
        <v/>
      </c>
      <c r="P71" s="34" t="str">
        <f t="shared" ca="1" si="27"/>
        <v/>
      </c>
      <c r="Q71" s="34" t="str">
        <f>IF(AND(C71="Abierto",D71="Urgente"),RANK(P71,$P$4:$P$999,0)+COUNTIF($P$4:P71,P71)-1,"")</f>
        <v/>
      </c>
      <c r="R71" s="34" t="str">
        <f t="shared" si="28"/>
        <v/>
      </c>
      <c r="S71" s="34" t="str">
        <f t="shared" ca="1" si="29"/>
        <v/>
      </c>
      <c r="T71" s="34" t="str">
        <f>IF(AND(C71="Abierto",D71="Alta"),RANK(S71,$S$4:$S$999,0)+COUNTIF($S$4:S71,S71)-1+MAX(Q:Q),"")</f>
        <v/>
      </c>
      <c r="U71" s="34" t="str">
        <f t="shared" si="30"/>
        <v/>
      </c>
      <c r="V71" s="34" t="str">
        <f t="shared" ca="1" si="31"/>
        <v/>
      </c>
      <c r="W71" s="34" t="str">
        <f>IF(AND(C71="Abierto",D71="Media"),RANK(V71,$V$4:$V$999,0)+COUNTIF($V$4:V71,V71)-1+MAX(Q:Q,T:T),"")</f>
        <v/>
      </c>
      <c r="X71" s="34" t="str">
        <f t="shared" si="32"/>
        <v/>
      </c>
      <c r="Y71" s="34" t="str">
        <f t="shared" ca="1" si="33"/>
        <v/>
      </c>
      <c r="Z71" s="34" t="str">
        <f>IF(AND(C71="Abierto",D71="Baja"),RANK(Y71,$Y$4:$Y$999,0)+COUNTIF($Y$4:Y71,Y71)-1+MAX(Q:Q,T:T,W:W),"")</f>
        <v/>
      </c>
      <c r="AA71" s="35" t="str">
        <f t="shared" si="18"/>
        <v/>
      </c>
      <c r="AB71" s="35" t="str">
        <f t="shared" si="34"/>
        <v/>
      </c>
      <c r="AC71" s="35" t="str">
        <f t="shared" si="35"/>
        <v/>
      </c>
      <c r="AD71" s="36">
        <v>68</v>
      </c>
      <c r="AE71" s="36" t="str">
        <f t="shared" ca="1" si="37"/>
        <v/>
      </c>
      <c r="AF71" s="37" t="str">
        <f t="shared" ca="1" si="38"/>
        <v/>
      </c>
      <c r="AG71" s="24"/>
      <c r="AH71" s="24"/>
      <c r="AI71" s="24"/>
      <c r="AJ71" s="24"/>
      <c r="AK71" s="36" t="str">
        <f>IF(AL71="","",MAX($AK$1:AK70)+1)</f>
        <v/>
      </c>
      <c r="AL71" s="39" t="str">
        <f>IF(H71="","",IF(COUNTIF($AL$3:AL70,H71)=0,H71,""))</f>
        <v/>
      </c>
      <c r="AM71" s="39" t="str">
        <f t="shared" si="39"/>
        <v/>
      </c>
    </row>
    <row r="72" spans="2:39" x14ac:dyDescent="0.35">
      <c r="B72" s="31"/>
      <c r="C72" s="31"/>
      <c r="D72" s="31"/>
      <c r="E72" s="31"/>
      <c r="F72" s="78"/>
      <c r="G72" s="21"/>
      <c r="H72" s="31"/>
      <c r="I72" s="32"/>
      <c r="J72" s="33" t="str">
        <f t="shared" si="25"/>
        <v/>
      </c>
      <c r="K72" s="31"/>
      <c r="L72" s="24"/>
      <c r="M72" s="24"/>
      <c r="N72" s="24"/>
      <c r="O72" s="34" t="str">
        <f t="shared" si="26"/>
        <v/>
      </c>
      <c r="P72" s="34" t="str">
        <f t="shared" ca="1" si="27"/>
        <v/>
      </c>
      <c r="Q72" s="34" t="str">
        <f>IF(AND(C72="Abierto",D72="Urgente"),RANK(P72,$P$4:$P$999,0)+COUNTIF($P$4:P72,P72)-1,"")</f>
        <v/>
      </c>
      <c r="R72" s="34" t="str">
        <f t="shared" si="28"/>
        <v/>
      </c>
      <c r="S72" s="34" t="str">
        <f t="shared" ca="1" si="29"/>
        <v/>
      </c>
      <c r="T72" s="34" t="str">
        <f>IF(AND(C72="Abierto",D72="Alta"),RANK(S72,$S$4:$S$999,0)+COUNTIF($S$4:S72,S72)-1+MAX(Q:Q),"")</f>
        <v/>
      </c>
      <c r="U72" s="34" t="str">
        <f t="shared" si="30"/>
        <v/>
      </c>
      <c r="V72" s="34" t="str">
        <f t="shared" ca="1" si="31"/>
        <v/>
      </c>
      <c r="W72" s="34" t="str">
        <f>IF(AND(C72="Abierto",D72="Media"),RANK(V72,$V$4:$V$999,0)+COUNTIF($V$4:V72,V72)-1+MAX(Q:Q,T:T),"")</f>
        <v/>
      </c>
      <c r="X72" s="34" t="str">
        <f t="shared" si="32"/>
        <v/>
      </c>
      <c r="Y72" s="34" t="str">
        <f t="shared" ca="1" si="33"/>
        <v/>
      </c>
      <c r="Z72" s="34" t="str">
        <f>IF(AND(C72="Abierto",D72="Baja"),RANK(Y72,$Y$4:$Y$999,0)+COUNTIF($Y$4:Y72,Y72)-1+MAX(Q:Q,T:T,W:W),"")</f>
        <v/>
      </c>
      <c r="AA72" s="35" t="str">
        <f t="shared" si="18"/>
        <v/>
      </c>
      <c r="AB72" s="35" t="str">
        <f t="shared" si="34"/>
        <v/>
      </c>
      <c r="AC72" s="35" t="str">
        <f t="shared" si="35"/>
        <v/>
      </c>
      <c r="AD72" s="36">
        <v>69</v>
      </c>
      <c r="AE72" s="36" t="str">
        <f t="shared" ca="1" si="37"/>
        <v/>
      </c>
      <c r="AF72" s="37" t="str">
        <f t="shared" ca="1" si="38"/>
        <v/>
      </c>
      <c r="AG72" s="24"/>
      <c r="AH72" s="24"/>
      <c r="AI72" s="24"/>
      <c r="AJ72" s="24"/>
      <c r="AK72" s="36" t="str">
        <f>IF(AL72="","",MAX($AK$1:AK71)+1)</f>
        <v/>
      </c>
      <c r="AL72" s="39" t="str">
        <f>IF(H72="","",IF(COUNTIF($AL$3:AL71,H72)=0,H72,""))</f>
        <v/>
      </c>
      <c r="AM72" s="39" t="str">
        <f t="shared" si="39"/>
        <v/>
      </c>
    </row>
    <row r="73" spans="2:39" x14ac:dyDescent="0.35">
      <c r="B73" s="31"/>
      <c r="C73" s="31"/>
      <c r="D73" s="31"/>
      <c r="E73" s="31"/>
      <c r="F73" s="78"/>
      <c r="G73" s="21"/>
      <c r="H73" s="31"/>
      <c r="I73" s="32"/>
      <c r="J73" s="33" t="str">
        <f t="shared" si="25"/>
        <v/>
      </c>
      <c r="K73" s="31"/>
      <c r="L73" s="24"/>
      <c r="M73" s="24"/>
      <c r="N73" s="24"/>
      <c r="O73" s="34" t="str">
        <f t="shared" si="26"/>
        <v/>
      </c>
      <c r="P73" s="34" t="str">
        <f t="shared" ca="1" si="27"/>
        <v/>
      </c>
      <c r="Q73" s="34" t="str">
        <f>IF(AND(C73="Abierto",D73="Urgente"),RANK(P73,$P$4:$P$999,0)+COUNTIF($P$4:P73,P73)-1,"")</f>
        <v/>
      </c>
      <c r="R73" s="34" t="str">
        <f t="shared" si="28"/>
        <v/>
      </c>
      <c r="S73" s="34" t="str">
        <f t="shared" ca="1" si="29"/>
        <v/>
      </c>
      <c r="T73" s="34" t="str">
        <f>IF(AND(C73="Abierto",D73="Alta"),RANK(S73,$S$4:$S$999,0)+COUNTIF($S$4:S73,S73)-1+MAX(Q:Q),"")</f>
        <v/>
      </c>
      <c r="U73" s="34" t="str">
        <f t="shared" si="30"/>
        <v/>
      </c>
      <c r="V73" s="34" t="str">
        <f t="shared" ca="1" si="31"/>
        <v/>
      </c>
      <c r="W73" s="34" t="str">
        <f>IF(AND(C73="Abierto",D73="Media"),RANK(V73,$V$4:$V$999,0)+COUNTIF($V$4:V73,V73)-1+MAX(Q:Q,T:T),"")</f>
        <v/>
      </c>
      <c r="X73" s="34" t="str">
        <f t="shared" si="32"/>
        <v/>
      </c>
      <c r="Y73" s="34" t="str">
        <f t="shared" ca="1" si="33"/>
        <v/>
      </c>
      <c r="Z73" s="34" t="str">
        <f>IF(AND(C73="Abierto",D73="Baja"),RANK(Y73,$Y$4:$Y$999,0)+COUNTIF($Y$4:Y73,Y73)-1+MAX(Q:Q,T:T,W:W),"")</f>
        <v/>
      </c>
      <c r="AA73" s="35" t="str">
        <f t="shared" si="18"/>
        <v/>
      </c>
      <c r="AB73" s="35" t="str">
        <f t="shared" si="34"/>
        <v/>
      </c>
      <c r="AC73" s="35" t="str">
        <f t="shared" si="35"/>
        <v/>
      </c>
      <c r="AD73" s="36">
        <v>70</v>
      </c>
      <c r="AE73" s="36" t="str">
        <f t="shared" ca="1" si="37"/>
        <v/>
      </c>
      <c r="AF73" s="37" t="str">
        <f t="shared" ca="1" si="38"/>
        <v/>
      </c>
      <c r="AG73" s="24"/>
      <c r="AH73" s="24"/>
      <c r="AI73" s="24"/>
      <c r="AJ73" s="24"/>
      <c r="AK73" s="36" t="str">
        <f>IF(AL73="","",MAX($AK$1:AK72)+1)</f>
        <v/>
      </c>
      <c r="AL73" s="39" t="str">
        <f>IF(H73="","",IF(COUNTIF($AL$3:AL72,H73)=0,H73,""))</f>
        <v/>
      </c>
      <c r="AM73" s="39" t="str">
        <f t="shared" si="39"/>
        <v/>
      </c>
    </row>
    <row r="74" spans="2:39" x14ac:dyDescent="0.35">
      <c r="B74" s="31"/>
      <c r="C74" s="31"/>
      <c r="D74" s="31"/>
      <c r="E74" s="31"/>
      <c r="F74" s="78"/>
      <c r="G74" s="21"/>
      <c r="H74" s="31"/>
      <c r="I74" s="32"/>
      <c r="J74" s="33" t="str">
        <f t="shared" si="25"/>
        <v/>
      </c>
      <c r="K74" s="31"/>
      <c r="L74" s="24"/>
      <c r="M74" s="24"/>
      <c r="N74" s="24"/>
      <c r="O74" s="34" t="str">
        <f t="shared" si="26"/>
        <v/>
      </c>
      <c r="P74" s="34" t="str">
        <f t="shared" ca="1" si="27"/>
        <v/>
      </c>
      <c r="Q74" s="34" t="str">
        <f>IF(AND(C74="Abierto",D74="Urgente"),RANK(P74,$P$4:$P$999,0)+COUNTIF($P$4:P74,P74)-1,"")</f>
        <v/>
      </c>
      <c r="R74" s="34" t="str">
        <f t="shared" si="28"/>
        <v/>
      </c>
      <c r="S74" s="34" t="str">
        <f t="shared" ca="1" si="29"/>
        <v/>
      </c>
      <c r="T74" s="34" t="str">
        <f>IF(AND(C74="Abierto",D74="Alta"),RANK(S74,$S$4:$S$999,0)+COUNTIF($S$4:S74,S74)-1+MAX(Q:Q),"")</f>
        <v/>
      </c>
      <c r="U74" s="34" t="str">
        <f t="shared" si="30"/>
        <v/>
      </c>
      <c r="V74" s="34" t="str">
        <f t="shared" ca="1" si="31"/>
        <v/>
      </c>
      <c r="W74" s="34" t="str">
        <f>IF(AND(C74="Abierto",D74="Media"),RANK(V74,$V$4:$V$999,0)+COUNTIF($V$4:V74,V74)-1+MAX(Q:Q,T:T),"")</f>
        <v/>
      </c>
      <c r="X74" s="34" t="str">
        <f t="shared" si="32"/>
        <v/>
      </c>
      <c r="Y74" s="34" t="str">
        <f t="shared" ca="1" si="33"/>
        <v/>
      </c>
      <c r="Z74" s="34" t="str">
        <f>IF(AND(C74="Abierto",D74="Baja"),RANK(Y74,$Y$4:$Y$999,0)+COUNTIF($Y$4:Y74,Y74)-1+MAX(Q:Q,T:T,W:W),"")</f>
        <v/>
      </c>
      <c r="AA74" s="35" t="str">
        <f t="shared" si="18"/>
        <v/>
      </c>
      <c r="AB74" s="35" t="str">
        <f t="shared" si="34"/>
        <v/>
      </c>
      <c r="AC74" s="35" t="str">
        <f t="shared" si="35"/>
        <v/>
      </c>
      <c r="AD74" s="36">
        <v>71</v>
      </c>
      <c r="AE74" s="36" t="str">
        <f t="shared" ca="1" si="37"/>
        <v/>
      </c>
      <c r="AF74" s="37" t="str">
        <f t="shared" ca="1" si="38"/>
        <v/>
      </c>
      <c r="AG74" s="24"/>
      <c r="AH74" s="24"/>
      <c r="AI74" s="24"/>
      <c r="AJ74" s="24"/>
      <c r="AK74" s="36" t="str">
        <f>IF(AL74="","",MAX($AK$1:AK73)+1)</f>
        <v/>
      </c>
      <c r="AL74" s="39" t="str">
        <f>IF(H74="","",IF(COUNTIF($AL$3:AL73,H74)=0,H74,""))</f>
        <v/>
      </c>
      <c r="AM74" s="39" t="str">
        <f t="shared" si="39"/>
        <v/>
      </c>
    </row>
    <row r="75" spans="2:39" x14ac:dyDescent="0.35">
      <c r="B75" s="31"/>
      <c r="C75" s="31"/>
      <c r="D75" s="31"/>
      <c r="E75" s="31"/>
      <c r="F75" s="78"/>
      <c r="G75" s="21"/>
      <c r="H75" s="31"/>
      <c r="I75" s="32"/>
      <c r="J75" s="33" t="str">
        <f t="shared" si="25"/>
        <v/>
      </c>
      <c r="K75" s="31"/>
      <c r="L75" s="24"/>
      <c r="M75" s="24"/>
      <c r="N75" s="24"/>
      <c r="O75" s="34" t="str">
        <f t="shared" si="26"/>
        <v/>
      </c>
      <c r="P75" s="34" t="str">
        <f t="shared" ca="1" si="27"/>
        <v/>
      </c>
      <c r="Q75" s="34" t="str">
        <f>IF(AND(C75="Abierto",D75="Urgente"),RANK(P75,$P$4:$P$999,0)+COUNTIF($P$4:P75,P75)-1,"")</f>
        <v/>
      </c>
      <c r="R75" s="34" t="str">
        <f t="shared" si="28"/>
        <v/>
      </c>
      <c r="S75" s="34" t="str">
        <f t="shared" ca="1" si="29"/>
        <v/>
      </c>
      <c r="T75" s="34" t="str">
        <f>IF(AND(C75="Abierto",D75="Alta"),RANK(S75,$S$4:$S$999,0)+COUNTIF($S$4:S75,S75)-1+MAX(Q:Q),"")</f>
        <v/>
      </c>
      <c r="U75" s="34" t="str">
        <f t="shared" si="30"/>
        <v/>
      </c>
      <c r="V75" s="34" t="str">
        <f t="shared" ca="1" si="31"/>
        <v/>
      </c>
      <c r="W75" s="34" t="str">
        <f>IF(AND(C75="Abierto",D75="Media"),RANK(V75,$V$4:$V$999,0)+COUNTIF($V$4:V75,V75)-1+MAX(Q:Q,T:T),"")</f>
        <v/>
      </c>
      <c r="X75" s="34" t="str">
        <f t="shared" si="32"/>
        <v/>
      </c>
      <c r="Y75" s="34" t="str">
        <f t="shared" ca="1" si="33"/>
        <v/>
      </c>
      <c r="Z75" s="34" t="str">
        <f>IF(AND(C75="Abierto",D75="Baja"),RANK(Y75,$Y$4:$Y$999,0)+COUNTIF($Y$4:Y75,Y75)-1+MAX(Q:Q,T:T,W:W),"")</f>
        <v/>
      </c>
      <c r="AA75" s="35" t="str">
        <f t="shared" si="18"/>
        <v/>
      </c>
      <c r="AB75" s="35" t="str">
        <f t="shared" si="34"/>
        <v/>
      </c>
      <c r="AC75" s="35" t="str">
        <f t="shared" si="35"/>
        <v/>
      </c>
      <c r="AD75" s="36">
        <v>72</v>
      </c>
      <c r="AE75" s="36" t="str">
        <f t="shared" ca="1" si="37"/>
        <v/>
      </c>
      <c r="AF75" s="37" t="str">
        <f t="shared" ca="1" si="38"/>
        <v/>
      </c>
      <c r="AG75" s="24"/>
      <c r="AH75" s="24"/>
      <c r="AI75" s="24"/>
      <c r="AJ75" s="24"/>
      <c r="AK75" s="36" t="str">
        <f>IF(AL75="","",MAX($AK$1:AK74)+1)</f>
        <v/>
      </c>
      <c r="AL75" s="39" t="str">
        <f>IF(H75="","",IF(COUNTIF($AL$3:AL74,H75)=0,H75,""))</f>
        <v/>
      </c>
      <c r="AM75" s="39" t="str">
        <f t="shared" si="39"/>
        <v/>
      </c>
    </row>
    <row r="76" spans="2:39" x14ac:dyDescent="0.35">
      <c r="B76" s="31"/>
      <c r="C76" s="31"/>
      <c r="D76" s="31"/>
      <c r="E76" s="31"/>
      <c r="F76" s="78"/>
      <c r="G76" s="21"/>
      <c r="H76" s="31"/>
      <c r="I76" s="32"/>
      <c r="J76" s="33" t="str">
        <f t="shared" si="25"/>
        <v/>
      </c>
      <c r="K76" s="31"/>
      <c r="L76" s="24"/>
      <c r="M76" s="24"/>
      <c r="N76" s="24"/>
      <c r="O76" s="34" t="str">
        <f t="shared" si="26"/>
        <v/>
      </c>
      <c r="P76" s="34" t="str">
        <f t="shared" ca="1" si="27"/>
        <v/>
      </c>
      <c r="Q76" s="34" t="str">
        <f>IF(AND(C76="Abierto",D76="Urgente"),RANK(P76,$P$4:$P$999,0)+COUNTIF($P$4:P76,P76)-1,"")</f>
        <v/>
      </c>
      <c r="R76" s="34" t="str">
        <f t="shared" si="28"/>
        <v/>
      </c>
      <c r="S76" s="34" t="str">
        <f t="shared" ca="1" si="29"/>
        <v/>
      </c>
      <c r="T76" s="34" t="str">
        <f>IF(AND(C76="Abierto",D76="Alta"),RANK(S76,$S$4:$S$999,0)+COUNTIF($S$4:S76,S76)-1+MAX(Q:Q),"")</f>
        <v/>
      </c>
      <c r="U76" s="34" t="str">
        <f t="shared" si="30"/>
        <v/>
      </c>
      <c r="V76" s="34" t="str">
        <f t="shared" ca="1" si="31"/>
        <v/>
      </c>
      <c r="W76" s="34" t="str">
        <f>IF(AND(C76="Abierto",D76="Media"),RANK(V76,$V$4:$V$999,0)+COUNTIF($V$4:V76,V76)-1+MAX(Q:Q,T:T),"")</f>
        <v/>
      </c>
      <c r="X76" s="34" t="str">
        <f t="shared" si="32"/>
        <v/>
      </c>
      <c r="Y76" s="34" t="str">
        <f t="shared" ca="1" si="33"/>
        <v/>
      </c>
      <c r="Z76" s="34" t="str">
        <f>IF(AND(C76="Abierto",D76="Baja"),RANK(Y76,$Y$4:$Y$999,0)+COUNTIF($Y$4:Y76,Y76)-1+MAX(Q:Q,T:T,W:W),"")</f>
        <v/>
      </c>
      <c r="AA76" s="35" t="str">
        <f t="shared" si="18"/>
        <v/>
      </c>
      <c r="AB76" s="35" t="str">
        <f t="shared" si="34"/>
        <v/>
      </c>
      <c r="AC76" s="35" t="str">
        <f t="shared" si="35"/>
        <v/>
      </c>
      <c r="AD76" s="36">
        <v>73</v>
      </c>
      <c r="AE76" s="36" t="str">
        <f t="shared" ca="1" si="37"/>
        <v/>
      </c>
      <c r="AF76" s="37" t="str">
        <f t="shared" ca="1" si="38"/>
        <v/>
      </c>
      <c r="AG76" s="24"/>
      <c r="AH76" s="24"/>
      <c r="AI76" s="24"/>
      <c r="AJ76" s="24"/>
      <c r="AK76" s="36" t="str">
        <f>IF(AL76="","",MAX($AK$1:AK75)+1)</f>
        <v/>
      </c>
      <c r="AL76" s="39" t="str">
        <f>IF(H76="","",IF(COUNTIF($AL$3:AL75,H76)=0,H76,""))</f>
        <v/>
      </c>
      <c r="AM76" s="39" t="str">
        <f t="shared" si="39"/>
        <v/>
      </c>
    </row>
    <row r="77" spans="2:39" x14ac:dyDescent="0.35">
      <c r="B77" s="31"/>
      <c r="C77" s="31"/>
      <c r="D77" s="31"/>
      <c r="E77" s="31"/>
      <c r="F77" s="78"/>
      <c r="G77" s="21"/>
      <c r="H77" s="31"/>
      <c r="I77" s="32"/>
      <c r="J77" s="33" t="str">
        <f t="shared" si="25"/>
        <v/>
      </c>
      <c r="K77" s="31"/>
      <c r="L77" s="24"/>
      <c r="M77" s="24"/>
      <c r="N77" s="24"/>
      <c r="O77" s="34" t="str">
        <f t="shared" si="26"/>
        <v/>
      </c>
      <c r="P77" s="34" t="str">
        <f t="shared" ca="1" si="27"/>
        <v/>
      </c>
      <c r="Q77" s="34" t="str">
        <f>IF(AND(C77="Abierto",D77="Urgente"),RANK(P77,$P$4:$P$999,0)+COUNTIF($P$4:P77,P77)-1,"")</f>
        <v/>
      </c>
      <c r="R77" s="34" t="str">
        <f t="shared" si="28"/>
        <v/>
      </c>
      <c r="S77" s="34" t="str">
        <f t="shared" ca="1" si="29"/>
        <v/>
      </c>
      <c r="T77" s="34" t="str">
        <f>IF(AND(C77="Abierto",D77="Alta"),RANK(S77,$S$4:$S$999,0)+COUNTIF($S$4:S77,S77)-1+MAX(Q:Q),"")</f>
        <v/>
      </c>
      <c r="U77" s="34" t="str">
        <f t="shared" si="30"/>
        <v/>
      </c>
      <c r="V77" s="34" t="str">
        <f t="shared" ca="1" si="31"/>
        <v/>
      </c>
      <c r="W77" s="34" t="str">
        <f>IF(AND(C77="Abierto",D77="Media"),RANK(V77,$V$4:$V$999,0)+COUNTIF($V$4:V77,V77)-1+MAX(Q:Q,T:T),"")</f>
        <v/>
      </c>
      <c r="X77" s="34" t="str">
        <f t="shared" si="32"/>
        <v/>
      </c>
      <c r="Y77" s="34" t="str">
        <f t="shared" ca="1" si="33"/>
        <v/>
      </c>
      <c r="Z77" s="34" t="str">
        <f>IF(AND(C77="Abierto",D77="Baja"),RANK(Y77,$Y$4:$Y$999,0)+COUNTIF($Y$4:Y77,Y77)-1+MAX(Q:Q,T:T,W:W),"")</f>
        <v/>
      </c>
      <c r="AA77" s="35" t="str">
        <f t="shared" si="18"/>
        <v/>
      </c>
      <c r="AB77" s="35" t="str">
        <f t="shared" si="34"/>
        <v/>
      </c>
      <c r="AC77" s="35" t="str">
        <f t="shared" si="35"/>
        <v/>
      </c>
      <c r="AD77" s="36">
        <v>74</v>
      </c>
      <c r="AE77" s="36" t="str">
        <f t="shared" ca="1" si="37"/>
        <v/>
      </c>
      <c r="AF77" s="37" t="str">
        <f t="shared" ca="1" si="38"/>
        <v/>
      </c>
      <c r="AG77" s="24"/>
      <c r="AH77" s="24"/>
      <c r="AI77" s="24"/>
      <c r="AJ77" s="24"/>
      <c r="AK77" s="36" t="str">
        <f>IF(AL77="","",MAX($AK$1:AK76)+1)</f>
        <v/>
      </c>
      <c r="AL77" s="39" t="str">
        <f>IF(H77="","",IF(COUNTIF($AL$3:AL76,H77)=0,H77,""))</f>
        <v/>
      </c>
      <c r="AM77" s="39" t="str">
        <f t="shared" si="39"/>
        <v/>
      </c>
    </row>
    <row r="78" spans="2:39" x14ac:dyDescent="0.35">
      <c r="B78" s="31"/>
      <c r="C78" s="31"/>
      <c r="D78" s="31"/>
      <c r="E78" s="31"/>
      <c r="F78" s="78"/>
      <c r="G78" s="21"/>
      <c r="H78" s="31"/>
      <c r="I78" s="32"/>
      <c r="J78" s="33" t="str">
        <f t="shared" si="25"/>
        <v/>
      </c>
      <c r="K78" s="31"/>
      <c r="L78" s="24"/>
      <c r="M78" s="24"/>
      <c r="N78" s="24"/>
      <c r="O78" s="34" t="str">
        <f t="shared" si="26"/>
        <v/>
      </c>
      <c r="P78" s="34" t="str">
        <f t="shared" ca="1" si="27"/>
        <v/>
      </c>
      <c r="Q78" s="34" t="str">
        <f>IF(AND(C78="Abierto",D78="Urgente"),RANK(P78,$P$4:$P$999,0)+COUNTIF($P$4:P78,P78)-1,"")</f>
        <v/>
      </c>
      <c r="R78" s="34" t="str">
        <f t="shared" si="28"/>
        <v/>
      </c>
      <c r="S78" s="34" t="str">
        <f t="shared" ca="1" si="29"/>
        <v/>
      </c>
      <c r="T78" s="34" t="str">
        <f>IF(AND(C78="Abierto",D78="Alta"),RANK(S78,$S$4:$S$999,0)+COUNTIF($S$4:S78,S78)-1+MAX(Q:Q),"")</f>
        <v/>
      </c>
      <c r="U78" s="34" t="str">
        <f t="shared" si="30"/>
        <v/>
      </c>
      <c r="V78" s="34" t="str">
        <f t="shared" ca="1" si="31"/>
        <v/>
      </c>
      <c r="W78" s="34" t="str">
        <f>IF(AND(C78="Abierto",D78="Media"),RANK(V78,$V$4:$V$999,0)+COUNTIF($V$4:V78,V78)-1+MAX(Q:Q,T:T),"")</f>
        <v/>
      </c>
      <c r="X78" s="34" t="str">
        <f t="shared" si="32"/>
        <v/>
      </c>
      <c r="Y78" s="34" t="str">
        <f t="shared" ca="1" si="33"/>
        <v/>
      </c>
      <c r="Z78" s="34" t="str">
        <f>IF(AND(C78="Abierto",D78="Baja"),RANK(Y78,$Y$4:$Y$999,0)+COUNTIF($Y$4:Y78,Y78)-1+MAX(Q:Q,T:T,W:W),"")</f>
        <v/>
      </c>
      <c r="AA78" s="35" t="str">
        <f t="shared" si="18"/>
        <v/>
      </c>
      <c r="AB78" s="35" t="str">
        <f t="shared" si="34"/>
        <v/>
      </c>
      <c r="AC78" s="35" t="str">
        <f t="shared" si="35"/>
        <v/>
      </c>
      <c r="AD78" s="36">
        <v>75</v>
      </c>
      <c r="AE78" s="36" t="str">
        <f t="shared" ca="1" si="37"/>
        <v/>
      </c>
      <c r="AF78" s="37" t="str">
        <f t="shared" ca="1" si="38"/>
        <v/>
      </c>
      <c r="AG78" s="24"/>
      <c r="AH78" s="24"/>
      <c r="AI78" s="24"/>
      <c r="AJ78" s="24"/>
      <c r="AK78" s="36" t="str">
        <f>IF(AL78="","",MAX($AK$1:AK77)+1)</f>
        <v/>
      </c>
      <c r="AL78" s="39" t="str">
        <f>IF(H78="","",IF(COUNTIF($AL$3:AL77,H78)=0,H78,""))</f>
        <v/>
      </c>
      <c r="AM78" s="39" t="str">
        <f t="shared" si="39"/>
        <v/>
      </c>
    </row>
    <row r="79" spans="2:39" x14ac:dyDescent="0.35">
      <c r="B79" s="31"/>
      <c r="C79" s="31"/>
      <c r="D79" s="31"/>
      <c r="E79" s="31"/>
      <c r="F79" s="78"/>
      <c r="G79" s="21"/>
      <c r="H79" s="31"/>
      <c r="I79" s="32"/>
      <c r="J79" s="33" t="str">
        <f t="shared" si="25"/>
        <v/>
      </c>
      <c r="K79" s="31"/>
      <c r="L79" s="24"/>
      <c r="M79" s="24"/>
      <c r="N79" s="24"/>
      <c r="O79" s="34" t="str">
        <f t="shared" si="26"/>
        <v/>
      </c>
      <c r="P79" s="34" t="str">
        <f t="shared" ca="1" si="27"/>
        <v/>
      </c>
      <c r="Q79" s="34" t="str">
        <f>IF(AND(C79="Abierto",D79="Urgente"),RANK(P79,$P$4:$P$999,0)+COUNTIF($P$4:P79,P79)-1,"")</f>
        <v/>
      </c>
      <c r="R79" s="34" t="str">
        <f t="shared" si="28"/>
        <v/>
      </c>
      <c r="S79" s="34" t="str">
        <f t="shared" ca="1" si="29"/>
        <v/>
      </c>
      <c r="T79" s="34" t="str">
        <f>IF(AND(C79="Abierto",D79="Alta"),RANK(S79,$S$4:$S$999,0)+COUNTIF($S$4:S79,S79)-1+MAX(Q:Q),"")</f>
        <v/>
      </c>
      <c r="U79" s="34" t="str">
        <f t="shared" si="30"/>
        <v/>
      </c>
      <c r="V79" s="34" t="str">
        <f t="shared" ca="1" si="31"/>
        <v/>
      </c>
      <c r="W79" s="34" t="str">
        <f>IF(AND(C79="Abierto",D79="Media"),RANK(V79,$V$4:$V$999,0)+COUNTIF($V$4:V79,V79)-1+MAX(Q:Q,T:T),"")</f>
        <v/>
      </c>
      <c r="X79" s="34" t="str">
        <f t="shared" si="32"/>
        <v/>
      </c>
      <c r="Y79" s="34" t="str">
        <f t="shared" ca="1" si="33"/>
        <v/>
      </c>
      <c r="Z79" s="34" t="str">
        <f>IF(AND(C79="Abierto",D79="Baja"),RANK(Y79,$Y$4:$Y$999,0)+COUNTIF($Y$4:Y79,Y79)-1+MAX(Q:Q,T:T,W:W),"")</f>
        <v/>
      </c>
      <c r="AA79" s="35" t="str">
        <f t="shared" si="18"/>
        <v/>
      </c>
      <c r="AB79" s="35" t="str">
        <f t="shared" si="34"/>
        <v/>
      </c>
      <c r="AC79" s="35" t="str">
        <f t="shared" si="35"/>
        <v/>
      </c>
      <c r="AD79" s="36">
        <v>76</v>
      </c>
      <c r="AE79" s="36" t="str">
        <f t="shared" ca="1" si="37"/>
        <v/>
      </c>
      <c r="AF79" s="37" t="str">
        <f t="shared" ca="1" si="38"/>
        <v/>
      </c>
      <c r="AG79" s="24"/>
      <c r="AH79" s="24"/>
      <c r="AI79" s="24"/>
      <c r="AJ79" s="24"/>
      <c r="AK79" s="36" t="str">
        <f>IF(AL79="","",MAX($AK$1:AK78)+1)</f>
        <v/>
      </c>
      <c r="AL79" s="39" t="str">
        <f>IF(H79="","",IF(COUNTIF($AL$3:AL78,H79)=0,H79,""))</f>
        <v/>
      </c>
      <c r="AM79" s="39" t="str">
        <f t="shared" si="39"/>
        <v/>
      </c>
    </row>
    <row r="80" spans="2:39" x14ac:dyDescent="0.35">
      <c r="B80" s="31"/>
      <c r="C80" s="31"/>
      <c r="D80" s="31"/>
      <c r="E80" s="31"/>
      <c r="F80" s="78"/>
      <c r="G80" s="21"/>
      <c r="H80" s="31"/>
      <c r="I80" s="32"/>
      <c r="J80" s="33" t="str">
        <f t="shared" si="25"/>
        <v/>
      </c>
      <c r="K80" s="31"/>
      <c r="L80" s="24"/>
      <c r="M80" s="24"/>
      <c r="N80" s="24"/>
      <c r="O80" s="34" t="str">
        <f t="shared" si="26"/>
        <v/>
      </c>
      <c r="P80" s="34" t="str">
        <f t="shared" ca="1" si="27"/>
        <v/>
      </c>
      <c r="Q80" s="34" t="str">
        <f>IF(AND(C80="Abierto",D80="Urgente"),RANK(P80,$P$4:$P$999,0)+COUNTIF($P$4:P80,P80)-1,"")</f>
        <v/>
      </c>
      <c r="R80" s="34" t="str">
        <f t="shared" si="28"/>
        <v/>
      </c>
      <c r="S80" s="34" t="str">
        <f t="shared" ca="1" si="29"/>
        <v/>
      </c>
      <c r="T80" s="34" t="str">
        <f>IF(AND(C80="Abierto",D80="Alta"),RANK(S80,$S$4:$S$999,0)+COUNTIF($S$4:S80,S80)-1+MAX(Q:Q),"")</f>
        <v/>
      </c>
      <c r="U80" s="34" t="str">
        <f t="shared" si="30"/>
        <v/>
      </c>
      <c r="V80" s="34" t="str">
        <f t="shared" ca="1" si="31"/>
        <v/>
      </c>
      <c r="W80" s="34" t="str">
        <f>IF(AND(C80="Abierto",D80="Media"),RANK(V80,$V$4:$V$999,0)+COUNTIF($V$4:V80,V80)-1+MAX(Q:Q,T:T),"")</f>
        <v/>
      </c>
      <c r="X80" s="34" t="str">
        <f t="shared" si="32"/>
        <v/>
      </c>
      <c r="Y80" s="34" t="str">
        <f t="shared" ca="1" si="33"/>
        <v/>
      </c>
      <c r="Z80" s="34" t="str">
        <f>IF(AND(C80="Abierto",D80="Baja"),RANK(Y80,$Y$4:$Y$999,0)+COUNTIF($Y$4:Y80,Y80)-1+MAX(Q:Q,T:T,W:W),"")</f>
        <v/>
      </c>
      <c r="AA80" s="35" t="str">
        <f t="shared" si="18"/>
        <v/>
      </c>
      <c r="AB80" s="35" t="str">
        <f t="shared" si="34"/>
        <v/>
      </c>
      <c r="AC80" s="35" t="str">
        <f t="shared" si="35"/>
        <v/>
      </c>
      <c r="AD80" s="36">
        <v>77</v>
      </c>
      <c r="AE80" s="36" t="str">
        <f t="shared" ca="1" si="37"/>
        <v/>
      </c>
      <c r="AF80" s="37" t="str">
        <f t="shared" ca="1" si="38"/>
        <v/>
      </c>
      <c r="AG80" s="24"/>
      <c r="AH80" s="24"/>
      <c r="AI80" s="24"/>
      <c r="AJ80" s="24"/>
      <c r="AK80" s="36" t="str">
        <f>IF(AL80="","",MAX($AK$1:AK79)+1)</f>
        <v/>
      </c>
      <c r="AL80" s="39" t="str">
        <f>IF(H80="","",IF(COUNTIF($AL$3:AL79,H80)=0,H80,""))</f>
        <v/>
      </c>
      <c r="AM80" s="39" t="str">
        <f t="shared" si="39"/>
        <v/>
      </c>
    </row>
    <row r="81" spans="2:39" x14ac:dyDescent="0.35">
      <c r="B81" s="31"/>
      <c r="C81" s="31"/>
      <c r="D81" s="31"/>
      <c r="E81" s="31"/>
      <c r="F81" s="78"/>
      <c r="G81" s="21"/>
      <c r="H81" s="31"/>
      <c r="I81" s="32"/>
      <c r="J81" s="33" t="str">
        <f t="shared" si="25"/>
        <v/>
      </c>
      <c r="K81" s="31"/>
      <c r="L81" s="24"/>
      <c r="M81" s="24"/>
      <c r="N81" s="24"/>
      <c r="O81" s="34" t="str">
        <f t="shared" si="26"/>
        <v/>
      </c>
      <c r="P81" s="34" t="str">
        <f t="shared" ca="1" si="27"/>
        <v/>
      </c>
      <c r="Q81" s="34" t="str">
        <f>IF(AND(C81="Abierto",D81="Urgente"),RANK(P81,$P$4:$P$999,0)+COUNTIF($P$4:P81,P81)-1,"")</f>
        <v/>
      </c>
      <c r="R81" s="34" t="str">
        <f t="shared" si="28"/>
        <v/>
      </c>
      <c r="S81" s="34" t="str">
        <f t="shared" ca="1" si="29"/>
        <v/>
      </c>
      <c r="T81" s="34" t="str">
        <f>IF(AND(C81="Abierto",D81="Alta"),RANK(S81,$S$4:$S$999,0)+COUNTIF($S$4:S81,S81)-1+MAX(Q:Q),"")</f>
        <v/>
      </c>
      <c r="U81" s="34" t="str">
        <f t="shared" si="30"/>
        <v/>
      </c>
      <c r="V81" s="34" t="str">
        <f t="shared" ca="1" si="31"/>
        <v/>
      </c>
      <c r="W81" s="34" t="str">
        <f>IF(AND(C81="Abierto",D81="Media"),RANK(V81,$V$4:$V$999,0)+COUNTIF($V$4:V81,V81)-1+MAX(Q:Q,T:T),"")</f>
        <v/>
      </c>
      <c r="X81" s="34" t="str">
        <f t="shared" si="32"/>
        <v/>
      </c>
      <c r="Y81" s="34" t="str">
        <f t="shared" ca="1" si="33"/>
        <v/>
      </c>
      <c r="Z81" s="34" t="str">
        <f>IF(AND(C81="Abierto",D81="Baja"),RANK(Y81,$Y$4:$Y$999,0)+COUNTIF($Y$4:Y81,Y81)-1+MAX(Q:Q,T:T,W:W),"")</f>
        <v/>
      </c>
      <c r="AA81" s="35" t="str">
        <f t="shared" si="18"/>
        <v/>
      </c>
      <c r="AB81" s="35" t="str">
        <f t="shared" si="34"/>
        <v/>
      </c>
      <c r="AC81" s="35" t="str">
        <f t="shared" si="35"/>
        <v/>
      </c>
      <c r="AD81" s="36">
        <v>78</v>
      </c>
      <c r="AE81" s="36" t="str">
        <f t="shared" ca="1" si="37"/>
        <v/>
      </c>
      <c r="AF81" s="37" t="str">
        <f t="shared" ca="1" si="38"/>
        <v/>
      </c>
      <c r="AG81" s="24"/>
      <c r="AH81" s="24"/>
      <c r="AI81" s="24"/>
      <c r="AJ81" s="24"/>
      <c r="AK81" s="36" t="str">
        <f>IF(AL81="","",MAX($AK$1:AK80)+1)</f>
        <v/>
      </c>
      <c r="AL81" s="39" t="str">
        <f>IF(H81="","",IF(COUNTIF($AL$3:AL80,H81)=0,H81,""))</f>
        <v/>
      </c>
      <c r="AM81" s="39" t="str">
        <f t="shared" si="39"/>
        <v/>
      </c>
    </row>
    <row r="82" spans="2:39" x14ac:dyDescent="0.35">
      <c r="B82" s="31"/>
      <c r="C82" s="31"/>
      <c r="D82" s="31"/>
      <c r="E82" s="31"/>
      <c r="F82" s="78"/>
      <c r="G82" s="21"/>
      <c r="H82" s="31"/>
      <c r="I82" s="32"/>
      <c r="J82" s="33" t="str">
        <f t="shared" si="25"/>
        <v/>
      </c>
      <c r="K82" s="31"/>
      <c r="L82" s="24"/>
      <c r="M82" s="24"/>
      <c r="N82" s="24"/>
      <c r="O82" s="34" t="str">
        <f t="shared" si="26"/>
        <v/>
      </c>
      <c r="P82" s="34" t="str">
        <f t="shared" ca="1" si="27"/>
        <v/>
      </c>
      <c r="Q82" s="34" t="str">
        <f>IF(AND(C82="Abierto",D82="Urgente"),RANK(P82,$P$4:$P$999,0)+COUNTIF($P$4:P82,P82)-1,"")</f>
        <v/>
      </c>
      <c r="R82" s="34" t="str">
        <f t="shared" si="28"/>
        <v/>
      </c>
      <c r="S82" s="34" t="str">
        <f t="shared" ca="1" si="29"/>
        <v/>
      </c>
      <c r="T82" s="34" t="str">
        <f>IF(AND(C82="Abierto",D82="Alta"),RANK(S82,$S$4:$S$999,0)+COUNTIF($S$4:S82,S82)-1+MAX(Q:Q),"")</f>
        <v/>
      </c>
      <c r="U82" s="34" t="str">
        <f t="shared" si="30"/>
        <v/>
      </c>
      <c r="V82" s="34" t="str">
        <f t="shared" ca="1" si="31"/>
        <v/>
      </c>
      <c r="W82" s="34" t="str">
        <f>IF(AND(C82="Abierto",D82="Media"),RANK(V82,$V$4:$V$999,0)+COUNTIF($V$4:V82,V82)-1+MAX(Q:Q,T:T),"")</f>
        <v/>
      </c>
      <c r="X82" s="34" t="str">
        <f t="shared" si="32"/>
        <v/>
      </c>
      <c r="Y82" s="34" t="str">
        <f t="shared" ca="1" si="33"/>
        <v/>
      </c>
      <c r="Z82" s="34" t="str">
        <f>IF(AND(C82="Abierto",D82="Baja"),RANK(Y82,$Y$4:$Y$999,0)+COUNTIF($Y$4:Y82,Y82)-1+MAX(Q:Q,T:T,W:W),"")</f>
        <v/>
      </c>
      <c r="AA82" s="35" t="str">
        <f t="shared" si="18"/>
        <v/>
      </c>
      <c r="AB82" s="35" t="str">
        <f t="shared" si="34"/>
        <v/>
      </c>
      <c r="AC82" s="35" t="str">
        <f t="shared" si="35"/>
        <v/>
      </c>
      <c r="AD82" s="36">
        <v>79</v>
      </c>
      <c r="AE82" s="36" t="str">
        <f t="shared" ca="1" si="37"/>
        <v/>
      </c>
      <c r="AF82" s="37" t="str">
        <f t="shared" ca="1" si="38"/>
        <v/>
      </c>
      <c r="AG82" s="24"/>
      <c r="AH82" s="24"/>
      <c r="AI82" s="24"/>
      <c r="AJ82" s="24"/>
      <c r="AK82" s="36" t="str">
        <f>IF(AL82="","",MAX($AK$1:AK81)+1)</f>
        <v/>
      </c>
      <c r="AL82" s="39" t="str">
        <f>IF(H82="","",IF(COUNTIF($AL$3:AL81,H82)=0,H82,""))</f>
        <v/>
      </c>
      <c r="AM82" s="39" t="str">
        <f t="shared" si="39"/>
        <v/>
      </c>
    </row>
    <row r="83" spans="2:39" x14ac:dyDescent="0.35">
      <c r="B83" s="31"/>
      <c r="C83" s="31"/>
      <c r="D83" s="31"/>
      <c r="E83" s="31"/>
      <c r="F83" s="78"/>
      <c r="G83" s="21"/>
      <c r="H83" s="31"/>
      <c r="I83" s="32"/>
      <c r="J83" s="33" t="str">
        <f t="shared" si="25"/>
        <v/>
      </c>
      <c r="K83" s="31"/>
      <c r="L83" s="24"/>
      <c r="M83" s="24"/>
      <c r="N83" s="24"/>
      <c r="O83" s="34" t="str">
        <f t="shared" si="26"/>
        <v/>
      </c>
      <c r="P83" s="34" t="str">
        <f t="shared" ca="1" si="27"/>
        <v/>
      </c>
      <c r="Q83" s="34" t="str">
        <f>IF(AND(C83="Abierto",D83="Urgente"),RANK(P83,$P$4:$P$999,0)+COUNTIF($P$4:P83,P83)-1,"")</f>
        <v/>
      </c>
      <c r="R83" s="34" t="str">
        <f t="shared" si="28"/>
        <v/>
      </c>
      <c r="S83" s="34" t="str">
        <f t="shared" ca="1" si="29"/>
        <v/>
      </c>
      <c r="T83" s="34" t="str">
        <f>IF(AND(C83="Abierto",D83="Alta"),RANK(S83,$S$4:$S$999,0)+COUNTIF($S$4:S83,S83)-1+MAX(Q:Q),"")</f>
        <v/>
      </c>
      <c r="U83" s="34" t="str">
        <f t="shared" si="30"/>
        <v/>
      </c>
      <c r="V83" s="34" t="str">
        <f t="shared" ca="1" si="31"/>
        <v/>
      </c>
      <c r="W83" s="34" t="str">
        <f>IF(AND(C83="Abierto",D83="Media"),RANK(V83,$V$4:$V$999,0)+COUNTIF($V$4:V83,V83)-1+MAX(Q:Q,T:T),"")</f>
        <v/>
      </c>
      <c r="X83" s="34" t="str">
        <f t="shared" si="32"/>
        <v/>
      </c>
      <c r="Y83" s="34" t="str">
        <f t="shared" ca="1" si="33"/>
        <v/>
      </c>
      <c r="Z83" s="34" t="str">
        <f>IF(AND(C83="Abierto",D83="Baja"),RANK(Y83,$Y$4:$Y$999,0)+COUNTIF($Y$4:Y83,Y83)-1+MAX(Q:Q,T:T,W:W),"")</f>
        <v/>
      </c>
      <c r="AA83" s="35" t="str">
        <f t="shared" si="18"/>
        <v/>
      </c>
      <c r="AB83" s="35" t="str">
        <f t="shared" si="34"/>
        <v/>
      </c>
      <c r="AC83" s="35" t="str">
        <f t="shared" si="35"/>
        <v/>
      </c>
      <c r="AD83" s="36">
        <v>80</v>
      </c>
      <c r="AE83" s="36" t="str">
        <f t="shared" ca="1" si="37"/>
        <v/>
      </c>
      <c r="AF83" s="37" t="str">
        <f t="shared" ca="1" si="38"/>
        <v/>
      </c>
      <c r="AG83" s="24"/>
      <c r="AH83" s="24"/>
      <c r="AI83" s="24"/>
      <c r="AJ83" s="24"/>
      <c r="AK83" s="36" t="str">
        <f>IF(AL83="","",MAX($AK$1:AK82)+1)</f>
        <v/>
      </c>
      <c r="AL83" s="39" t="str">
        <f>IF(H83="","",IF(COUNTIF($AL$3:AL82,H83)=0,H83,""))</f>
        <v/>
      </c>
      <c r="AM83" s="39" t="str">
        <f t="shared" si="39"/>
        <v/>
      </c>
    </row>
    <row r="84" spans="2:39" x14ac:dyDescent="0.35">
      <c r="B84" s="31"/>
      <c r="C84" s="31"/>
      <c r="D84" s="31"/>
      <c r="E84" s="31"/>
      <c r="F84" s="78"/>
      <c r="G84" s="21"/>
      <c r="H84" s="31"/>
      <c r="I84" s="32"/>
      <c r="J84" s="33" t="str">
        <f t="shared" si="25"/>
        <v/>
      </c>
      <c r="K84" s="31"/>
      <c r="L84" s="24"/>
      <c r="M84" s="24"/>
      <c r="N84" s="24"/>
      <c r="O84" s="34" t="str">
        <f t="shared" si="26"/>
        <v/>
      </c>
      <c r="P84" s="34" t="str">
        <f t="shared" ca="1" si="27"/>
        <v/>
      </c>
      <c r="Q84" s="34" t="str">
        <f>IF(AND(C84="Abierto",D84="Urgente"),RANK(P84,$P$4:$P$999,0)+COUNTIF($P$4:P84,P84)-1,"")</f>
        <v/>
      </c>
      <c r="R84" s="34" t="str">
        <f t="shared" si="28"/>
        <v/>
      </c>
      <c r="S84" s="34" t="str">
        <f t="shared" ca="1" si="29"/>
        <v/>
      </c>
      <c r="T84" s="34" t="str">
        <f>IF(AND(C84="Abierto",D84="Alta"),RANK(S84,$S$4:$S$999,0)+COUNTIF($S$4:S84,S84)-1+MAX(Q:Q),"")</f>
        <v/>
      </c>
      <c r="U84" s="34" t="str">
        <f t="shared" si="30"/>
        <v/>
      </c>
      <c r="V84" s="34" t="str">
        <f t="shared" ca="1" si="31"/>
        <v/>
      </c>
      <c r="W84" s="34" t="str">
        <f>IF(AND(C84="Abierto",D84="Media"),RANK(V84,$V$4:$V$999,0)+COUNTIF($V$4:V84,V84)-1+MAX(Q:Q,T:T),"")</f>
        <v/>
      </c>
      <c r="X84" s="34" t="str">
        <f t="shared" si="32"/>
        <v/>
      </c>
      <c r="Y84" s="34" t="str">
        <f t="shared" ca="1" si="33"/>
        <v/>
      </c>
      <c r="Z84" s="34" t="str">
        <f>IF(AND(C84="Abierto",D84="Baja"),RANK(Y84,$Y$4:$Y$999,0)+COUNTIF($Y$4:Y84,Y84)-1+MAX(Q:Q,T:T,W:W),"")</f>
        <v/>
      </c>
      <c r="AA84" s="35" t="str">
        <f t="shared" si="18"/>
        <v/>
      </c>
      <c r="AB84" s="35" t="str">
        <f t="shared" si="34"/>
        <v/>
      </c>
      <c r="AC84" s="35" t="str">
        <f t="shared" si="35"/>
        <v/>
      </c>
      <c r="AD84" s="36">
        <v>81</v>
      </c>
      <c r="AE84" s="36" t="str">
        <f t="shared" ca="1" si="37"/>
        <v/>
      </c>
      <c r="AF84" s="37" t="str">
        <f t="shared" ca="1" si="38"/>
        <v/>
      </c>
      <c r="AG84" s="24"/>
      <c r="AH84" s="24"/>
      <c r="AI84" s="24"/>
      <c r="AJ84" s="24"/>
      <c r="AK84" s="36" t="str">
        <f>IF(AL84="","",MAX($AK$1:AK83)+1)</f>
        <v/>
      </c>
      <c r="AL84" s="39" t="str">
        <f>IF(H84="","",IF(COUNTIF($AL$3:AL83,H84)=0,H84,""))</f>
        <v/>
      </c>
      <c r="AM84" s="39" t="str">
        <f t="shared" si="39"/>
        <v/>
      </c>
    </row>
    <row r="85" spans="2:39" x14ac:dyDescent="0.35">
      <c r="B85" s="31"/>
      <c r="C85" s="31"/>
      <c r="D85" s="31"/>
      <c r="E85" s="31"/>
      <c r="F85" s="78"/>
      <c r="G85" s="21"/>
      <c r="H85" s="31"/>
      <c r="I85" s="32"/>
      <c r="J85" s="33" t="str">
        <f t="shared" si="25"/>
        <v/>
      </c>
      <c r="K85" s="31"/>
      <c r="L85" s="24"/>
      <c r="M85" s="24"/>
      <c r="N85" s="24"/>
      <c r="O85" s="34" t="str">
        <f t="shared" si="26"/>
        <v/>
      </c>
      <c r="P85" s="34" t="str">
        <f t="shared" ca="1" si="27"/>
        <v/>
      </c>
      <c r="Q85" s="34" t="str">
        <f>IF(AND(C85="Abierto",D85="Urgente"),RANK(P85,$P$4:$P$999,0)+COUNTIF($P$4:P85,P85)-1,"")</f>
        <v/>
      </c>
      <c r="R85" s="34" t="str">
        <f t="shared" si="28"/>
        <v/>
      </c>
      <c r="S85" s="34" t="str">
        <f t="shared" ca="1" si="29"/>
        <v/>
      </c>
      <c r="T85" s="34" t="str">
        <f>IF(AND(C85="Abierto",D85="Alta"),RANK(S85,$S$4:$S$999,0)+COUNTIF($S$4:S85,S85)-1+MAX(Q:Q),"")</f>
        <v/>
      </c>
      <c r="U85" s="34" t="str">
        <f t="shared" si="30"/>
        <v/>
      </c>
      <c r="V85" s="34" t="str">
        <f t="shared" ca="1" si="31"/>
        <v/>
      </c>
      <c r="W85" s="34" t="str">
        <f>IF(AND(C85="Abierto",D85="Media"),RANK(V85,$V$4:$V$999,0)+COUNTIF($V$4:V85,V85)-1+MAX(Q:Q,T:T),"")</f>
        <v/>
      </c>
      <c r="X85" s="34" t="str">
        <f t="shared" si="32"/>
        <v/>
      </c>
      <c r="Y85" s="34" t="str">
        <f t="shared" ca="1" si="33"/>
        <v/>
      </c>
      <c r="Z85" s="34" t="str">
        <f>IF(AND(C85="Abierto",D85="Baja"),RANK(Y85,$Y$4:$Y$999,0)+COUNTIF($Y$4:Y85,Y85)-1+MAX(Q:Q,T:T,W:W),"")</f>
        <v/>
      </c>
      <c r="AA85" s="35" t="str">
        <f t="shared" si="18"/>
        <v/>
      </c>
      <c r="AB85" s="35" t="str">
        <f t="shared" si="34"/>
        <v/>
      </c>
      <c r="AC85" s="35" t="str">
        <f t="shared" si="35"/>
        <v/>
      </c>
      <c r="AD85" s="36">
        <v>82</v>
      </c>
      <c r="AE85" s="36" t="str">
        <f t="shared" ca="1" si="37"/>
        <v/>
      </c>
      <c r="AF85" s="37" t="str">
        <f t="shared" ca="1" si="38"/>
        <v/>
      </c>
      <c r="AG85" s="24"/>
      <c r="AH85" s="24"/>
      <c r="AI85" s="24"/>
      <c r="AJ85" s="24"/>
      <c r="AK85" s="36" t="str">
        <f>IF(AL85="","",MAX($AK$1:AK84)+1)</f>
        <v/>
      </c>
      <c r="AL85" s="39" t="str">
        <f>IF(H85="","",IF(COUNTIF($AL$3:AL84,H85)=0,H85,""))</f>
        <v/>
      </c>
      <c r="AM85" s="39" t="str">
        <f t="shared" si="39"/>
        <v/>
      </c>
    </row>
    <row r="86" spans="2:39" x14ac:dyDescent="0.35">
      <c r="B86" s="31"/>
      <c r="C86" s="31"/>
      <c r="D86" s="31"/>
      <c r="E86" s="31"/>
      <c r="F86" s="78"/>
      <c r="G86" s="21"/>
      <c r="H86" s="31"/>
      <c r="I86" s="32"/>
      <c r="J86" s="33" t="str">
        <f t="shared" si="25"/>
        <v/>
      </c>
      <c r="K86" s="31"/>
      <c r="L86" s="24"/>
      <c r="M86" s="24"/>
      <c r="N86" s="24"/>
      <c r="O86" s="34" t="str">
        <f t="shared" si="26"/>
        <v/>
      </c>
      <c r="P86" s="34" t="str">
        <f t="shared" ca="1" si="27"/>
        <v/>
      </c>
      <c r="Q86" s="34" t="str">
        <f>IF(AND(C86="Abierto",D86="Urgente"),RANK(P86,$P$4:$P$999,0)+COUNTIF($P$4:P86,P86)-1,"")</f>
        <v/>
      </c>
      <c r="R86" s="34" t="str">
        <f t="shared" si="28"/>
        <v/>
      </c>
      <c r="S86" s="34" t="str">
        <f t="shared" ca="1" si="29"/>
        <v/>
      </c>
      <c r="T86" s="34" t="str">
        <f>IF(AND(C86="Abierto",D86="Alta"),RANK(S86,$S$4:$S$999,0)+COUNTIF($S$4:S86,S86)-1+MAX(Q:Q),"")</f>
        <v/>
      </c>
      <c r="U86" s="34" t="str">
        <f t="shared" si="30"/>
        <v/>
      </c>
      <c r="V86" s="34" t="str">
        <f t="shared" ca="1" si="31"/>
        <v/>
      </c>
      <c r="W86" s="34" t="str">
        <f>IF(AND(C86="Abierto",D86="Media"),RANK(V86,$V$4:$V$999,0)+COUNTIF($V$4:V86,V86)-1+MAX(Q:Q,T:T),"")</f>
        <v/>
      </c>
      <c r="X86" s="34" t="str">
        <f t="shared" si="32"/>
        <v/>
      </c>
      <c r="Y86" s="34" t="str">
        <f t="shared" ca="1" si="33"/>
        <v/>
      </c>
      <c r="Z86" s="34" t="str">
        <f>IF(AND(C86="Abierto",D86="Baja"),RANK(Y86,$Y$4:$Y$999,0)+COUNTIF($Y$4:Y86,Y86)-1+MAX(Q:Q,T:T,W:W),"")</f>
        <v/>
      </c>
      <c r="AA86" s="35" t="str">
        <f t="shared" si="18"/>
        <v/>
      </c>
      <c r="AB86" s="35" t="str">
        <f t="shared" si="34"/>
        <v/>
      </c>
      <c r="AC86" s="35" t="str">
        <f t="shared" si="35"/>
        <v/>
      </c>
      <c r="AD86" s="36">
        <v>83</v>
      </c>
      <c r="AE86" s="36" t="str">
        <f t="shared" ca="1" si="37"/>
        <v/>
      </c>
      <c r="AF86" s="37" t="str">
        <f t="shared" ca="1" si="38"/>
        <v/>
      </c>
      <c r="AG86" s="24"/>
      <c r="AH86" s="24"/>
      <c r="AI86" s="24"/>
      <c r="AJ86" s="24"/>
      <c r="AK86" s="36" t="str">
        <f>IF(AL86="","",MAX($AK$1:AK85)+1)</f>
        <v/>
      </c>
      <c r="AL86" s="39" t="str">
        <f>IF(H86="","",IF(COUNTIF($AL$3:AL85,H86)=0,H86,""))</f>
        <v/>
      </c>
      <c r="AM86" s="39" t="str">
        <f t="shared" si="39"/>
        <v/>
      </c>
    </row>
    <row r="87" spans="2:39" x14ac:dyDescent="0.35">
      <c r="B87" s="31"/>
      <c r="C87" s="31"/>
      <c r="D87" s="31"/>
      <c r="E87" s="31"/>
      <c r="F87" s="78"/>
      <c r="G87" s="21"/>
      <c r="H87" s="31"/>
      <c r="I87" s="32"/>
      <c r="J87" s="33" t="str">
        <f t="shared" si="25"/>
        <v/>
      </c>
      <c r="K87" s="31"/>
      <c r="L87" s="24"/>
      <c r="M87" s="24"/>
      <c r="N87" s="24"/>
      <c r="O87" s="34" t="str">
        <f t="shared" si="26"/>
        <v/>
      </c>
      <c r="P87" s="34" t="str">
        <f t="shared" ca="1" si="27"/>
        <v/>
      </c>
      <c r="Q87" s="34" t="str">
        <f>IF(AND(C87="Abierto",D87="Urgente"),RANK(P87,$P$4:$P$999,0)+COUNTIF($P$4:P87,P87)-1,"")</f>
        <v/>
      </c>
      <c r="R87" s="34" t="str">
        <f t="shared" si="28"/>
        <v/>
      </c>
      <c r="S87" s="34" t="str">
        <f t="shared" ca="1" si="29"/>
        <v/>
      </c>
      <c r="T87" s="34" t="str">
        <f>IF(AND(C87="Abierto",D87="Alta"),RANK(S87,$S$4:$S$999,0)+COUNTIF($S$4:S87,S87)-1+MAX(Q:Q),"")</f>
        <v/>
      </c>
      <c r="U87" s="34" t="str">
        <f t="shared" si="30"/>
        <v/>
      </c>
      <c r="V87" s="34" t="str">
        <f t="shared" ca="1" si="31"/>
        <v/>
      </c>
      <c r="W87" s="34" t="str">
        <f>IF(AND(C87="Abierto",D87="Media"),RANK(V87,$V$4:$V$999,0)+COUNTIF($V$4:V87,V87)-1+MAX(Q:Q,T:T),"")</f>
        <v/>
      </c>
      <c r="X87" s="34" t="str">
        <f t="shared" si="32"/>
        <v/>
      </c>
      <c r="Y87" s="34" t="str">
        <f t="shared" ca="1" si="33"/>
        <v/>
      </c>
      <c r="Z87" s="34" t="str">
        <f>IF(AND(C87="Abierto",D87="Baja"),RANK(Y87,$Y$4:$Y$999,0)+COUNTIF($Y$4:Y87,Y87)-1+MAX(Q:Q,T:T,W:W),"")</f>
        <v/>
      </c>
      <c r="AA87" s="35" t="str">
        <f t="shared" si="18"/>
        <v/>
      </c>
      <c r="AB87" s="35" t="str">
        <f t="shared" si="34"/>
        <v/>
      </c>
      <c r="AC87" s="35" t="str">
        <f t="shared" si="35"/>
        <v/>
      </c>
      <c r="AD87" s="36">
        <v>84</v>
      </c>
      <c r="AE87" s="36" t="str">
        <f t="shared" ca="1" si="37"/>
        <v/>
      </c>
      <c r="AF87" s="37" t="str">
        <f t="shared" ca="1" si="38"/>
        <v/>
      </c>
      <c r="AG87" s="24"/>
      <c r="AH87" s="24"/>
      <c r="AI87" s="24"/>
      <c r="AJ87" s="24"/>
      <c r="AK87" s="36" t="str">
        <f>IF(AL87="","",MAX($AK$1:AK86)+1)</f>
        <v/>
      </c>
      <c r="AL87" s="39" t="str">
        <f>IF(H87="","",IF(COUNTIF($AL$3:AL86,H87)=0,H87,""))</f>
        <v/>
      </c>
      <c r="AM87" s="39" t="str">
        <f t="shared" si="39"/>
        <v/>
      </c>
    </row>
    <row r="88" spans="2:39" x14ac:dyDescent="0.35">
      <c r="B88" s="31"/>
      <c r="C88" s="31"/>
      <c r="D88" s="31"/>
      <c r="E88" s="31"/>
      <c r="F88" s="78"/>
      <c r="G88" s="21"/>
      <c r="H88" s="31"/>
      <c r="I88" s="32"/>
      <c r="J88" s="33" t="str">
        <f t="shared" si="25"/>
        <v/>
      </c>
      <c r="K88" s="31"/>
      <c r="L88" s="24"/>
      <c r="M88" s="24"/>
      <c r="N88" s="24"/>
      <c r="O88" s="34" t="str">
        <f t="shared" si="26"/>
        <v/>
      </c>
      <c r="P88" s="34" t="str">
        <f t="shared" ca="1" si="27"/>
        <v/>
      </c>
      <c r="Q88" s="34" t="str">
        <f>IF(AND(C88="Abierto",D88="Urgente"),RANK(P88,$P$4:$P$999,0)+COUNTIF($P$4:P88,P88)-1,"")</f>
        <v/>
      </c>
      <c r="R88" s="34" t="str">
        <f t="shared" si="28"/>
        <v/>
      </c>
      <c r="S88" s="34" t="str">
        <f t="shared" ca="1" si="29"/>
        <v/>
      </c>
      <c r="T88" s="34" t="str">
        <f>IF(AND(C88="Abierto",D88="Alta"),RANK(S88,$S$4:$S$999,0)+COUNTIF($S$4:S88,S88)-1+MAX(Q:Q),"")</f>
        <v/>
      </c>
      <c r="U88" s="34" t="str">
        <f t="shared" si="30"/>
        <v/>
      </c>
      <c r="V88" s="34" t="str">
        <f t="shared" ca="1" si="31"/>
        <v/>
      </c>
      <c r="W88" s="34" t="str">
        <f>IF(AND(C88="Abierto",D88="Media"),RANK(V88,$V$4:$V$999,0)+COUNTIF($V$4:V88,V88)-1+MAX(Q:Q,T:T),"")</f>
        <v/>
      </c>
      <c r="X88" s="34" t="str">
        <f t="shared" si="32"/>
        <v/>
      </c>
      <c r="Y88" s="34" t="str">
        <f t="shared" ca="1" si="33"/>
        <v/>
      </c>
      <c r="Z88" s="34" t="str">
        <f>IF(AND(C88="Abierto",D88="Baja"),RANK(Y88,$Y$4:$Y$999,0)+COUNTIF($Y$4:Y88,Y88)-1+MAX(Q:Q,T:T,W:W),"")</f>
        <v/>
      </c>
      <c r="AA88" s="35" t="str">
        <f t="shared" ref="AA88:AA151" si="40">IF(OR(C88="Resuelto",C88=""),"",SUM(Q88,T88,W88,Z88))</f>
        <v/>
      </c>
      <c r="AB88" s="35" t="str">
        <f t="shared" si="34"/>
        <v/>
      </c>
      <c r="AC88" s="35" t="str">
        <f t="shared" si="35"/>
        <v/>
      </c>
      <c r="AD88" s="36">
        <v>85</v>
      </c>
      <c r="AE88" s="36" t="str">
        <f t="shared" ca="1" si="37"/>
        <v/>
      </c>
      <c r="AF88" s="37" t="str">
        <f t="shared" ca="1" si="38"/>
        <v/>
      </c>
      <c r="AG88" s="24"/>
      <c r="AH88" s="24"/>
      <c r="AI88" s="24"/>
      <c r="AJ88" s="24"/>
      <c r="AK88" s="36" t="str">
        <f>IF(AL88="","",MAX($AK$1:AK87)+1)</f>
        <v/>
      </c>
      <c r="AL88" s="39" t="str">
        <f>IF(H88="","",IF(COUNTIF($AL$3:AL87,H88)=0,H88,""))</f>
        <v/>
      </c>
      <c r="AM88" s="39" t="str">
        <f t="shared" si="39"/>
        <v/>
      </c>
    </row>
    <row r="89" spans="2:39" x14ac:dyDescent="0.35">
      <c r="B89" s="31"/>
      <c r="C89" s="31"/>
      <c r="D89" s="31"/>
      <c r="E89" s="31"/>
      <c r="F89" s="78"/>
      <c r="G89" s="21"/>
      <c r="H89" s="31"/>
      <c r="I89" s="32"/>
      <c r="J89" s="33" t="str">
        <f t="shared" si="25"/>
        <v/>
      </c>
      <c r="K89" s="31"/>
      <c r="L89" s="24"/>
      <c r="M89" s="24"/>
      <c r="N89" s="24"/>
      <c r="O89" s="34" t="str">
        <f t="shared" si="26"/>
        <v/>
      </c>
      <c r="P89" s="34" t="str">
        <f t="shared" ca="1" si="27"/>
        <v/>
      </c>
      <c r="Q89" s="34" t="str">
        <f>IF(AND(C89="Abierto",D89="Urgente"),RANK(P89,$P$4:$P$999,0)+COUNTIF($P$4:P89,P89)-1,"")</f>
        <v/>
      </c>
      <c r="R89" s="34" t="str">
        <f t="shared" si="28"/>
        <v/>
      </c>
      <c r="S89" s="34" t="str">
        <f t="shared" ca="1" si="29"/>
        <v/>
      </c>
      <c r="T89" s="34" t="str">
        <f>IF(AND(C89="Abierto",D89="Alta"),RANK(S89,$S$4:$S$999,0)+COUNTIF($S$4:S89,S89)-1+MAX(Q:Q),"")</f>
        <v/>
      </c>
      <c r="U89" s="34" t="str">
        <f t="shared" si="30"/>
        <v/>
      </c>
      <c r="V89" s="34" t="str">
        <f t="shared" ca="1" si="31"/>
        <v/>
      </c>
      <c r="W89" s="34" t="str">
        <f>IF(AND(C89="Abierto",D89="Media"),RANK(V89,$V$4:$V$999,0)+COUNTIF($V$4:V89,V89)-1+MAX(Q:Q,T:T),"")</f>
        <v/>
      </c>
      <c r="X89" s="34" t="str">
        <f t="shared" si="32"/>
        <v/>
      </c>
      <c r="Y89" s="34" t="str">
        <f t="shared" ca="1" si="33"/>
        <v/>
      </c>
      <c r="Z89" s="34" t="str">
        <f>IF(AND(C89="Abierto",D89="Baja"),RANK(Y89,$Y$4:$Y$999,0)+COUNTIF($Y$4:Y89,Y89)-1+MAX(Q:Q,T:T,W:W),"")</f>
        <v/>
      </c>
      <c r="AA89" s="35" t="str">
        <f t="shared" si="40"/>
        <v/>
      </c>
      <c r="AB89" s="35" t="str">
        <f t="shared" si="34"/>
        <v/>
      </c>
      <c r="AC89" s="35" t="str">
        <f t="shared" si="35"/>
        <v/>
      </c>
      <c r="AD89" s="36">
        <v>86</v>
      </c>
      <c r="AE89" s="36" t="str">
        <f t="shared" ca="1" si="37"/>
        <v/>
      </c>
      <c r="AF89" s="37" t="str">
        <f t="shared" ca="1" si="38"/>
        <v/>
      </c>
      <c r="AG89" s="24"/>
      <c r="AH89" s="24"/>
      <c r="AI89" s="24"/>
      <c r="AJ89" s="24"/>
      <c r="AK89" s="36" t="str">
        <f>IF(AL89="","",MAX($AK$1:AK88)+1)</f>
        <v/>
      </c>
      <c r="AL89" s="39" t="str">
        <f>IF(H89="","",IF(COUNTIF($AL$3:AL88,H89)=0,H89,""))</f>
        <v/>
      </c>
      <c r="AM89" s="39" t="str">
        <f t="shared" si="39"/>
        <v/>
      </c>
    </row>
    <row r="90" spans="2:39" x14ac:dyDescent="0.35">
      <c r="B90" s="31"/>
      <c r="C90" s="31"/>
      <c r="D90" s="31"/>
      <c r="E90" s="31"/>
      <c r="F90" s="78"/>
      <c r="G90" s="21"/>
      <c r="H90" s="31"/>
      <c r="I90" s="32"/>
      <c r="J90" s="33" t="str">
        <f t="shared" si="25"/>
        <v/>
      </c>
      <c r="K90" s="31"/>
      <c r="L90" s="24"/>
      <c r="M90" s="24"/>
      <c r="N90" s="24"/>
      <c r="O90" s="34" t="str">
        <f t="shared" si="26"/>
        <v/>
      </c>
      <c r="P90" s="34" t="str">
        <f t="shared" ca="1" si="27"/>
        <v/>
      </c>
      <c r="Q90" s="34" t="str">
        <f>IF(AND(C90="Abierto",D90="Urgente"),RANK(P90,$P$4:$P$999,0)+COUNTIF($P$4:P90,P90)-1,"")</f>
        <v/>
      </c>
      <c r="R90" s="34" t="str">
        <f t="shared" si="28"/>
        <v/>
      </c>
      <c r="S90" s="34" t="str">
        <f t="shared" ca="1" si="29"/>
        <v/>
      </c>
      <c r="T90" s="34" t="str">
        <f>IF(AND(C90="Abierto",D90="Alta"),RANK(S90,$S$4:$S$999,0)+COUNTIF($S$4:S90,S90)-1+MAX(Q:Q),"")</f>
        <v/>
      </c>
      <c r="U90" s="34" t="str">
        <f t="shared" si="30"/>
        <v/>
      </c>
      <c r="V90" s="34" t="str">
        <f t="shared" ca="1" si="31"/>
        <v/>
      </c>
      <c r="W90" s="34" t="str">
        <f>IF(AND(C90="Abierto",D90="Media"),RANK(V90,$V$4:$V$999,0)+COUNTIF($V$4:V90,V90)-1+MAX(Q:Q,T:T),"")</f>
        <v/>
      </c>
      <c r="X90" s="34" t="str">
        <f t="shared" si="32"/>
        <v/>
      </c>
      <c r="Y90" s="34" t="str">
        <f t="shared" ca="1" si="33"/>
        <v/>
      </c>
      <c r="Z90" s="34" t="str">
        <f>IF(AND(C90="Abierto",D90="Baja"),RANK(Y90,$Y$4:$Y$999,0)+COUNTIF($Y$4:Y90,Y90)-1+MAX(Q:Q,T:T,W:W),"")</f>
        <v/>
      </c>
      <c r="AA90" s="35" t="str">
        <f t="shared" si="40"/>
        <v/>
      </c>
      <c r="AB90" s="35" t="str">
        <f t="shared" si="34"/>
        <v/>
      </c>
      <c r="AC90" s="35" t="str">
        <f t="shared" si="35"/>
        <v/>
      </c>
      <c r="AD90" s="36">
        <v>87</v>
      </c>
      <c r="AE90" s="36" t="str">
        <f t="shared" ca="1" si="37"/>
        <v/>
      </c>
      <c r="AF90" s="37" t="str">
        <f t="shared" ca="1" si="38"/>
        <v/>
      </c>
      <c r="AG90" s="24"/>
      <c r="AH90" s="24"/>
      <c r="AI90" s="24"/>
      <c r="AJ90" s="24"/>
      <c r="AK90" s="36" t="str">
        <f>IF(AL90="","",MAX($AK$1:AK89)+1)</f>
        <v/>
      </c>
      <c r="AL90" s="39" t="str">
        <f>IF(H90="","",IF(COUNTIF($AL$3:AL89,H90)=0,H90,""))</f>
        <v/>
      </c>
      <c r="AM90" s="39" t="str">
        <f t="shared" si="39"/>
        <v/>
      </c>
    </row>
    <row r="91" spans="2:39" x14ac:dyDescent="0.35">
      <c r="B91" s="31"/>
      <c r="C91" s="31"/>
      <c r="D91" s="31"/>
      <c r="E91" s="31"/>
      <c r="F91" s="78"/>
      <c r="G91" s="21"/>
      <c r="H91" s="31"/>
      <c r="I91" s="32"/>
      <c r="J91" s="33" t="str">
        <f t="shared" si="25"/>
        <v/>
      </c>
      <c r="K91" s="31"/>
      <c r="L91" s="24"/>
      <c r="M91" s="24"/>
      <c r="N91" s="24"/>
      <c r="O91" s="34" t="str">
        <f t="shared" si="26"/>
        <v/>
      </c>
      <c r="P91" s="34" t="str">
        <f t="shared" ca="1" si="27"/>
        <v/>
      </c>
      <c r="Q91" s="34" t="str">
        <f>IF(AND(C91="Abierto",D91="Urgente"),RANK(P91,$P$4:$P$999,0)+COUNTIF($P$4:P91,P91)-1,"")</f>
        <v/>
      </c>
      <c r="R91" s="34" t="str">
        <f t="shared" si="28"/>
        <v/>
      </c>
      <c r="S91" s="34" t="str">
        <f t="shared" ca="1" si="29"/>
        <v/>
      </c>
      <c r="T91" s="34" t="str">
        <f>IF(AND(C91="Abierto",D91="Alta"),RANK(S91,$S$4:$S$999,0)+COUNTIF($S$4:S91,S91)-1+MAX(Q:Q),"")</f>
        <v/>
      </c>
      <c r="U91" s="34" t="str">
        <f t="shared" si="30"/>
        <v/>
      </c>
      <c r="V91" s="34" t="str">
        <f t="shared" ca="1" si="31"/>
        <v/>
      </c>
      <c r="W91" s="34" t="str">
        <f>IF(AND(C91="Abierto",D91="Media"),RANK(V91,$V$4:$V$999,0)+COUNTIF($V$4:V91,V91)-1+MAX(Q:Q,T:T),"")</f>
        <v/>
      </c>
      <c r="X91" s="34" t="str">
        <f t="shared" si="32"/>
        <v/>
      </c>
      <c r="Y91" s="34" t="str">
        <f t="shared" ca="1" si="33"/>
        <v/>
      </c>
      <c r="Z91" s="34" t="str">
        <f>IF(AND(C91="Abierto",D91="Baja"),RANK(Y91,$Y$4:$Y$999,0)+COUNTIF($Y$4:Y91,Y91)-1+MAX(Q:Q,T:T,W:W),"")</f>
        <v/>
      </c>
      <c r="AA91" s="35" t="str">
        <f t="shared" si="40"/>
        <v/>
      </c>
      <c r="AB91" s="35" t="str">
        <f t="shared" si="34"/>
        <v/>
      </c>
      <c r="AC91" s="35" t="str">
        <f t="shared" si="35"/>
        <v/>
      </c>
      <c r="AD91" s="36">
        <v>88</v>
      </c>
      <c r="AE91" s="36" t="str">
        <f t="shared" ca="1" si="37"/>
        <v/>
      </c>
      <c r="AF91" s="37" t="str">
        <f t="shared" ca="1" si="38"/>
        <v/>
      </c>
      <c r="AG91" s="24"/>
      <c r="AH91" s="24"/>
      <c r="AI91" s="24"/>
      <c r="AJ91" s="24"/>
      <c r="AK91" s="36" t="str">
        <f>IF(AL91="","",MAX($AK$1:AK90)+1)</f>
        <v/>
      </c>
      <c r="AL91" s="39" t="str">
        <f>IF(H91="","",IF(COUNTIF($AL$3:AL90,H91)=0,H91,""))</f>
        <v/>
      </c>
      <c r="AM91" s="39" t="str">
        <f t="shared" si="39"/>
        <v/>
      </c>
    </row>
    <row r="92" spans="2:39" x14ac:dyDescent="0.35">
      <c r="B92" s="31"/>
      <c r="C92" s="31"/>
      <c r="D92" s="31"/>
      <c r="E92" s="31"/>
      <c r="F92" s="78"/>
      <c r="G92" s="21"/>
      <c r="H92" s="31"/>
      <c r="I92" s="32"/>
      <c r="J92" s="33" t="str">
        <f t="shared" si="25"/>
        <v/>
      </c>
      <c r="K92" s="31"/>
      <c r="L92" s="24"/>
      <c r="M92" s="24"/>
      <c r="N92" s="24"/>
      <c r="O92" s="34" t="str">
        <f t="shared" si="26"/>
        <v/>
      </c>
      <c r="P92" s="34" t="str">
        <f t="shared" ca="1" si="27"/>
        <v/>
      </c>
      <c r="Q92" s="34" t="str">
        <f>IF(AND(C92="Abierto",D92="Urgente"),RANK(P92,$P$4:$P$999,0)+COUNTIF($P$4:P92,P92)-1,"")</f>
        <v/>
      </c>
      <c r="R92" s="34" t="str">
        <f t="shared" si="28"/>
        <v/>
      </c>
      <c r="S92" s="34" t="str">
        <f t="shared" ca="1" si="29"/>
        <v/>
      </c>
      <c r="T92" s="34" t="str">
        <f>IF(AND(C92="Abierto",D92="Alta"),RANK(S92,$S$4:$S$999,0)+COUNTIF($S$4:S92,S92)-1+MAX(Q:Q),"")</f>
        <v/>
      </c>
      <c r="U92" s="34" t="str">
        <f t="shared" si="30"/>
        <v/>
      </c>
      <c r="V92" s="34" t="str">
        <f t="shared" ca="1" si="31"/>
        <v/>
      </c>
      <c r="W92" s="34" t="str">
        <f>IF(AND(C92="Abierto",D92="Media"),RANK(V92,$V$4:$V$999,0)+COUNTIF($V$4:V92,V92)-1+MAX(Q:Q,T:T),"")</f>
        <v/>
      </c>
      <c r="X92" s="34" t="str">
        <f t="shared" si="32"/>
        <v/>
      </c>
      <c r="Y92" s="34" t="str">
        <f t="shared" ca="1" si="33"/>
        <v/>
      </c>
      <c r="Z92" s="34" t="str">
        <f>IF(AND(C92="Abierto",D92="Baja"),RANK(Y92,$Y$4:$Y$999,0)+COUNTIF($Y$4:Y92,Y92)-1+MAX(Q:Q,T:T,W:W),"")</f>
        <v/>
      </c>
      <c r="AA92" s="35" t="str">
        <f t="shared" si="40"/>
        <v/>
      </c>
      <c r="AB92" s="35" t="str">
        <f t="shared" si="34"/>
        <v/>
      </c>
      <c r="AC92" s="35" t="str">
        <f t="shared" si="35"/>
        <v/>
      </c>
      <c r="AD92" s="36">
        <v>89</v>
      </c>
      <c r="AE92" s="36" t="str">
        <f t="shared" ca="1" si="37"/>
        <v/>
      </c>
      <c r="AF92" s="37" t="str">
        <f t="shared" ca="1" si="38"/>
        <v/>
      </c>
      <c r="AG92" s="24"/>
      <c r="AH92" s="24"/>
      <c r="AI92" s="24"/>
      <c r="AJ92" s="24"/>
      <c r="AK92" s="36" t="str">
        <f>IF(AL92="","",MAX($AK$1:AK91)+1)</f>
        <v/>
      </c>
      <c r="AL92" s="39" t="str">
        <f>IF(H92="","",IF(COUNTIF($AL$3:AL91,H92)=0,H92,""))</f>
        <v/>
      </c>
      <c r="AM92" s="39" t="str">
        <f t="shared" si="39"/>
        <v/>
      </c>
    </row>
    <row r="93" spans="2:39" x14ac:dyDescent="0.35">
      <c r="B93" s="31"/>
      <c r="C93" s="31"/>
      <c r="D93" s="31"/>
      <c r="E93" s="31"/>
      <c r="F93" s="78"/>
      <c r="G93" s="21"/>
      <c r="H93" s="31"/>
      <c r="I93" s="32"/>
      <c r="J93" s="33" t="str">
        <f t="shared" si="25"/>
        <v/>
      </c>
      <c r="K93" s="31"/>
      <c r="L93" s="24"/>
      <c r="M93" s="24"/>
      <c r="N93" s="24"/>
      <c r="O93" s="34" t="str">
        <f t="shared" si="26"/>
        <v/>
      </c>
      <c r="P93" s="34" t="str">
        <f t="shared" ca="1" si="27"/>
        <v/>
      </c>
      <c r="Q93" s="34" t="str">
        <f>IF(AND(C93="Abierto",D93="Urgente"),RANK(P93,$P$4:$P$999,0)+COUNTIF($P$4:P93,P93)-1,"")</f>
        <v/>
      </c>
      <c r="R93" s="34" t="str">
        <f t="shared" si="28"/>
        <v/>
      </c>
      <c r="S93" s="34" t="str">
        <f t="shared" ca="1" si="29"/>
        <v/>
      </c>
      <c r="T93" s="34" t="str">
        <f>IF(AND(C93="Abierto",D93="Alta"),RANK(S93,$S$4:$S$999,0)+COUNTIF($S$4:S93,S93)-1+MAX(Q:Q),"")</f>
        <v/>
      </c>
      <c r="U93" s="34" t="str">
        <f t="shared" si="30"/>
        <v/>
      </c>
      <c r="V93" s="34" t="str">
        <f t="shared" ca="1" si="31"/>
        <v/>
      </c>
      <c r="W93" s="34" t="str">
        <f>IF(AND(C93="Abierto",D93="Media"),RANK(V93,$V$4:$V$999,0)+COUNTIF($V$4:V93,V93)-1+MAX(Q:Q,T:T),"")</f>
        <v/>
      </c>
      <c r="X93" s="34" t="str">
        <f t="shared" si="32"/>
        <v/>
      </c>
      <c r="Y93" s="34" t="str">
        <f t="shared" ca="1" si="33"/>
        <v/>
      </c>
      <c r="Z93" s="34" t="str">
        <f>IF(AND(C93="Abierto",D93="Baja"),RANK(Y93,$Y$4:$Y$999,0)+COUNTIF($Y$4:Y93,Y93)-1+MAX(Q:Q,T:T,W:W),"")</f>
        <v/>
      </c>
      <c r="AA93" s="35" t="str">
        <f t="shared" si="40"/>
        <v/>
      </c>
      <c r="AB93" s="35" t="str">
        <f t="shared" si="34"/>
        <v/>
      </c>
      <c r="AC93" s="35" t="str">
        <f t="shared" si="35"/>
        <v/>
      </c>
      <c r="AD93" s="36">
        <v>90</v>
      </c>
      <c r="AE93" s="36" t="str">
        <f t="shared" ca="1" si="37"/>
        <v/>
      </c>
      <c r="AF93" s="37" t="str">
        <f t="shared" ca="1" si="38"/>
        <v/>
      </c>
      <c r="AG93" s="24"/>
      <c r="AH93" s="24"/>
      <c r="AI93" s="24"/>
      <c r="AJ93" s="24"/>
      <c r="AK93" s="36" t="str">
        <f>IF(AL93="","",MAX($AK$1:AK92)+1)</f>
        <v/>
      </c>
      <c r="AL93" s="39" t="str">
        <f>IF(H93="","",IF(COUNTIF($AL$3:AL92,H93)=0,H93,""))</f>
        <v/>
      </c>
      <c r="AM93" s="39" t="str">
        <f t="shared" si="39"/>
        <v/>
      </c>
    </row>
    <row r="94" spans="2:39" x14ac:dyDescent="0.35">
      <c r="B94" s="31"/>
      <c r="C94" s="31"/>
      <c r="D94" s="31"/>
      <c r="E94" s="31"/>
      <c r="F94" s="78"/>
      <c r="G94" s="21"/>
      <c r="H94" s="31"/>
      <c r="I94" s="32"/>
      <c r="J94" s="33" t="str">
        <f t="shared" si="25"/>
        <v/>
      </c>
      <c r="K94" s="31"/>
      <c r="L94" s="24"/>
      <c r="M94" s="24"/>
      <c r="N94" s="24"/>
      <c r="O94" s="34" t="str">
        <f t="shared" si="26"/>
        <v/>
      </c>
      <c r="P94" s="34" t="str">
        <f t="shared" ca="1" si="27"/>
        <v/>
      </c>
      <c r="Q94" s="34" t="str">
        <f>IF(AND(C94="Abierto",D94="Urgente"),RANK(P94,$P$4:$P$999,0)+COUNTIF($P$4:P94,P94)-1,"")</f>
        <v/>
      </c>
      <c r="R94" s="34" t="str">
        <f t="shared" si="28"/>
        <v/>
      </c>
      <c r="S94" s="34" t="str">
        <f t="shared" ca="1" si="29"/>
        <v/>
      </c>
      <c r="T94" s="34" t="str">
        <f>IF(AND(C94="Abierto",D94="Alta"),RANK(S94,$S$4:$S$999,0)+COUNTIF($S$4:S94,S94)-1+MAX(Q:Q),"")</f>
        <v/>
      </c>
      <c r="U94" s="34" t="str">
        <f t="shared" si="30"/>
        <v/>
      </c>
      <c r="V94" s="34" t="str">
        <f t="shared" ca="1" si="31"/>
        <v/>
      </c>
      <c r="W94" s="34" t="str">
        <f>IF(AND(C94="Abierto",D94="Media"),RANK(V94,$V$4:$V$999,0)+COUNTIF($V$4:V94,V94)-1+MAX(Q:Q,T:T),"")</f>
        <v/>
      </c>
      <c r="X94" s="34" t="str">
        <f t="shared" si="32"/>
        <v/>
      </c>
      <c r="Y94" s="34" t="str">
        <f t="shared" ca="1" si="33"/>
        <v/>
      </c>
      <c r="Z94" s="34" t="str">
        <f>IF(AND(C94="Abierto",D94="Baja"),RANK(Y94,$Y$4:$Y$999,0)+COUNTIF($Y$4:Y94,Y94)-1+MAX(Q:Q,T:T,W:W),"")</f>
        <v/>
      </c>
      <c r="AA94" s="35" t="str">
        <f t="shared" si="40"/>
        <v/>
      </c>
      <c r="AB94" s="35" t="str">
        <f t="shared" si="34"/>
        <v/>
      </c>
      <c r="AC94" s="35" t="str">
        <f t="shared" si="35"/>
        <v/>
      </c>
      <c r="AD94" s="36">
        <v>91</v>
      </c>
      <c r="AE94" s="36" t="str">
        <f t="shared" ca="1" si="37"/>
        <v/>
      </c>
      <c r="AF94" s="37" t="str">
        <f t="shared" ca="1" si="38"/>
        <v/>
      </c>
      <c r="AG94" s="24"/>
      <c r="AH94" s="24"/>
      <c r="AI94" s="24"/>
      <c r="AJ94" s="24"/>
      <c r="AK94" s="36" t="str">
        <f>IF(AL94="","",MAX($AK$1:AK93)+1)</f>
        <v/>
      </c>
      <c r="AL94" s="39" t="str">
        <f>IF(H94="","",IF(COUNTIF($AL$3:AL93,H94)=0,H94,""))</f>
        <v/>
      </c>
      <c r="AM94" s="39" t="str">
        <f t="shared" si="39"/>
        <v/>
      </c>
    </row>
    <row r="95" spans="2:39" x14ac:dyDescent="0.35">
      <c r="B95" s="31"/>
      <c r="C95" s="31"/>
      <c r="D95" s="31"/>
      <c r="E95" s="31"/>
      <c r="F95" s="78"/>
      <c r="G95" s="21"/>
      <c r="H95" s="31"/>
      <c r="I95" s="32"/>
      <c r="J95" s="33" t="str">
        <f t="shared" si="25"/>
        <v/>
      </c>
      <c r="K95" s="31"/>
      <c r="L95" s="24"/>
      <c r="M95" s="24"/>
      <c r="N95" s="24"/>
      <c r="O95" s="34" t="str">
        <f t="shared" si="26"/>
        <v/>
      </c>
      <c r="P95" s="34" t="str">
        <f t="shared" ca="1" si="27"/>
        <v/>
      </c>
      <c r="Q95" s="34" t="str">
        <f>IF(AND(C95="Abierto",D95="Urgente"),RANK(P95,$P$4:$P$999,0)+COUNTIF($P$4:P95,P95)-1,"")</f>
        <v/>
      </c>
      <c r="R95" s="34" t="str">
        <f t="shared" si="28"/>
        <v/>
      </c>
      <c r="S95" s="34" t="str">
        <f t="shared" ca="1" si="29"/>
        <v/>
      </c>
      <c r="T95" s="34" t="str">
        <f>IF(AND(C95="Abierto",D95="Alta"),RANK(S95,$S$4:$S$999,0)+COUNTIF($S$4:S95,S95)-1+MAX(Q:Q),"")</f>
        <v/>
      </c>
      <c r="U95" s="34" t="str">
        <f t="shared" si="30"/>
        <v/>
      </c>
      <c r="V95" s="34" t="str">
        <f t="shared" ca="1" si="31"/>
        <v/>
      </c>
      <c r="W95" s="34" t="str">
        <f>IF(AND(C95="Abierto",D95="Media"),RANK(V95,$V$4:$V$999,0)+COUNTIF($V$4:V95,V95)-1+MAX(Q:Q,T:T),"")</f>
        <v/>
      </c>
      <c r="X95" s="34" t="str">
        <f t="shared" si="32"/>
        <v/>
      </c>
      <c r="Y95" s="34" t="str">
        <f t="shared" ca="1" si="33"/>
        <v/>
      </c>
      <c r="Z95" s="34" t="str">
        <f>IF(AND(C95="Abierto",D95="Baja"),RANK(Y95,$Y$4:$Y$999,0)+COUNTIF($Y$4:Y95,Y95)-1+MAX(Q:Q,T:T,W:W),"")</f>
        <v/>
      </c>
      <c r="AA95" s="35" t="str">
        <f t="shared" si="40"/>
        <v/>
      </c>
      <c r="AB95" s="35" t="str">
        <f t="shared" si="34"/>
        <v/>
      </c>
      <c r="AC95" s="35" t="str">
        <f t="shared" si="35"/>
        <v/>
      </c>
      <c r="AD95" s="36">
        <v>92</v>
      </c>
      <c r="AE95" s="36" t="str">
        <f t="shared" ca="1" si="37"/>
        <v/>
      </c>
      <c r="AF95" s="37" t="str">
        <f t="shared" ca="1" si="38"/>
        <v/>
      </c>
      <c r="AG95" s="24"/>
      <c r="AH95" s="24"/>
      <c r="AI95" s="24"/>
      <c r="AJ95" s="24"/>
      <c r="AK95" s="36" t="str">
        <f>IF(AL95="","",MAX($AK$1:AK94)+1)</f>
        <v/>
      </c>
      <c r="AL95" s="39" t="str">
        <f>IF(H95="","",IF(COUNTIF($AL$3:AL94,H95)=0,H95,""))</f>
        <v/>
      </c>
      <c r="AM95" s="39" t="str">
        <f t="shared" si="39"/>
        <v/>
      </c>
    </row>
    <row r="96" spans="2:39" x14ac:dyDescent="0.35">
      <c r="B96" s="31"/>
      <c r="C96" s="31"/>
      <c r="D96" s="31"/>
      <c r="E96" s="31"/>
      <c r="F96" s="78"/>
      <c r="G96" s="21"/>
      <c r="H96" s="31"/>
      <c r="I96" s="32"/>
      <c r="J96" s="33" t="str">
        <f t="shared" si="25"/>
        <v/>
      </c>
      <c r="K96" s="31"/>
      <c r="L96" s="24"/>
      <c r="M96" s="24"/>
      <c r="N96" s="24"/>
      <c r="O96" s="34" t="str">
        <f t="shared" si="26"/>
        <v/>
      </c>
      <c r="P96" s="34" t="str">
        <f t="shared" ca="1" si="27"/>
        <v/>
      </c>
      <c r="Q96" s="34" t="str">
        <f>IF(AND(C96="Abierto",D96="Urgente"),RANK(P96,$P$4:$P$999,0)+COUNTIF($P$4:P96,P96)-1,"")</f>
        <v/>
      </c>
      <c r="R96" s="34" t="str">
        <f t="shared" si="28"/>
        <v/>
      </c>
      <c r="S96" s="34" t="str">
        <f t="shared" ca="1" si="29"/>
        <v/>
      </c>
      <c r="T96" s="34" t="str">
        <f>IF(AND(C96="Abierto",D96="Alta"),RANK(S96,$S$4:$S$999,0)+COUNTIF($S$4:S96,S96)-1+MAX(Q:Q),"")</f>
        <v/>
      </c>
      <c r="U96" s="34" t="str">
        <f t="shared" si="30"/>
        <v/>
      </c>
      <c r="V96" s="34" t="str">
        <f t="shared" ca="1" si="31"/>
        <v/>
      </c>
      <c r="W96" s="34" t="str">
        <f>IF(AND(C96="Abierto",D96="Media"),RANK(V96,$V$4:$V$999,0)+COUNTIF($V$4:V96,V96)-1+MAX(Q:Q,T:T),"")</f>
        <v/>
      </c>
      <c r="X96" s="34" t="str">
        <f t="shared" si="32"/>
        <v/>
      </c>
      <c r="Y96" s="34" t="str">
        <f t="shared" ca="1" si="33"/>
        <v/>
      </c>
      <c r="Z96" s="34" t="str">
        <f>IF(AND(C96="Abierto",D96="Baja"),RANK(Y96,$Y$4:$Y$999,0)+COUNTIF($Y$4:Y96,Y96)-1+MAX(Q:Q,T:T,W:W),"")</f>
        <v/>
      </c>
      <c r="AA96" s="35" t="str">
        <f t="shared" si="40"/>
        <v/>
      </c>
      <c r="AB96" s="35" t="str">
        <f t="shared" si="34"/>
        <v/>
      </c>
      <c r="AC96" s="35" t="str">
        <f t="shared" si="35"/>
        <v/>
      </c>
      <c r="AD96" s="36">
        <v>93</v>
      </c>
      <c r="AE96" s="36" t="str">
        <f t="shared" ca="1" si="37"/>
        <v/>
      </c>
      <c r="AF96" s="37" t="str">
        <f t="shared" ca="1" si="38"/>
        <v/>
      </c>
      <c r="AG96" s="24"/>
      <c r="AH96" s="24"/>
      <c r="AI96" s="24"/>
      <c r="AJ96" s="24"/>
      <c r="AK96" s="36" t="str">
        <f>IF(AL96="","",MAX($AK$1:AK95)+1)</f>
        <v/>
      </c>
      <c r="AL96" s="39" t="str">
        <f>IF(H96="","",IF(COUNTIF($AL$3:AL95,H96)=0,H96,""))</f>
        <v/>
      </c>
      <c r="AM96" s="39" t="str">
        <f t="shared" si="39"/>
        <v/>
      </c>
    </row>
    <row r="97" spans="2:39" x14ac:dyDescent="0.35">
      <c r="B97" s="31"/>
      <c r="C97" s="31"/>
      <c r="D97" s="31"/>
      <c r="E97" s="31"/>
      <c r="F97" s="78"/>
      <c r="G97" s="21"/>
      <c r="H97" s="31"/>
      <c r="I97" s="32"/>
      <c r="J97" s="33" t="str">
        <f t="shared" si="25"/>
        <v/>
      </c>
      <c r="K97" s="31"/>
      <c r="L97" s="24"/>
      <c r="M97" s="24"/>
      <c r="N97" s="24"/>
      <c r="O97" s="34" t="str">
        <f t="shared" si="26"/>
        <v/>
      </c>
      <c r="P97" s="34" t="str">
        <f t="shared" ca="1" si="27"/>
        <v/>
      </c>
      <c r="Q97" s="34" t="str">
        <f>IF(AND(C97="Abierto",D97="Urgente"),RANK(P97,$P$4:$P$999,0)+COUNTIF($P$4:P97,P97)-1,"")</f>
        <v/>
      </c>
      <c r="R97" s="34" t="str">
        <f t="shared" si="28"/>
        <v/>
      </c>
      <c r="S97" s="34" t="str">
        <f t="shared" ca="1" si="29"/>
        <v/>
      </c>
      <c r="T97" s="34" t="str">
        <f>IF(AND(C97="Abierto",D97="Alta"),RANK(S97,$S$4:$S$999,0)+COUNTIF($S$4:S97,S97)-1+MAX(Q:Q),"")</f>
        <v/>
      </c>
      <c r="U97" s="34" t="str">
        <f t="shared" si="30"/>
        <v/>
      </c>
      <c r="V97" s="34" t="str">
        <f t="shared" ca="1" si="31"/>
        <v/>
      </c>
      <c r="W97" s="34" t="str">
        <f>IF(AND(C97="Abierto",D97="Media"),RANK(V97,$V$4:$V$999,0)+COUNTIF($V$4:V97,V97)-1+MAX(Q:Q,T:T),"")</f>
        <v/>
      </c>
      <c r="X97" s="34" t="str">
        <f t="shared" si="32"/>
        <v/>
      </c>
      <c r="Y97" s="34" t="str">
        <f t="shared" ca="1" si="33"/>
        <v/>
      </c>
      <c r="Z97" s="34" t="str">
        <f>IF(AND(C97="Abierto",D97="Baja"),RANK(Y97,$Y$4:$Y$999,0)+COUNTIF($Y$4:Y97,Y97)-1+MAX(Q:Q,T:T,W:W),"")</f>
        <v/>
      </c>
      <c r="AA97" s="35" t="str">
        <f t="shared" si="40"/>
        <v/>
      </c>
      <c r="AB97" s="35" t="str">
        <f t="shared" si="34"/>
        <v/>
      </c>
      <c r="AC97" s="35" t="str">
        <f t="shared" si="35"/>
        <v/>
      </c>
      <c r="AD97" s="36">
        <v>94</v>
      </c>
      <c r="AE97" s="36" t="str">
        <f t="shared" ca="1" si="37"/>
        <v/>
      </c>
      <c r="AF97" s="37" t="str">
        <f t="shared" ca="1" si="38"/>
        <v/>
      </c>
      <c r="AG97" s="24"/>
      <c r="AH97" s="24"/>
      <c r="AI97" s="24"/>
      <c r="AJ97" s="24"/>
      <c r="AK97" s="36" t="str">
        <f>IF(AL97="","",MAX($AK$1:AK96)+1)</f>
        <v/>
      </c>
      <c r="AL97" s="39" t="str">
        <f>IF(H97="","",IF(COUNTIF($AL$3:AL96,H97)=0,H97,""))</f>
        <v/>
      </c>
      <c r="AM97" s="39" t="str">
        <f t="shared" si="39"/>
        <v/>
      </c>
    </row>
    <row r="98" spans="2:39" x14ac:dyDescent="0.35">
      <c r="B98" s="31"/>
      <c r="C98" s="31"/>
      <c r="D98" s="31"/>
      <c r="E98" s="31"/>
      <c r="F98" s="78"/>
      <c r="G98" s="21"/>
      <c r="H98" s="31"/>
      <c r="I98" s="32"/>
      <c r="J98" s="33" t="str">
        <f t="shared" si="25"/>
        <v/>
      </c>
      <c r="K98" s="31"/>
      <c r="L98" s="24"/>
      <c r="M98" s="24"/>
      <c r="N98" s="24"/>
      <c r="O98" s="34" t="str">
        <f t="shared" si="26"/>
        <v/>
      </c>
      <c r="P98" s="34" t="str">
        <f t="shared" ca="1" si="27"/>
        <v/>
      </c>
      <c r="Q98" s="34" t="str">
        <f>IF(AND(C98="Abierto",D98="Urgente"),RANK(P98,$P$4:$P$999,0)+COUNTIF($P$4:P98,P98)-1,"")</f>
        <v/>
      </c>
      <c r="R98" s="34" t="str">
        <f t="shared" si="28"/>
        <v/>
      </c>
      <c r="S98" s="34" t="str">
        <f t="shared" ca="1" si="29"/>
        <v/>
      </c>
      <c r="T98" s="34" t="str">
        <f>IF(AND(C98="Abierto",D98="Alta"),RANK(S98,$S$4:$S$999,0)+COUNTIF($S$4:S98,S98)-1+MAX(Q:Q),"")</f>
        <v/>
      </c>
      <c r="U98" s="34" t="str">
        <f t="shared" si="30"/>
        <v/>
      </c>
      <c r="V98" s="34" t="str">
        <f t="shared" ca="1" si="31"/>
        <v/>
      </c>
      <c r="W98" s="34" t="str">
        <f>IF(AND(C98="Abierto",D98="Media"),RANK(V98,$V$4:$V$999,0)+COUNTIF($V$4:V98,V98)-1+MAX(Q:Q,T:T),"")</f>
        <v/>
      </c>
      <c r="X98" s="34" t="str">
        <f t="shared" si="32"/>
        <v/>
      </c>
      <c r="Y98" s="34" t="str">
        <f t="shared" ca="1" si="33"/>
        <v/>
      </c>
      <c r="Z98" s="34" t="str">
        <f>IF(AND(C98="Abierto",D98="Baja"),RANK(Y98,$Y$4:$Y$999,0)+COUNTIF($Y$4:Y98,Y98)-1+MAX(Q:Q,T:T,W:W),"")</f>
        <v/>
      </c>
      <c r="AA98" s="35" t="str">
        <f t="shared" si="40"/>
        <v/>
      </c>
      <c r="AB98" s="35" t="str">
        <f t="shared" si="34"/>
        <v/>
      </c>
      <c r="AC98" s="35" t="str">
        <f t="shared" si="35"/>
        <v/>
      </c>
      <c r="AD98" s="36">
        <v>95</v>
      </c>
      <c r="AE98" s="36" t="str">
        <f t="shared" ca="1" si="37"/>
        <v/>
      </c>
      <c r="AF98" s="37" t="str">
        <f t="shared" ca="1" si="38"/>
        <v/>
      </c>
      <c r="AG98" s="24"/>
      <c r="AH98" s="24"/>
      <c r="AI98" s="24"/>
      <c r="AJ98" s="24"/>
      <c r="AK98" s="36" t="str">
        <f>IF(AL98="","",MAX($AK$1:AK97)+1)</f>
        <v/>
      </c>
      <c r="AL98" s="39" t="str">
        <f>IF(H98="","",IF(COUNTIF($AL$3:AL97,H98)=0,H98,""))</f>
        <v/>
      </c>
      <c r="AM98" s="39" t="str">
        <f t="shared" si="39"/>
        <v/>
      </c>
    </row>
    <row r="99" spans="2:39" x14ac:dyDescent="0.35">
      <c r="B99" s="31"/>
      <c r="C99" s="31"/>
      <c r="D99" s="31"/>
      <c r="E99" s="31"/>
      <c r="F99" s="78"/>
      <c r="G99" s="21"/>
      <c r="H99" s="31"/>
      <c r="I99" s="32"/>
      <c r="J99" s="33" t="str">
        <f t="shared" si="25"/>
        <v/>
      </c>
      <c r="K99" s="31"/>
      <c r="L99" s="24"/>
      <c r="M99" s="24"/>
      <c r="N99" s="24"/>
      <c r="O99" s="34" t="str">
        <f t="shared" si="26"/>
        <v/>
      </c>
      <c r="P99" s="34" t="str">
        <f t="shared" ca="1" si="27"/>
        <v/>
      </c>
      <c r="Q99" s="34" t="str">
        <f>IF(AND(C99="Abierto",D99="Urgente"),RANK(P99,$P$4:$P$999,0)+COUNTIF($P$4:P99,P99)-1,"")</f>
        <v/>
      </c>
      <c r="R99" s="34" t="str">
        <f t="shared" si="28"/>
        <v/>
      </c>
      <c r="S99" s="34" t="str">
        <f t="shared" ca="1" si="29"/>
        <v/>
      </c>
      <c r="T99" s="34" t="str">
        <f>IF(AND(C99="Abierto",D99="Alta"),RANK(S99,$S$4:$S$999,0)+COUNTIF($S$4:S99,S99)-1+MAX(Q:Q),"")</f>
        <v/>
      </c>
      <c r="U99" s="34" t="str">
        <f t="shared" si="30"/>
        <v/>
      </c>
      <c r="V99" s="34" t="str">
        <f t="shared" ca="1" si="31"/>
        <v/>
      </c>
      <c r="W99" s="34" t="str">
        <f>IF(AND(C99="Abierto",D99="Media"),RANK(V99,$V$4:$V$999,0)+COUNTIF($V$4:V99,V99)-1+MAX(Q:Q,T:T),"")</f>
        <v/>
      </c>
      <c r="X99" s="34" t="str">
        <f t="shared" si="32"/>
        <v/>
      </c>
      <c r="Y99" s="34" t="str">
        <f t="shared" ca="1" si="33"/>
        <v/>
      </c>
      <c r="Z99" s="34" t="str">
        <f>IF(AND(C99="Abierto",D99="Baja"),RANK(Y99,$Y$4:$Y$999,0)+COUNTIF($Y$4:Y99,Y99)-1+MAX(Q:Q,T:T,W:W),"")</f>
        <v/>
      </c>
      <c r="AA99" s="35" t="str">
        <f t="shared" si="40"/>
        <v/>
      </c>
      <c r="AB99" s="35" t="str">
        <f t="shared" si="34"/>
        <v/>
      </c>
      <c r="AC99" s="35" t="str">
        <f t="shared" si="35"/>
        <v/>
      </c>
      <c r="AD99" s="36">
        <v>96</v>
      </c>
      <c r="AE99" s="36" t="str">
        <f t="shared" ca="1" si="37"/>
        <v/>
      </c>
      <c r="AF99" s="37" t="str">
        <f t="shared" ca="1" si="38"/>
        <v/>
      </c>
      <c r="AG99" s="24"/>
      <c r="AH99" s="24"/>
      <c r="AI99" s="24"/>
      <c r="AJ99" s="24"/>
      <c r="AK99" s="36" t="str">
        <f>IF(AL99="","",MAX($AK$1:AK98)+1)</f>
        <v/>
      </c>
      <c r="AL99" s="39" t="str">
        <f>IF(H99="","",IF(COUNTIF($AL$3:AL98,H99)=0,H99,""))</f>
        <v/>
      </c>
      <c r="AM99" s="39" t="str">
        <f t="shared" si="39"/>
        <v/>
      </c>
    </row>
    <row r="100" spans="2:39" x14ac:dyDescent="0.35">
      <c r="B100" s="31"/>
      <c r="C100" s="31"/>
      <c r="D100" s="31"/>
      <c r="E100" s="31"/>
      <c r="F100" s="78"/>
      <c r="G100" s="21"/>
      <c r="H100" s="31"/>
      <c r="I100" s="32"/>
      <c r="J100" s="33" t="str">
        <f t="shared" si="25"/>
        <v/>
      </c>
      <c r="K100" s="31"/>
      <c r="L100" s="24"/>
      <c r="M100" s="24"/>
      <c r="N100" s="24"/>
      <c r="O100" s="34" t="str">
        <f t="shared" si="26"/>
        <v/>
      </c>
      <c r="P100" s="34" t="str">
        <f t="shared" ca="1" si="27"/>
        <v/>
      </c>
      <c r="Q100" s="34" t="str">
        <f>IF(AND(C100="Abierto",D100="Urgente"),RANK(P100,$P$4:$P$999,0)+COUNTIF($P$4:P100,P100)-1,"")</f>
        <v/>
      </c>
      <c r="R100" s="34" t="str">
        <f t="shared" si="28"/>
        <v/>
      </c>
      <c r="S100" s="34" t="str">
        <f t="shared" ca="1" si="29"/>
        <v/>
      </c>
      <c r="T100" s="34" t="str">
        <f>IF(AND(C100="Abierto",D100="Alta"),RANK(S100,$S$4:$S$999,0)+COUNTIF($S$4:S100,S100)-1+MAX(Q:Q),"")</f>
        <v/>
      </c>
      <c r="U100" s="34" t="str">
        <f t="shared" si="30"/>
        <v/>
      </c>
      <c r="V100" s="34" t="str">
        <f t="shared" ca="1" si="31"/>
        <v/>
      </c>
      <c r="W100" s="34" t="str">
        <f>IF(AND(C100="Abierto",D100="Media"),RANK(V100,$V$4:$V$999,0)+COUNTIF($V$4:V100,V100)-1+MAX(Q:Q,T:T),"")</f>
        <v/>
      </c>
      <c r="X100" s="34" t="str">
        <f t="shared" si="32"/>
        <v/>
      </c>
      <c r="Y100" s="34" t="str">
        <f t="shared" ca="1" si="33"/>
        <v/>
      </c>
      <c r="Z100" s="34" t="str">
        <f>IF(AND(C100="Abierto",D100="Baja"),RANK(Y100,$Y$4:$Y$999,0)+COUNTIF($Y$4:Y100,Y100)-1+MAX(Q:Q,T:T,W:W),"")</f>
        <v/>
      </c>
      <c r="AA100" s="35" t="str">
        <f t="shared" si="40"/>
        <v/>
      </c>
      <c r="AB100" s="35" t="str">
        <f t="shared" si="34"/>
        <v/>
      </c>
      <c r="AC100" s="35" t="str">
        <f t="shared" si="35"/>
        <v/>
      </c>
      <c r="AD100" s="36">
        <v>97</v>
      </c>
      <c r="AE100" s="36" t="str">
        <f t="shared" ca="1" si="37"/>
        <v/>
      </c>
      <c r="AF100" s="37" t="str">
        <f t="shared" ca="1" si="38"/>
        <v/>
      </c>
      <c r="AG100" s="24"/>
      <c r="AH100" s="24"/>
      <c r="AI100" s="24"/>
      <c r="AJ100" s="24"/>
      <c r="AK100" s="36" t="str">
        <f>IF(AL100="","",MAX($AK$1:AK99)+1)</f>
        <v/>
      </c>
      <c r="AL100" s="39" t="str">
        <f>IF(H100="","",IF(COUNTIF($AL$3:AL99,H100)=0,H100,""))</f>
        <v/>
      </c>
      <c r="AM100" s="39" t="str">
        <f t="shared" si="39"/>
        <v/>
      </c>
    </row>
    <row r="101" spans="2:39" x14ac:dyDescent="0.35">
      <c r="B101" s="31"/>
      <c r="C101" s="31"/>
      <c r="D101" s="31"/>
      <c r="E101" s="31"/>
      <c r="F101" s="78"/>
      <c r="G101" s="21"/>
      <c r="H101" s="31"/>
      <c r="I101" s="32"/>
      <c r="J101" s="33" t="str">
        <f t="shared" si="25"/>
        <v/>
      </c>
      <c r="K101" s="31"/>
      <c r="L101" s="24"/>
      <c r="M101" s="24"/>
      <c r="N101" s="24"/>
      <c r="O101" s="34" t="str">
        <f t="shared" si="26"/>
        <v/>
      </c>
      <c r="P101" s="34" t="str">
        <f t="shared" ca="1" si="27"/>
        <v/>
      </c>
      <c r="Q101" s="34" t="str">
        <f>IF(AND(C101="Abierto",D101="Urgente"),RANK(P101,$P$4:$P$999,0)+COUNTIF($P$4:P101,P101)-1,"")</f>
        <v/>
      </c>
      <c r="R101" s="34" t="str">
        <f t="shared" si="28"/>
        <v/>
      </c>
      <c r="S101" s="34" t="str">
        <f t="shared" ca="1" si="29"/>
        <v/>
      </c>
      <c r="T101" s="34" t="str">
        <f>IF(AND(C101="Abierto",D101="Alta"),RANK(S101,$S$4:$S$999,0)+COUNTIF($S$4:S101,S101)-1+MAX(Q:Q),"")</f>
        <v/>
      </c>
      <c r="U101" s="34" t="str">
        <f t="shared" si="30"/>
        <v/>
      </c>
      <c r="V101" s="34" t="str">
        <f t="shared" ca="1" si="31"/>
        <v/>
      </c>
      <c r="W101" s="34" t="str">
        <f>IF(AND(C101="Abierto",D101="Media"),RANK(V101,$V$4:$V$999,0)+COUNTIF($V$4:V101,V101)-1+MAX(Q:Q,T:T),"")</f>
        <v/>
      </c>
      <c r="X101" s="34" t="str">
        <f t="shared" si="32"/>
        <v/>
      </c>
      <c r="Y101" s="34" t="str">
        <f t="shared" ca="1" si="33"/>
        <v/>
      </c>
      <c r="Z101" s="34" t="str">
        <f>IF(AND(C101="Abierto",D101="Baja"),RANK(Y101,$Y$4:$Y$999,0)+COUNTIF($Y$4:Y101,Y101)-1+MAX(Q:Q,T:T,W:W),"")</f>
        <v/>
      </c>
      <c r="AA101" s="35" t="str">
        <f t="shared" si="40"/>
        <v/>
      </c>
      <c r="AB101" s="35" t="str">
        <f t="shared" si="34"/>
        <v/>
      </c>
      <c r="AC101" s="35" t="str">
        <f t="shared" si="35"/>
        <v/>
      </c>
      <c r="AD101" s="36">
        <v>98</v>
      </c>
      <c r="AE101" s="36" t="str">
        <f t="shared" ca="1" si="37"/>
        <v/>
      </c>
      <c r="AF101" s="37" t="str">
        <f t="shared" ca="1" si="38"/>
        <v/>
      </c>
      <c r="AG101" s="24"/>
      <c r="AH101" s="24"/>
      <c r="AI101" s="24"/>
      <c r="AJ101" s="24"/>
      <c r="AK101" s="36" t="str">
        <f>IF(AL101="","",MAX($AK$1:AK100)+1)</f>
        <v/>
      </c>
      <c r="AL101" s="39" t="str">
        <f>IF(H101="","",IF(COUNTIF($AL$3:AL100,H101)=0,H101,""))</f>
        <v/>
      </c>
      <c r="AM101" s="39" t="str">
        <f t="shared" si="39"/>
        <v/>
      </c>
    </row>
    <row r="102" spans="2:39" x14ac:dyDescent="0.35">
      <c r="B102" s="31"/>
      <c r="C102" s="31"/>
      <c r="D102" s="31"/>
      <c r="E102" s="31"/>
      <c r="F102" s="78"/>
      <c r="G102" s="21"/>
      <c r="H102" s="31"/>
      <c r="I102" s="32"/>
      <c r="J102" s="33" t="str">
        <f t="shared" si="25"/>
        <v/>
      </c>
      <c r="K102" s="31"/>
      <c r="L102" s="24"/>
      <c r="M102" s="24"/>
      <c r="N102" s="24"/>
      <c r="O102" s="34" t="str">
        <f t="shared" si="26"/>
        <v/>
      </c>
      <c r="P102" s="34" t="str">
        <f t="shared" ca="1" si="27"/>
        <v/>
      </c>
      <c r="Q102" s="34" t="str">
        <f>IF(AND(C102="Abierto",D102="Urgente"),RANK(P102,$P$4:$P$999,0)+COUNTIF($P$4:P102,P102)-1,"")</f>
        <v/>
      </c>
      <c r="R102" s="34" t="str">
        <f t="shared" si="28"/>
        <v/>
      </c>
      <c r="S102" s="34" t="str">
        <f t="shared" ca="1" si="29"/>
        <v/>
      </c>
      <c r="T102" s="34" t="str">
        <f>IF(AND(C102="Abierto",D102="Alta"),RANK(S102,$S$4:$S$999,0)+COUNTIF($S$4:S102,S102)-1+MAX(Q:Q),"")</f>
        <v/>
      </c>
      <c r="U102" s="34" t="str">
        <f t="shared" si="30"/>
        <v/>
      </c>
      <c r="V102" s="34" t="str">
        <f t="shared" ca="1" si="31"/>
        <v/>
      </c>
      <c r="W102" s="34" t="str">
        <f>IF(AND(C102="Abierto",D102="Media"),RANK(V102,$V$4:$V$999,0)+COUNTIF($V$4:V102,V102)-1+MAX(Q:Q,T:T),"")</f>
        <v/>
      </c>
      <c r="X102" s="34" t="str">
        <f t="shared" si="32"/>
        <v/>
      </c>
      <c r="Y102" s="34" t="str">
        <f t="shared" ca="1" si="33"/>
        <v/>
      </c>
      <c r="Z102" s="34" t="str">
        <f>IF(AND(C102="Abierto",D102="Baja"),RANK(Y102,$Y$4:$Y$999,0)+COUNTIF($Y$4:Y102,Y102)-1+MAX(Q:Q,T:T,W:W),"")</f>
        <v/>
      </c>
      <c r="AA102" s="35" t="str">
        <f t="shared" si="40"/>
        <v/>
      </c>
      <c r="AB102" s="35" t="str">
        <f t="shared" si="34"/>
        <v/>
      </c>
      <c r="AC102" s="35" t="str">
        <f t="shared" si="35"/>
        <v/>
      </c>
      <c r="AD102" s="36">
        <v>99</v>
      </c>
      <c r="AE102" s="36" t="str">
        <f t="shared" ca="1" si="37"/>
        <v/>
      </c>
      <c r="AF102" s="37" t="str">
        <f t="shared" ca="1" si="38"/>
        <v/>
      </c>
      <c r="AG102" s="24"/>
      <c r="AH102" s="24"/>
      <c r="AI102" s="24"/>
      <c r="AJ102" s="24"/>
      <c r="AK102" s="36" t="str">
        <f>IF(AL102="","",MAX($AK$1:AK101)+1)</f>
        <v/>
      </c>
      <c r="AL102" s="39" t="str">
        <f>IF(H102="","",IF(COUNTIF($AL$3:AL101,H102)=0,H102,""))</f>
        <v/>
      </c>
      <c r="AM102" s="39" t="str">
        <f t="shared" si="39"/>
        <v/>
      </c>
    </row>
    <row r="103" spans="2:39" x14ac:dyDescent="0.35">
      <c r="B103" s="31"/>
      <c r="C103" s="31"/>
      <c r="D103" s="31"/>
      <c r="E103" s="31"/>
      <c r="F103" s="78"/>
      <c r="G103" s="21"/>
      <c r="H103" s="31"/>
      <c r="I103" s="32"/>
      <c r="J103" s="33" t="str">
        <f t="shared" si="25"/>
        <v/>
      </c>
      <c r="K103" s="31"/>
      <c r="L103" s="24"/>
      <c r="M103" s="24"/>
      <c r="N103" s="24"/>
      <c r="O103" s="34" t="str">
        <f t="shared" si="26"/>
        <v/>
      </c>
      <c r="P103" s="34" t="str">
        <f t="shared" ca="1" si="27"/>
        <v/>
      </c>
      <c r="Q103" s="34" t="str">
        <f>IF(AND(C103="Abierto",D103="Urgente"),RANK(P103,$P$4:$P$999,0)+COUNTIF($P$4:P103,P103)-1,"")</f>
        <v/>
      </c>
      <c r="R103" s="34" t="str">
        <f t="shared" si="28"/>
        <v/>
      </c>
      <c r="S103" s="34" t="str">
        <f t="shared" ca="1" si="29"/>
        <v/>
      </c>
      <c r="T103" s="34" t="str">
        <f>IF(AND(C103="Abierto",D103="Alta"),RANK(S103,$S$4:$S$999,0)+COUNTIF($S$4:S103,S103)-1+MAX(Q:Q),"")</f>
        <v/>
      </c>
      <c r="U103" s="34" t="str">
        <f t="shared" si="30"/>
        <v/>
      </c>
      <c r="V103" s="34" t="str">
        <f t="shared" ca="1" si="31"/>
        <v/>
      </c>
      <c r="W103" s="34" t="str">
        <f>IF(AND(C103="Abierto",D103="Media"),RANK(V103,$V$4:$V$999,0)+COUNTIF($V$4:V103,V103)-1+MAX(Q:Q,T:T),"")</f>
        <v/>
      </c>
      <c r="X103" s="34" t="str">
        <f t="shared" si="32"/>
        <v/>
      </c>
      <c r="Y103" s="34" t="str">
        <f t="shared" ca="1" si="33"/>
        <v/>
      </c>
      <c r="Z103" s="34" t="str">
        <f>IF(AND(C103="Abierto",D103="Baja"),RANK(Y103,$Y$4:$Y$999,0)+COUNTIF($Y$4:Y103,Y103)-1+MAX(Q:Q,T:T,W:W),"")</f>
        <v/>
      </c>
      <c r="AA103" s="35" t="str">
        <f t="shared" si="40"/>
        <v/>
      </c>
      <c r="AB103" s="35" t="str">
        <f t="shared" si="34"/>
        <v/>
      </c>
      <c r="AC103" s="35" t="str">
        <f t="shared" si="35"/>
        <v/>
      </c>
      <c r="AD103" s="36">
        <v>100</v>
      </c>
      <c r="AE103" s="36" t="str">
        <f t="shared" ca="1" si="37"/>
        <v/>
      </c>
      <c r="AF103" s="37" t="str">
        <f t="shared" ca="1" si="38"/>
        <v/>
      </c>
      <c r="AG103" s="24"/>
      <c r="AH103" s="24"/>
      <c r="AI103" s="24"/>
      <c r="AJ103" s="24"/>
      <c r="AK103" s="36" t="str">
        <f>IF(AL103="","",MAX($AK$1:AK102)+1)</f>
        <v/>
      </c>
      <c r="AL103" s="39" t="str">
        <f>IF(H103="","",IF(COUNTIF($AL$3:AL102,H103)=0,H103,""))</f>
        <v/>
      </c>
      <c r="AM103" s="39" t="str">
        <f t="shared" si="39"/>
        <v/>
      </c>
    </row>
    <row r="104" spans="2:39" x14ac:dyDescent="0.35">
      <c r="B104" s="31"/>
      <c r="C104" s="31"/>
      <c r="D104" s="31"/>
      <c r="E104" s="31"/>
      <c r="F104" s="78"/>
      <c r="G104" s="21"/>
      <c r="H104" s="31"/>
      <c r="I104" s="32"/>
      <c r="J104" s="33" t="str">
        <f t="shared" si="25"/>
        <v/>
      </c>
      <c r="K104" s="31"/>
      <c r="L104" s="24"/>
      <c r="M104" s="24"/>
      <c r="N104" s="24"/>
      <c r="O104" s="34" t="str">
        <f t="shared" si="26"/>
        <v/>
      </c>
      <c r="P104" s="34" t="str">
        <f t="shared" ca="1" si="27"/>
        <v/>
      </c>
      <c r="Q104" s="34" t="str">
        <f>IF(AND(C104="Abierto",D104="Urgente"),RANK(P104,$P$4:$P$999,0)+COUNTIF($P$4:P104,P104)-1,"")</f>
        <v/>
      </c>
      <c r="R104" s="34" t="str">
        <f t="shared" si="28"/>
        <v/>
      </c>
      <c r="S104" s="34" t="str">
        <f t="shared" ca="1" si="29"/>
        <v/>
      </c>
      <c r="T104" s="34" t="str">
        <f>IF(AND(C104="Abierto",D104="Alta"),RANK(S104,$S$4:$S$999,0)+COUNTIF($S$4:S104,S104)-1+MAX(Q:Q),"")</f>
        <v/>
      </c>
      <c r="U104" s="34" t="str">
        <f t="shared" si="30"/>
        <v/>
      </c>
      <c r="V104" s="34" t="str">
        <f t="shared" ca="1" si="31"/>
        <v/>
      </c>
      <c r="W104" s="34" t="str">
        <f>IF(AND(C104="Abierto",D104="Media"),RANK(V104,$V$4:$V$999,0)+COUNTIF($V$4:V104,V104)-1+MAX(Q:Q,T:T),"")</f>
        <v/>
      </c>
      <c r="X104" s="34" t="str">
        <f t="shared" si="32"/>
        <v/>
      </c>
      <c r="Y104" s="34" t="str">
        <f t="shared" ca="1" si="33"/>
        <v/>
      </c>
      <c r="Z104" s="34" t="str">
        <f>IF(AND(C104="Abierto",D104="Baja"),RANK(Y104,$Y$4:$Y$999,0)+COUNTIF($Y$4:Y104,Y104)-1+MAX(Q:Q,T:T,W:W),"")</f>
        <v/>
      </c>
      <c r="AA104" s="35" t="str">
        <f t="shared" si="40"/>
        <v/>
      </c>
      <c r="AB104" s="35" t="str">
        <f t="shared" si="34"/>
        <v/>
      </c>
      <c r="AC104" s="35" t="str">
        <f t="shared" si="35"/>
        <v/>
      </c>
      <c r="AD104" s="36">
        <v>101</v>
      </c>
      <c r="AE104" s="36" t="str">
        <f t="shared" ca="1" si="37"/>
        <v/>
      </c>
      <c r="AF104" s="37" t="str">
        <f t="shared" ca="1" si="38"/>
        <v/>
      </c>
      <c r="AG104" s="24"/>
      <c r="AH104" s="24"/>
      <c r="AI104" s="24"/>
      <c r="AJ104" s="24"/>
      <c r="AK104" s="36" t="str">
        <f>IF(AL104="","",MAX($AK$1:AK103)+1)</f>
        <v/>
      </c>
      <c r="AL104" s="39" t="str">
        <f>IF(H104="","",IF(COUNTIF($AL$3:AL103,H104)=0,H104,""))</f>
        <v/>
      </c>
      <c r="AM104" s="39" t="str">
        <f t="shared" si="39"/>
        <v/>
      </c>
    </row>
    <row r="105" spans="2:39" x14ac:dyDescent="0.35">
      <c r="B105" s="31"/>
      <c r="C105" s="31"/>
      <c r="D105" s="31"/>
      <c r="E105" s="31"/>
      <c r="F105" s="78"/>
      <c r="G105" s="21"/>
      <c r="H105" s="31"/>
      <c r="I105" s="32"/>
      <c r="J105" s="33" t="str">
        <f t="shared" si="25"/>
        <v/>
      </c>
      <c r="K105" s="31"/>
      <c r="L105" s="24"/>
      <c r="M105" s="24"/>
      <c r="N105" s="24"/>
      <c r="O105" s="34" t="str">
        <f t="shared" si="26"/>
        <v/>
      </c>
      <c r="P105" s="34" t="str">
        <f t="shared" ca="1" si="27"/>
        <v/>
      </c>
      <c r="Q105" s="34" t="str">
        <f>IF(AND(C105="Abierto",D105="Urgente"),RANK(P105,$P$4:$P$999,0)+COUNTIF($P$4:P105,P105)-1,"")</f>
        <v/>
      </c>
      <c r="R105" s="34" t="str">
        <f t="shared" si="28"/>
        <v/>
      </c>
      <c r="S105" s="34" t="str">
        <f t="shared" ca="1" si="29"/>
        <v/>
      </c>
      <c r="T105" s="34" t="str">
        <f>IF(AND(C105="Abierto",D105="Alta"),RANK(S105,$S$4:$S$999,0)+COUNTIF($S$4:S105,S105)-1+MAX(Q:Q),"")</f>
        <v/>
      </c>
      <c r="U105" s="34" t="str">
        <f t="shared" si="30"/>
        <v/>
      </c>
      <c r="V105" s="34" t="str">
        <f t="shared" ca="1" si="31"/>
        <v/>
      </c>
      <c r="W105" s="34" t="str">
        <f>IF(AND(C105="Abierto",D105="Media"),RANK(V105,$V$4:$V$999,0)+COUNTIF($V$4:V105,V105)-1+MAX(Q:Q,T:T),"")</f>
        <v/>
      </c>
      <c r="X105" s="34" t="str">
        <f t="shared" si="32"/>
        <v/>
      </c>
      <c r="Y105" s="34" t="str">
        <f t="shared" ca="1" si="33"/>
        <v/>
      </c>
      <c r="Z105" s="34" t="str">
        <f>IF(AND(C105="Abierto",D105="Baja"),RANK(Y105,$Y$4:$Y$999,0)+COUNTIF($Y$4:Y105,Y105)-1+MAX(Q:Q,T:T,W:W),"")</f>
        <v/>
      </c>
      <c r="AA105" s="35" t="str">
        <f t="shared" si="40"/>
        <v/>
      </c>
      <c r="AB105" s="35" t="str">
        <f t="shared" si="34"/>
        <v/>
      </c>
      <c r="AC105" s="35" t="str">
        <f t="shared" si="35"/>
        <v/>
      </c>
      <c r="AD105" s="36">
        <v>102</v>
      </c>
      <c r="AE105" s="36" t="str">
        <f t="shared" ca="1" si="37"/>
        <v/>
      </c>
      <c r="AF105" s="37" t="str">
        <f t="shared" ca="1" si="38"/>
        <v/>
      </c>
      <c r="AG105" s="24"/>
      <c r="AH105" s="24"/>
      <c r="AI105" s="24"/>
      <c r="AJ105" s="24"/>
      <c r="AK105" s="36" t="str">
        <f>IF(AL105="","",MAX($AK$1:AK104)+1)</f>
        <v/>
      </c>
      <c r="AL105" s="39" t="str">
        <f>IF(H105="","",IF(COUNTIF($AL$3:AL104,H105)=0,H105,""))</f>
        <v/>
      </c>
      <c r="AM105" s="39" t="str">
        <f t="shared" si="39"/>
        <v/>
      </c>
    </row>
    <row r="106" spans="2:39" x14ac:dyDescent="0.35">
      <c r="B106" s="31"/>
      <c r="C106" s="31"/>
      <c r="D106" s="31"/>
      <c r="E106" s="31"/>
      <c r="F106" s="78"/>
      <c r="G106" s="21"/>
      <c r="H106" s="31"/>
      <c r="I106" s="32"/>
      <c r="J106" s="33" t="str">
        <f t="shared" si="25"/>
        <v/>
      </c>
      <c r="K106" s="31"/>
      <c r="L106" s="24"/>
      <c r="M106" s="24"/>
      <c r="N106" s="24"/>
      <c r="O106" s="34" t="str">
        <f t="shared" si="26"/>
        <v/>
      </c>
      <c r="P106" s="34" t="str">
        <f t="shared" ca="1" si="27"/>
        <v/>
      </c>
      <c r="Q106" s="34" t="str">
        <f>IF(AND(C106="Abierto",D106="Urgente"),RANK(P106,$P$4:$P$999,0)+COUNTIF($P$4:P106,P106)-1,"")</f>
        <v/>
      </c>
      <c r="R106" s="34" t="str">
        <f t="shared" si="28"/>
        <v/>
      </c>
      <c r="S106" s="34" t="str">
        <f t="shared" ca="1" si="29"/>
        <v/>
      </c>
      <c r="T106" s="34" t="str">
        <f>IF(AND(C106="Abierto",D106="Alta"),RANK(S106,$S$4:$S$999,0)+COUNTIF($S$4:S106,S106)-1+MAX(Q:Q),"")</f>
        <v/>
      </c>
      <c r="U106" s="34" t="str">
        <f t="shared" si="30"/>
        <v/>
      </c>
      <c r="V106" s="34" t="str">
        <f t="shared" ca="1" si="31"/>
        <v/>
      </c>
      <c r="W106" s="34" t="str">
        <f>IF(AND(C106="Abierto",D106="Media"),RANK(V106,$V$4:$V$999,0)+COUNTIF($V$4:V106,V106)-1+MAX(Q:Q,T:T),"")</f>
        <v/>
      </c>
      <c r="X106" s="34" t="str">
        <f t="shared" si="32"/>
        <v/>
      </c>
      <c r="Y106" s="34" t="str">
        <f t="shared" ca="1" si="33"/>
        <v/>
      </c>
      <c r="Z106" s="34" t="str">
        <f>IF(AND(C106="Abierto",D106="Baja"),RANK(Y106,$Y$4:$Y$999,0)+COUNTIF($Y$4:Y106,Y106)-1+MAX(Q:Q,T:T,W:W),"")</f>
        <v/>
      </c>
      <c r="AA106" s="35" t="str">
        <f t="shared" si="40"/>
        <v/>
      </c>
      <c r="AB106" s="35" t="str">
        <f t="shared" si="34"/>
        <v/>
      </c>
      <c r="AC106" s="35" t="str">
        <f t="shared" si="35"/>
        <v/>
      </c>
      <c r="AD106" s="36">
        <v>103</v>
      </c>
      <c r="AE106" s="36" t="str">
        <f t="shared" ca="1" si="37"/>
        <v/>
      </c>
      <c r="AF106" s="37" t="str">
        <f t="shared" ca="1" si="38"/>
        <v/>
      </c>
      <c r="AG106" s="24"/>
      <c r="AH106" s="24"/>
      <c r="AI106" s="24"/>
      <c r="AJ106" s="24"/>
      <c r="AK106" s="36" t="str">
        <f>IF(AL106="","",MAX($AK$1:AK105)+1)</f>
        <v/>
      </c>
      <c r="AL106" s="39" t="str">
        <f>IF(H106="","",IF(COUNTIF($AL$3:AL105,H106)=0,H106,""))</f>
        <v/>
      </c>
      <c r="AM106" s="39" t="str">
        <f t="shared" si="39"/>
        <v/>
      </c>
    </row>
    <row r="107" spans="2:39" x14ac:dyDescent="0.35">
      <c r="B107" s="31"/>
      <c r="C107" s="31"/>
      <c r="D107" s="31"/>
      <c r="E107" s="31"/>
      <c r="F107" s="78"/>
      <c r="G107" s="21"/>
      <c r="H107" s="31"/>
      <c r="I107" s="32"/>
      <c r="J107" s="33" t="str">
        <f t="shared" si="25"/>
        <v/>
      </c>
      <c r="K107" s="31"/>
      <c r="L107" s="24"/>
      <c r="M107" s="24"/>
      <c r="N107" s="24"/>
      <c r="O107" s="34" t="str">
        <f t="shared" si="26"/>
        <v/>
      </c>
      <c r="P107" s="34" t="str">
        <f t="shared" ca="1" si="27"/>
        <v/>
      </c>
      <c r="Q107" s="34" t="str">
        <f>IF(AND(C107="Abierto",D107="Urgente"),RANK(P107,$P$4:$P$999,0)+COUNTIF($P$4:P107,P107)-1,"")</f>
        <v/>
      </c>
      <c r="R107" s="34" t="str">
        <f t="shared" si="28"/>
        <v/>
      </c>
      <c r="S107" s="34" t="str">
        <f t="shared" ca="1" si="29"/>
        <v/>
      </c>
      <c r="T107" s="34" t="str">
        <f>IF(AND(C107="Abierto",D107="Alta"),RANK(S107,$S$4:$S$999,0)+COUNTIF($S$4:S107,S107)-1+MAX(Q:Q),"")</f>
        <v/>
      </c>
      <c r="U107" s="34" t="str">
        <f t="shared" si="30"/>
        <v/>
      </c>
      <c r="V107" s="34" t="str">
        <f t="shared" ca="1" si="31"/>
        <v/>
      </c>
      <c r="W107" s="34" t="str">
        <f>IF(AND(C107="Abierto",D107="Media"),RANK(V107,$V$4:$V$999,0)+COUNTIF($V$4:V107,V107)-1+MAX(Q:Q,T:T),"")</f>
        <v/>
      </c>
      <c r="X107" s="34" t="str">
        <f t="shared" si="32"/>
        <v/>
      </c>
      <c r="Y107" s="34" t="str">
        <f t="shared" ca="1" si="33"/>
        <v/>
      </c>
      <c r="Z107" s="34" t="str">
        <f>IF(AND(C107="Abierto",D107="Baja"),RANK(Y107,$Y$4:$Y$999,0)+COUNTIF($Y$4:Y107,Y107)-1+MAX(Q:Q,T:T,W:W),"")</f>
        <v/>
      </c>
      <c r="AA107" s="35" t="str">
        <f t="shared" si="40"/>
        <v/>
      </c>
      <c r="AB107" s="35" t="str">
        <f t="shared" si="34"/>
        <v/>
      </c>
      <c r="AC107" s="35" t="str">
        <f t="shared" si="35"/>
        <v/>
      </c>
      <c r="AD107" s="36">
        <v>104</v>
      </c>
      <c r="AE107" s="36" t="str">
        <f t="shared" ca="1" si="37"/>
        <v/>
      </c>
      <c r="AF107" s="37" t="str">
        <f t="shared" ca="1" si="38"/>
        <v/>
      </c>
      <c r="AG107" s="24"/>
      <c r="AH107" s="24"/>
      <c r="AI107" s="24"/>
      <c r="AJ107" s="24"/>
      <c r="AK107" s="36" t="str">
        <f>IF(AL107="","",MAX($AK$1:AK106)+1)</f>
        <v/>
      </c>
      <c r="AL107" s="39" t="str">
        <f>IF(H107="","",IF(COUNTIF($AL$3:AL106,H107)=0,H107,""))</f>
        <v/>
      </c>
      <c r="AM107" s="39" t="str">
        <f t="shared" si="39"/>
        <v/>
      </c>
    </row>
    <row r="108" spans="2:39" x14ac:dyDescent="0.35">
      <c r="B108" s="31"/>
      <c r="C108" s="31"/>
      <c r="D108" s="31"/>
      <c r="E108" s="31"/>
      <c r="F108" s="78"/>
      <c r="G108" s="21"/>
      <c r="H108" s="31"/>
      <c r="I108" s="32"/>
      <c r="J108" s="33" t="str">
        <f t="shared" si="25"/>
        <v/>
      </c>
      <c r="K108" s="31"/>
      <c r="L108" s="24"/>
      <c r="M108" s="24"/>
      <c r="N108" s="24"/>
      <c r="O108" s="34" t="str">
        <f t="shared" si="26"/>
        <v/>
      </c>
      <c r="P108" s="34" t="str">
        <f t="shared" ca="1" si="27"/>
        <v/>
      </c>
      <c r="Q108" s="34" t="str">
        <f>IF(AND(C108="Abierto",D108="Urgente"),RANK(P108,$P$4:$P$999,0)+COUNTIF($P$4:P108,P108)-1,"")</f>
        <v/>
      </c>
      <c r="R108" s="34" t="str">
        <f t="shared" si="28"/>
        <v/>
      </c>
      <c r="S108" s="34" t="str">
        <f t="shared" ca="1" si="29"/>
        <v/>
      </c>
      <c r="T108" s="34" t="str">
        <f>IF(AND(C108="Abierto",D108="Alta"),RANK(S108,$S$4:$S$999,0)+COUNTIF($S$4:S108,S108)-1+MAX(Q:Q),"")</f>
        <v/>
      </c>
      <c r="U108" s="34" t="str">
        <f t="shared" si="30"/>
        <v/>
      </c>
      <c r="V108" s="34" t="str">
        <f t="shared" ca="1" si="31"/>
        <v/>
      </c>
      <c r="W108" s="34" t="str">
        <f>IF(AND(C108="Abierto",D108="Media"),RANK(V108,$V$4:$V$999,0)+COUNTIF($V$4:V108,V108)-1+MAX(Q:Q,T:T),"")</f>
        <v/>
      </c>
      <c r="X108" s="34" t="str">
        <f t="shared" si="32"/>
        <v/>
      </c>
      <c r="Y108" s="34" t="str">
        <f t="shared" ca="1" si="33"/>
        <v/>
      </c>
      <c r="Z108" s="34" t="str">
        <f>IF(AND(C108="Abierto",D108="Baja"),RANK(Y108,$Y$4:$Y$999,0)+COUNTIF($Y$4:Y108,Y108)-1+MAX(Q:Q,T:T,W:W),"")</f>
        <v/>
      </c>
      <c r="AA108" s="35" t="str">
        <f t="shared" si="40"/>
        <v/>
      </c>
      <c r="AB108" s="35" t="str">
        <f t="shared" si="34"/>
        <v/>
      </c>
      <c r="AC108" s="35" t="str">
        <f t="shared" si="35"/>
        <v/>
      </c>
      <c r="AD108" s="36">
        <v>105</v>
      </c>
      <c r="AE108" s="36" t="str">
        <f t="shared" ca="1" si="37"/>
        <v/>
      </c>
      <c r="AF108" s="37" t="str">
        <f t="shared" ca="1" si="38"/>
        <v/>
      </c>
      <c r="AG108" s="24"/>
      <c r="AH108" s="24"/>
      <c r="AI108" s="24"/>
      <c r="AJ108" s="24"/>
      <c r="AK108" s="36" t="str">
        <f>IF(AL108="","",MAX($AK$1:AK107)+1)</f>
        <v/>
      </c>
      <c r="AL108" s="39" t="str">
        <f>IF(H108="","",IF(COUNTIF($AL$3:AL107,H108)=0,H108,""))</f>
        <v/>
      </c>
      <c r="AM108" s="39" t="str">
        <f t="shared" si="39"/>
        <v/>
      </c>
    </row>
    <row r="109" spans="2:39" x14ac:dyDescent="0.35">
      <c r="B109" s="31"/>
      <c r="C109" s="31"/>
      <c r="D109" s="31"/>
      <c r="E109" s="31"/>
      <c r="F109" s="78"/>
      <c r="G109" s="21"/>
      <c r="H109" s="31"/>
      <c r="I109" s="32"/>
      <c r="J109" s="33" t="str">
        <f t="shared" si="25"/>
        <v/>
      </c>
      <c r="K109" s="31"/>
      <c r="L109" s="24"/>
      <c r="M109" s="24"/>
      <c r="N109" s="24"/>
      <c r="O109" s="34" t="str">
        <f t="shared" si="26"/>
        <v/>
      </c>
      <c r="P109" s="34" t="str">
        <f t="shared" ca="1" si="27"/>
        <v/>
      </c>
      <c r="Q109" s="34" t="str">
        <f>IF(AND(C109="Abierto",D109="Urgente"),RANK(P109,$P$4:$P$999,0)+COUNTIF($P$4:P109,P109)-1,"")</f>
        <v/>
      </c>
      <c r="R109" s="34" t="str">
        <f t="shared" si="28"/>
        <v/>
      </c>
      <c r="S109" s="34" t="str">
        <f t="shared" ca="1" si="29"/>
        <v/>
      </c>
      <c r="T109" s="34" t="str">
        <f>IF(AND(C109="Abierto",D109="Alta"),RANK(S109,$S$4:$S$999,0)+COUNTIF($S$4:S109,S109)-1+MAX(Q:Q),"")</f>
        <v/>
      </c>
      <c r="U109" s="34" t="str">
        <f t="shared" si="30"/>
        <v/>
      </c>
      <c r="V109" s="34" t="str">
        <f t="shared" ca="1" si="31"/>
        <v/>
      </c>
      <c r="W109" s="34" t="str">
        <f>IF(AND(C109="Abierto",D109="Media"),RANK(V109,$V$4:$V$999,0)+COUNTIF($V$4:V109,V109)-1+MAX(Q:Q,T:T),"")</f>
        <v/>
      </c>
      <c r="X109" s="34" t="str">
        <f t="shared" si="32"/>
        <v/>
      </c>
      <c r="Y109" s="34" t="str">
        <f t="shared" ca="1" si="33"/>
        <v/>
      </c>
      <c r="Z109" s="34" t="str">
        <f>IF(AND(C109="Abierto",D109="Baja"),RANK(Y109,$Y$4:$Y$999,0)+COUNTIF($Y$4:Y109,Y109)-1+MAX(Q:Q,T:T,W:W),"")</f>
        <v/>
      </c>
      <c r="AA109" s="35" t="str">
        <f t="shared" si="40"/>
        <v/>
      </c>
      <c r="AB109" s="35" t="str">
        <f t="shared" si="34"/>
        <v/>
      </c>
      <c r="AC109" s="35" t="str">
        <f t="shared" si="35"/>
        <v/>
      </c>
      <c r="AD109" s="36">
        <v>106</v>
      </c>
      <c r="AE109" s="36" t="str">
        <f t="shared" ca="1" si="37"/>
        <v/>
      </c>
      <c r="AF109" s="37" t="str">
        <f t="shared" ca="1" si="38"/>
        <v/>
      </c>
      <c r="AG109" s="24"/>
      <c r="AH109" s="24"/>
      <c r="AI109" s="24"/>
      <c r="AJ109" s="24"/>
      <c r="AK109" s="36" t="str">
        <f>IF(AL109="","",MAX($AK$1:AK108)+1)</f>
        <v/>
      </c>
      <c r="AL109" s="39" t="str">
        <f>IF(H109="","",IF(COUNTIF($AL$3:AL108,H109)=0,H109,""))</f>
        <v/>
      </c>
      <c r="AM109" s="39" t="str">
        <f t="shared" si="39"/>
        <v/>
      </c>
    </row>
    <row r="110" spans="2:39" x14ac:dyDescent="0.35">
      <c r="B110" s="31"/>
      <c r="C110" s="31"/>
      <c r="D110" s="31"/>
      <c r="E110" s="31"/>
      <c r="F110" s="78"/>
      <c r="G110" s="21"/>
      <c r="H110" s="31"/>
      <c r="I110" s="32"/>
      <c r="J110" s="33" t="str">
        <f t="shared" si="25"/>
        <v/>
      </c>
      <c r="K110" s="31"/>
      <c r="L110" s="24"/>
      <c r="M110" s="24"/>
      <c r="N110" s="24"/>
      <c r="O110" s="34" t="str">
        <f t="shared" si="26"/>
        <v/>
      </c>
      <c r="P110" s="34" t="str">
        <f t="shared" ca="1" si="27"/>
        <v/>
      </c>
      <c r="Q110" s="34" t="str">
        <f>IF(AND(C110="Abierto",D110="Urgente"),RANK(P110,$P$4:$P$999,0)+COUNTIF($P$4:P110,P110)-1,"")</f>
        <v/>
      </c>
      <c r="R110" s="34" t="str">
        <f t="shared" si="28"/>
        <v/>
      </c>
      <c r="S110" s="34" t="str">
        <f t="shared" ca="1" si="29"/>
        <v/>
      </c>
      <c r="T110" s="34" t="str">
        <f>IF(AND(C110="Abierto",D110="Alta"),RANK(S110,$S$4:$S$999,0)+COUNTIF($S$4:S110,S110)-1+MAX(Q:Q),"")</f>
        <v/>
      </c>
      <c r="U110" s="34" t="str">
        <f t="shared" si="30"/>
        <v/>
      </c>
      <c r="V110" s="34" t="str">
        <f t="shared" ca="1" si="31"/>
        <v/>
      </c>
      <c r="W110" s="34" t="str">
        <f>IF(AND(C110="Abierto",D110="Media"),RANK(V110,$V$4:$V$999,0)+COUNTIF($V$4:V110,V110)-1+MAX(Q:Q,T:T),"")</f>
        <v/>
      </c>
      <c r="X110" s="34" t="str">
        <f t="shared" si="32"/>
        <v/>
      </c>
      <c r="Y110" s="34" t="str">
        <f t="shared" ca="1" si="33"/>
        <v/>
      </c>
      <c r="Z110" s="34" t="str">
        <f>IF(AND(C110="Abierto",D110="Baja"),RANK(Y110,$Y$4:$Y$999,0)+COUNTIF($Y$4:Y110,Y110)-1+MAX(Q:Q,T:T,W:W),"")</f>
        <v/>
      </c>
      <c r="AA110" s="35" t="str">
        <f t="shared" si="40"/>
        <v/>
      </c>
      <c r="AB110" s="35" t="str">
        <f t="shared" si="34"/>
        <v/>
      </c>
      <c r="AC110" s="35" t="str">
        <f t="shared" si="35"/>
        <v/>
      </c>
      <c r="AD110" s="36">
        <v>107</v>
      </c>
      <c r="AE110" s="36" t="str">
        <f t="shared" ca="1" si="37"/>
        <v/>
      </c>
      <c r="AF110" s="37" t="str">
        <f t="shared" ca="1" si="38"/>
        <v/>
      </c>
      <c r="AG110" s="24"/>
      <c r="AH110" s="24"/>
      <c r="AI110" s="24"/>
      <c r="AJ110" s="24"/>
      <c r="AK110" s="36" t="str">
        <f>IF(AL110="","",MAX($AK$1:AK109)+1)</f>
        <v/>
      </c>
      <c r="AL110" s="39" t="str">
        <f>IF(H110="","",IF(COUNTIF($AL$3:AL109,H110)=0,H110,""))</f>
        <v/>
      </c>
      <c r="AM110" s="39" t="str">
        <f t="shared" si="39"/>
        <v/>
      </c>
    </row>
    <row r="111" spans="2:39" x14ac:dyDescent="0.35">
      <c r="B111" s="31"/>
      <c r="C111" s="31"/>
      <c r="D111" s="31"/>
      <c r="E111" s="31"/>
      <c r="F111" s="78"/>
      <c r="G111" s="21"/>
      <c r="H111" s="31"/>
      <c r="I111" s="32"/>
      <c r="J111" s="33" t="str">
        <f t="shared" si="25"/>
        <v/>
      </c>
      <c r="K111" s="31"/>
      <c r="L111" s="24"/>
      <c r="M111" s="24"/>
      <c r="N111" s="24"/>
      <c r="O111" s="34" t="str">
        <f t="shared" si="26"/>
        <v/>
      </c>
      <c r="P111" s="34" t="str">
        <f t="shared" ca="1" si="27"/>
        <v/>
      </c>
      <c r="Q111" s="34" t="str">
        <f>IF(AND(C111="Abierto",D111="Urgente"),RANK(P111,$P$4:$P$999,0)+COUNTIF($P$4:P111,P111)-1,"")</f>
        <v/>
      </c>
      <c r="R111" s="34" t="str">
        <f t="shared" si="28"/>
        <v/>
      </c>
      <c r="S111" s="34" t="str">
        <f t="shared" ca="1" si="29"/>
        <v/>
      </c>
      <c r="T111" s="34" t="str">
        <f>IF(AND(C111="Abierto",D111="Alta"),RANK(S111,$S$4:$S$999,0)+COUNTIF($S$4:S111,S111)-1+MAX(Q:Q),"")</f>
        <v/>
      </c>
      <c r="U111" s="34" t="str">
        <f t="shared" si="30"/>
        <v/>
      </c>
      <c r="V111" s="34" t="str">
        <f t="shared" ca="1" si="31"/>
        <v/>
      </c>
      <c r="W111" s="34" t="str">
        <f>IF(AND(C111="Abierto",D111="Media"),RANK(V111,$V$4:$V$999,0)+COUNTIF($V$4:V111,V111)-1+MAX(Q:Q,T:T),"")</f>
        <v/>
      </c>
      <c r="X111" s="34" t="str">
        <f t="shared" si="32"/>
        <v/>
      </c>
      <c r="Y111" s="34" t="str">
        <f t="shared" ca="1" si="33"/>
        <v/>
      </c>
      <c r="Z111" s="34" t="str">
        <f>IF(AND(C111="Abierto",D111="Baja"),RANK(Y111,$Y$4:$Y$999,0)+COUNTIF($Y$4:Y111,Y111)-1+MAX(Q:Q,T:T,W:W),"")</f>
        <v/>
      </c>
      <c r="AA111" s="35" t="str">
        <f t="shared" si="40"/>
        <v/>
      </c>
      <c r="AB111" s="35" t="str">
        <f t="shared" si="34"/>
        <v/>
      </c>
      <c r="AC111" s="35" t="str">
        <f t="shared" si="35"/>
        <v/>
      </c>
      <c r="AD111" s="36">
        <v>108</v>
      </c>
      <c r="AE111" s="36" t="str">
        <f t="shared" ca="1" si="37"/>
        <v/>
      </c>
      <c r="AF111" s="37" t="str">
        <f t="shared" ca="1" si="38"/>
        <v/>
      </c>
      <c r="AG111" s="24"/>
      <c r="AH111" s="24"/>
      <c r="AI111" s="24"/>
      <c r="AJ111" s="24"/>
      <c r="AK111" s="36" t="str">
        <f>IF(AL111="","",MAX($AK$1:AK110)+1)</f>
        <v/>
      </c>
      <c r="AL111" s="39" t="str">
        <f>IF(H111="","",IF(COUNTIF($AL$3:AL110,H111)=0,H111,""))</f>
        <v/>
      </c>
      <c r="AM111" s="39" t="str">
        <f t="shared" si="39"/>
        <v/>
      </c>
    </row>
    <row r="112" spans="2:39" x14ac:dyDescent="0.35">
      <c r="B112" s="31"/>
      <c r="C112" s="31"/>
      <c r="D112" s="31"/>
      <c r="E112" s="31"/>
      <c r="F112" s="78"/>
      <c r="G112" s="21"/>
      <c r="H112" s="31"/>
      <c r="I112" s="32"/>
      <c r="J112" s="33" t="str">
        <f t="shared" si="25"/>
        <v/>
      </c>
      <c r="K112" s="31"/>
      <c r="L112" s="24"/>
      <c r="M112" s="24"/>
      <c r="N112" s="24"/>
      <c r="O112" s="34" t="str">
        <f t="shared" si="26"/>
        <v/>
      </c>
      <c r="P112" s="34" t="str">
        <f t="shared" ca="1" si="27"/>
        <v/>
      </c>
      <c r="Q112" s="34" t="str">
        <f>IF(AND(C112="Abierto",D112="Urgente"),RANK(P112,$P$4:$P$999,0)+COUNTIF($P$4:P112,P112)-1,"")</f>
        <v/>
      </c>
      <c r="R112" s="34" t="str">
        <f t="shared" si="28"/>
        <v/>
      </c>
      <c r="S112" s="34" t="str">
        <f t="shared" ca="1" si="29"/>
        <v/>
      </c>
      <c r="T112" s="34" t="str">
        <f>IF(AND(C112="Abierto",D112="Alta"),RANK(S112,$S$4:$S$999,0)+COUNTIF($S$4:S112,S112)-1+MAX(Q:Q),"")</f>
        <v/>
      </c>
      <c r="U112" s="34" t="str">
        <f t="shared" si="30"/>
        <v/>
      </c>
      <c r="V112" s="34" t="str">
        <f t="shared" ca="1" si="31"/>
        <v/>
      </c>
      <c r="W112" s="34" t="str">
        <f>IF(AND(C112="Abierto",D112="Media"),RANK(V112,$V$4:$V$999,0)+COUNTIF($V$4:V112,V112)-1+MAX(Q:Q,T:T),"")</f>
        <v/>
      </c>
      <c r="X112" s="34" t="str">
        <f t="shared" si="32"/>
        <v/>
      </c>
      <c r="Y112" s="34" t="str">
        <f t="shared" ca="1" si="33"/>
        <v/>
      </c>
      <c r="Z112" s="34" t="str">
        <f>IF(AND(C112="Abierto",D112="Baja"),RANK(Y112,$Y$4:$Y$999,0)+COUNTIF($Y$4:Y112,Y112)-1+MAX(Q:Q,T:T,W:W),"")</f>
        <v/>
      </c>
      <c r="AA112" s="35" t="str">
        <f t="shared" si="40"/>
        <v/>
      </c>
      <c r="AB112" s="35" t="str">
        <f t="shared" si="34"/>
        <v/>
      </c>
      <c r="AC112" s="35" t="str">
        <f t="shared" si="35"/>
        <v/>
      </c>
      <c r="AD112" s="36">
        <v>109</v>
      </c>
      <c r="AE112" s="36" t="str">
        <f t="shared" ca="1" si="37"/>
        <v/>
      </c>
      <c r="AF112" s="37" t="str">
        <f t="shared" ca="1" si="38"/>
        <v/>
      </c>
      <c r="AG112" s="24"/>
      <c r="AH112" s="24"/>
      <c r="AI112" s="24"/>
      <c r="AJ112" s="24"/>
      <c r="AK112" s="36" t="str">
        <f>IF(AL112="","",MAX($AK$1:AK111)+1)</f>
        <v/>
      </c>
      <c r="AL112" s="39" t="str">
        <f>IF(H112="","",IF(COUNTIF($AL$3:AL111,H112)=0,H112,""))</f>
        <v/>
      </c>
      <c r="AM112" s="39" t="str">
        <f t="shared" si="39"/>
        <v/>
      </c>
    </row>
    <row r="113" spans="2:39" x14ac:dyDescent="0.35">
      <c r="B113" s="31"/>
      <c r="C113" s="31"/>
      <c r="D113" s="31"/>
      <c r="E113" s="31"/>
      <c r="F113" s="78"/>
      <c r="G113" s="21"/>
      <c r="H113" s="31"/>
      <c r="I113" s="32"/>
      <c r="J113" s="33" t="str">
        <f t="shared" si="25"/>
        <v/>
      </c>
      <c r="K113" s="31"/>
      <c r="L113" s="24"/>
      <c r="M113" s="24"/>
      <c r="N113" s="24"/>
      <c r="O113" s="34" t="str">
        <f t="shared" si="26"/>
        <v/>
      </c>
      <c r="P113" s="34" t="str">
        <f t="shared" ca="1" si="27"/>
        <v/>
      </c>
      <c r="Q113" s="34" t="str">
        <f>IF(AND(C113="Abierto",D113="Urgente"),RANK(P113,$P$4:$P$999,0)+COUNTIF($P$4:P113,P113)-1,"")</f>
        <v/>
      </c>
      <c r="R113" s="34" t="str">
        <f t="shared" si="28"/>
        <v/>
      </c>
      <c r="S113" s="34" t="str">
        <f t="shared" ca="1" si="29"/>
        <v/>
      </c>
      <c r="T113" s="34" t="str">
        <f>IF(AND(C113="Abierto",D113="Alta"),RANK(S113,$S$4:$S$999,0)+COUNTIF($S$4:S113,S113)-1+MAX(Q:Q),"")</f>
        <v/>
      </c>
      <c r="U113" s="34" t="str">
        <f t="shared" si="30"/>
        <v/>
      </c>
      <c r="V113" s="34" t="str">
        <f t="shared" ca="1" si="31"/>
        <v/>
      </c>
      <c r="W113" s="34" t="str">
        <f>IF(AND(C113="Abierto",D113="Media"),RANK(V113,$V$4:$V$999,0)+COUNTIF($V$4:V113,V113)-1+MAX(Q:Q,T:T),"")</f>
        <v/>
      </c>
      <c r="X113" s="34" t="str">
        <f t="shared" si="32"/>
        <v/>
      </c>
      <c r="Y113" s="34" t="str">
        <f t="shared" ca="1" si="33"/>
        <v/>
      </c>
      <c r="Z113" s="34" t="str">
        <f>IF(AND(C113="Abierto",D113="Baja"),RANK(Y113,$Y$4:$Y$999,0)+COUNTIF($Y$4:Y113,Y113)-1+MAX(Q:Q,T:T,W:W),"")</f>
        <v/>
      </c>
      <c r="AA113" s="35" t="str">
        <f t="shared" si="40"/>
        <v/>
      </c>
      <c r="AB113" s="35" t="str">
        <f t="shared" si="34"/>
        <v/>
      </c>
      <c r="AC113" s="35" t="str">
        <f t="shared" si="35"/>
        <v/>
      </c>
      <c r="AD113" s="36">
        <v>110</v>
      </c>
      <c r="AE113" s="36" t="str">
        <f t="shared" ca="1" si="37"/>
        <v/>
      </c>
      <c r="AF113" s="37" t="str">
        <f t="shared" ca="1" si="38"/>
        <v/>
      </c>
      <c r="AG113" s="24"/>
      <c r="AH113" s="24"/>
      <c r="AI113" s="24"/>
      <c r="AJ113" s="24"/>
      <c r="AK113" s="36" t="str">
        <f>IF(AL113="","",MAX($AK$1:AK112)+1)</f>
        <v/>
      </c>
      <c r="AL113" s="39" t="str">
        <f>IF(H113="","",IF(COUNTIF($AL$3:AL112,H113)=0,H113,""))</f>
        <v/>
      </c>
      <c r="AM113" s="39" t="str">
        <f t="shared" si="39"/>
        <v/>
      </c>
    </row>
    <row r="114" spans="2:39" x14ac:dyDescent="0.35">
      <c r="B114" s="31"/>
      <c r="C114" s="31"/>
      <c r="D114" s="31"/>
      <c r="E114" s="31"/>
      <c r="F114" s="78"/>
      <c r="G114" s="21"/>
      <c r="H114" s="31"/>
      <c r="I114" s="32"/>
      <c r="J114" s="33" t="str">
        <f t="shared" si="25"/>
        <v/>
      </c>
      <c r="K114" s="31"/>
      <c r="L114" s="24"/>
      <c r="M114" s="24"/>
      <c r="N114" s="24"/>
      <c r="O114" s="34" t="str">
        <f t="shared" si="26"/>
        <v/>
      </c>
      <c r="P114" s="34" t="str">
        <f t="shared" ca="1" si="27"/>
        <v/>
      </c>
      <c r="Q114" s="34" t="str">
        <f>IF(AND(C114="Abierto",D114="Urgente"),RANK(P114,$P$4:$P$999,0)+COUNTIF($P$4:P114,P114)-1,"")</f>
        <v/>
      </c>
      <c r="R114" s="34" t="str">
        <f t="shared" si="28"/>
        <v/>
      </c>
      <c r="S114" s="34" t="str">
        <f t="shared" ca="1" si="29"/>
        <v/>
      </c>
      <c r="T114" s="34" t="str">
        <f>IF(AND(C114="Abierto",D114="Alta"),RANK(S114,$S$4:$S$999,0)+COUNTIF($S$4:S114,S114)-1+MAX(Q:Q),"")</f>
        <v/>
      </c>
      <c r="U114" s="34" t="str">
        <f t="shared" si="30"/>
        <v/>
      </c>
      <c r="V114" s="34" t="str">
        <f t="shared" ca="1" si="31"/>
        <v/>
      </c>
      <c r="W114" s="34" t="str">
        <f>IF(AND(C114="Abierto",D114="Media"),RANK(V114,$V$4:$V$999,0)+COUNTIF($V$4:V114,V114)-1+MAX(Q:Q,T:T),"")</f>
        <v/>
      </c>
      <c r="X114" s="34" t="str">
        <f t="shared" si="32"/>
        <v/>
      </c>
      <c r="Y114" s="34" t="str">
        <f t="shared" ca="1" si="33"/>
        <v/>
      </c>
      <c r="Z114" s="34" t="str">
        <f>IF(AND(C114="Abierto",D114="Baja"),RANK(Y114,$Y$4:$Y$999,0)+COUNTIF($Y$4:Y114,Y114)-1+MAX(Q:Q,T:T,W:W),"")</f>
        <v/>
      </c>
      <c r="AA114" s="35" t="str">
        <f t="shared" si="40"/>
        <v/>
      </c>
      <c r="AB114" s="35" t="str">
        <f t="shared" si="34"/>
        <v/>
      </c>
      <c r="AC114" s="35" t="str">
        <f t="shared" si="35"/>
        <v/>
      </c>
      <c r="AD114" s="36">
        <v>111</v>
      </c>
      <c r="AE114" s="36" t="str">
        <f t="shared" ca="1" si="37"/>
        <v/>
      </c>
      <c r="AF114" s="37" t="str">
        <f t="shared" ca="1" si="38"/>
        <v/>
      </c>
      <c r="AG114" s="24"/>
      <c r="AH114" s="24"/>
      <c r="AI114" s="24"/>
      <c r="AJ114" s="24"/>
      <c r="AK114" s="36" t="str">
        <f>IF(AL114="","",MAX($AK$1:AK113)+1)</f>
        <v/>
      </c>
      <c r="AL114" s="39" t="str">
        <f>IF(H114="","",IF(COUNTIF($AL$3:AL113,H114)=0,H114,""))</f>
        <v/>
      </c>
      <c r="AM114" s="39" t="str">
        <f t="shared" si="39"/>
        <v/>
      </c>
    </row>
    <row r="115" spans="2:39" x14ac:dyDescent="0.35">
      <c r="B115" s="31"/>
      <c r="C115" s="31"/>
      <c r="D115" s="31"/>
      <c r="E115" s="31"/>
      <c r="F115" s="78"/>
      <c r="G115" s="21"/>
      <c r="H115" s="31"/>
      <c r="I115" s="32"/>
      <c r="J115" s="33" t="str">
        <f t="shared" si="25"/>
        <v/>
      </c>
      <c r="K115" s="31"/>
      <c r="L115" s="24"/>
      <c r="M115" s="24"/>
      <c r="N115" s="24"/>
      <c r="O115" s="34" t="str">
        <f t="shared" si="26"/>
        <v/>
      </c>
      <c r="P115" s="34" t="str">
        <f t="shared" ca="1" si="27"/>
        <v/>
      </c>
      <c r="Q115" s="34" t="str">
        <f>IF(AND(C115="Abierto",D115="Urgente"),RANK(P115,$P$4:$P$999,0)+COUNTIF($P$4:P115,P115)-1,"")</f>
        <v/>
      </c>
      <c r="R115" s="34" t="str">
        <f t="shared" si="28"/>
        <v/>
      </c>
      <c r="S115" s="34" t="str">
        <f t="shared" ca="1" si="29"/>
        <v/>
      </c>
      <c r="T115" s="34" t="str">
        <f>IF(AND(C115="Abierto",D115="Alta"),RANK(S115,$S$4:$S$999,0)+COUNTIF($S$4:S115,S115)-1+MAX(Q:Q),"")</f>
        <v/>
      </c>
      <c r="U115" s="34" t="str">
        <f t="shared" si="30"/>
        <v/>
      </c>
      <c r="V115" s="34" t="str">
        <f t="shared" ca="1" si="31"/>
        <v/>
      </c>
      <c r="W115" s="34" t="str">
        <f>IF(AND(C115="Abierto",D115="Media"),RANK(V115,$V$4:$V$999,0)+COUNTIF($V$4:V115,V115)-1+MAX(Q:Q,T:T),"")</f>
        <v/>
      </c>
      <c r="X115" s="34" t="str">
        <f t="shared" si="32"/>
        <v/>
      </c>
      <c r="Y115" s="34" t="str">
        <f t="shared" ca="1" si="33"/>
        <v/>
      </c>
      <c r="Z115" s="34" t="str">
        <f>IF(AND(C115="Abierto",D115="Baja"),RANK(Y115,$Y$4:$Y$999,0)+COUNTIF($Y$4:Y115,Y115)-1+MAX(Q:Q,T:T,W:W),"")</f>
        <v/>
      </c>
      <c r="AA115" s="35" t="str">
        <f t="shared" si="40"/>
        <v/>
      </c>
      <c r="AB115" s="35" t="str">
        <f t="shared" si="34"/>
        <v/>
      </c>
      <c r="AC115" s="35" t="str">
        <f t="shared" si="35"/>
        <v/>
      </c>
      <c r="AD115" s="36">
        <v>112</v>
      </c>
      <c r="AE115" s="36" t="str">
        <f t="shared" ca="1" si="37"/>
        <v/>
      </c>
      <c r="AF115" s="37" t="str">
        <f t="shared" ca="1" si="38"/>
        <v/>
      </c>
      <c r="AG115" s="24"/>
      <c r="AH115" s="24"/>
      <c r="AI115" s="24"/>
      <c r="AJ115" s="24"/>
      <c r="AK115" s="36" t="str">
        <f>IF(AL115="","",MAX($AK$1:AK114)+1)</f>
        <v/>
      </c>
      <c r="AL115" s="39" t="str">
        <f>IF(H115="","",IF(COUNTIF($AL$3:AL114,H115)=0,H115,""))</f>
        <v/>
      </c>
      <c r="AM115" s="39" t="str">
        <f t="shared" si="39"/>
        <v/>
      </c>
    </row>
    <row r="116" spans="2:39" x14ac:dyDescent="0.35">
      <c r="B116" s="31"/>
      <c r="C116" s="31"/>
      <c r="D116" s="31"/>
      <c r="E116" s="31"/>
      <c r="F116" s="78"/>
      <c r="G116" s="21"/>
      <c r="H116" s="31"/>
      <c r="I116" s="32"/>
      <c r="J116" s="33" t="str">
        <f t="shared" si="25"/>
        <v/>
      </c>
      <c r="K116" s="31"/>
      <c r="L116" s="24"/>
      <c r="M116" s="24"/>
      <c r="N116" s="24"/>
      <c r="O116" s="34" t="str">
        <f t="shared" si="26"/>
        <v/>
      </c>
      <c r="P116" s="34" t="str">
        <f t="shared" ca="1" si="27"/>
        <v/>
      </c>
      <c r="Q116" s="34" t="str">
        <f>IF(AND(C116="Abierto",D116="Urgente"),RANK(P116,$P$4:$P$999,0)+COUNTIF($P$4:P116,P116)-1,"")</f>
        <v/>
      </c>
      <c r="R116" s="34" t="str">
        <f t="shared" si="28"/>
        <v/>
      </c>
      <c r="S116" s="34" t="str">
        <f t="shared" ca="1" si="29"/>
        <v/>
      </c>
      <c r="T116" s="34" t="str">
        <f>IF(AND(C116="Abierto",D116="Alta"),RANK(S116,$S$4:$S$999,0)+COUNTIF($S$4:S116,S116)-1+MAX(Q:Q),"")</f>
        <v/>
      </c>
      <c r="U116" s="34" t="str">
        <f t="shared" si="30"/>
        <v/>
      </c>
      <c r="V116" s="34" t="str">
        <f t="shared" ca="1" si="31"/>
        <v/>
      </c>
      <c r="W116" s="34" t="str">
        <f>IF(AND(C116="Abierto",D116="Media"),RANK(V116,$V$4:$V$999,0)+COUNTIF($V$4:V116,V116)-1+MAX(Q:Q,T:T),"")</f>
        <v/>
      </c>
      <c r="X116" s="34" t="str">
        <f t="shared" si="32"/>
        <v/>
      </c>
      <c r="Y116" s="34" t="str">
        <f t="shared" ca="1" si="33"/>
        <v/>
      </c>
      <c r="Z116" s="34" t="str">
        <f>IF(AND(C116="Abierto",D116="Baja"),RANK(Y116,$Y$4:$Y$999,0)+COUNTIF($Y$4:Y116,Y116)-1+MAX(Q:Q,T:T,W:W),"")</f>
        <v/>
      </c>
      <c r="AA116" s="35" t="str">
        <f t="shared" si="40"/>
        <v/>
      </c>
      <c r="AB116" s="35" t="str">
        <f t="shared" si="34"/>
        <v/>
      </c>
      <c r="AC116" s="35" t="str">
        <f t="shared" si="35"/>
        <v/>
      </c>
      <c r="AD116" s="36">
        <v>113</v>
      </c>
      <c r="AE116" s="36" t="str">
        <f t="shared" ca="1" si="37"/>
        <v/>
      </c>
      <c r="AF116" s="37" t="str">
        <f t="shared" ca="1" si="38"/>
        <v/>
      </c>
      <c r="AG116" s="24"/>
      <c r="AH116" s="24"/>
      <c r="AI116" s="24"/>
      <c r="AJ116" s="24"/>
      <c r="AK116" s="36" t="str">
        <f>IF(AL116="","",MAX($AK$1:AK115)+1)</f>
        <v/>
      </c>
      <c r="AL116" s="39" t="str">
        <f>IF(H116="","",IF(COUNTIF($AL$3:AL115,H116)=0,H116,""))</f>
        <v/>
      </c>
      <c r="AM116" s="39" t="str">
        <f t="shared" si="39"/>
        <v/>
      </c>
    </row>
    <row r="117" spans="2:39" x14ac:dyDescent="0.35">
      <c r="B117" s="31"/>
      <c r="C117" s="31"/>
      <c r="D117" s="31"/>
      <c r="E117" s="31"/>
      <c r="F117" s="78"/>
      <c r="G117" s="21"/>
      <c r="H117" s="31"/>
      <c r="I117" s="32"/>
      <c r="J117" s="33" t="str">
        <f t="shared" si="25"/>
        <v/>
      </c>
      <c r="K117" s="31"/>
      <c r="L117" s="24"/>
      <c r="M117" s="24"/>
      <c r="N117" s="24"/>
      <c r="O117" s="34" t="str">
        <f t="shared" si="26"/>
        <v/>
      </c>
      <c r="P117" s="34" t="str">
        <f t="shared" ca="1" si="27"/>
        <v/>
      </c>
      <c r="Q117" s="34" t="str">
        <f>IF(AND(C117="Abierto",D117="Urgente"),RANK(P117,$P$4:$P$999,0)+COUNTIF($P$4:P117,P117)-1,"")</f>
        <v/>
      </c>
      <c r="R117" s="34" t="str">
        <f t="shared" si="28"/>
        <v/>
      </c>
      <c r="S117" s="34" t="str">
        <f t="shared" ca="1" si="29"/>
        <v/>
      </c>
      <c r="T117" s="34" t="str">
        <f>IF(AND(C117="Abierto",D117="Alta"),RANK(S117,$S$4:$S$999,0)+COUNTIF($S$4:S117,S117)-1+MAX(Q:Q),"")</f>
        <v/>
      </c>
      <c r="U117" s="34" t="str">
        <f t="shared" si="30"/>
        <v/>
      </c>
      <c r="V117" s="34" t="str">
        <f t="shared" ca="1" si="31"/>
        <v/>
      </c>
      <c r="W117" s="34" t="str">
        <f>IF(AND(C117="Abierto",D117="Media"),RANK(V117,$V$4:$V$999,0)+COUNTIF($V$4:V117,V117)-1+MAX(Q:Q,T:T),"")</f>
        <v/>
      </c>
      <c r="X117" s="34" t="str">
        <f t="shared" si="32"/>
        <v/>
      </c>
      <c r="Y117" s="34" t="str">
        <f t="shared" ca="1" si="33"/>
        <v/>
      </c>
      <c r="Z117" s="34" t="str">
        <f>IF(AND(C117="Abierto",D117="Baja"),RANK(Y117,$Y$4:$Y$999,0)+COUNTIF($Y$4:Y117,Y117)-1+MAX(Q:Q,T:T,W:W),"")</f>
        <v/>
      </c>
      <c r="AA117" s="35" t="str">
        <f t="shared" si="40"/>
        <v/>
      </c>
      <c r="AB117" s="35" t="str">
        <f t="shared" si="34"/>
        <v/>
      </c>
      <c r="AC117" s="35" t="str">
        <f t="shared" si="35"/>
        <v/>
      </c>
      <c r="AD117" s="36">
        <v>114</v>
      </c>
      <c r="AE117" s="36" t="str">
        <f t="shared" ca="1" si="37"/>
        <v/>
      </c>
      <c r="AF117" s="37" t="str">
        <f t="shared" ca="1" si="38"/>
        <v/>
      </c>
      <c r="AG117" s="24"/>
      <c r="AH117" s="24"/>
      <c r="AI117" s="24"/>
      <c r="AJ117" s="24"/>
      <c r="AK117" s="36" t="str">
        <f>IF(AL117="","",MAX($AK$1:AK116)+1)</f>
        <v/>
      </c>
      <c r="AL117" s="39" t="str">
        <f>IF(H117="","",IF(COUNTIF($AL$3:AL116,H117)=0,H117,""))</f>
        <v/>
      </c>
      <c r="AM117" s="39" t="str">
        <f t="shared" si="39"/>
        <v/>
      </c>
    </row>
    <row r="118" spans="2:39" x14ac:dyDescent="0.35">
      <c r="B118" s="31"/>
      <c r="C118" s="31"/>
      <c r="D118" s="31"/>
      <c r="E118" s="31"/>
      <c r="F118" s="78"/>
      <c r="G118" s="21"/>
      <c r="H118" s="31"/>
      <c r="I118" s="32"/>
      <c r="J118" s="33" t="str">
        <f t="shared" si="25"/>
        <v/>
      </c>
      <c r="K118" s="31"/>
      <c r="L118" s="24"/>
      <c r="M118" s="24"/>
      <c r="N118" s="24"/>
      <c r="O118" s="34" t="str">
        <f t="shared" si="26"/>
        <v/>
      </c>
      <c r="P118" s="34" t="str">
        <f t="shared" ca="1" si="27"/>
        <v/>
      </c>
      <c r="Q118" s="34" t="str">
        <f>IF(AND(C118="Abierto",D118="Urgente"),RANK(P118,$P$4:$P$999,0)+COUNTIF($P$4:P118,P118)-1,"")</f>
        <v/>
      </c>
      <c r="R118" s="34" t="str">
        <f t="shared" si="28"/>
        <v/>
      </c>
      <c r="S118" s="34" t="str">
        <f t="shared" ca="1" si="29"/>
        <v/>
      </c>
      <c r="T118" s="34" t="str">
        <f>IF(AND(C118="Abierto",D118="Alta"),RANK(S118,$S$4:$S$999,0)+COUNTIF($S$4:S118,S118)-1+MAX(Q:Q),"")</f>
        <v/>
      </c>
      <c r="U118" s="34" t="str">
        <f t="shared" si="30"/>
        <v/>
      </c>
      <c r="V118" s="34" t="str">
        <f t="shared" ca="1" si="31"/>
        <v/>
      </c>
      <c r="W118" s="34" t="str">
        <f>IF(AND(C118="Abierto",D118="Media"),RANK(V118,$V$4:$V$999,0)+COUNTIF($V$4:V118,V118)-1+MAX(Q:Q,T:T),"")</f>
        <v/>
      </c>
      <c r="X118" s="34" t="str">
        <f t="shared" si="32"/>
        <v/>
      </c>
      <c r="Y118" s="34" t="str">
        <f t="shared" ca="1" si="33"/>
        <v/>
      </c>
      <c r="Z118" s="34" t="str">
        <f>IF(AND(C118="Abierto",D118="Baja"),RANK(Y118,$Y$4:$Y$999,0)+COUNTIF($Y$4:Y118,Y118)-1+MAX(Q:Q,T:T,W:W),"")</f>
        <v/>
      </c>
      <c r="AA118" s="35" t="str">
        <f t="shared" si="40"/>
        <v/>
      </c>
      <c r="AB118" s="35" t="str">
        <f t="shared" si="34"/>
        <v/>
      </c>
      <c r="AC118" s="35" t="str">
        <f t="shared" si="35"/>
        <v/>
      </c>
      <c r="AD118" s="36">
        <v>115</v>
      </c>
      <c r="AE118" s="36" t="str">
        <f t="shared" ca="1" si="37"/>
        <v/>
      </c>
      <c r="AF118" s="37" t="str">
        <f t="shared" ca="1" si="38"/>
        <v/>
      </c>
      <c r="AG118" s="24"/>
      <c r="AH118" s="24"/>
      <c r="AI118" s="24"/>
      <c r="AJ118" s="24"/>
      <c r="AK118" s="36" t="str">
        <f>IF(AL118="","",MAX($AK$1:AK117)+1)</f>
        <v/>
      </c>
      <c r="AL118" s="39" t="str">
        <f>IF(H118="","",IF(COUNTIF($AL$3:AL117,H118)=0,H118,""))</f>
        <v/>
      </c>
      <c r="AM118" s="39" t="str">
        <f t="shared" si="39"/>
        <v/>
      </c>
    </row>
    <row r="119" spans="2:39" x14ac:dyDescent="0.35">
      <c r="B119" s="31"/>
      <c r="C119" s="31"/>
      <c r="D119" s="31"/>
      <c r="E119" s="31"/>
      <c r="F119" s="78"/>
      <c r="G119" s="21"/>
      <c r="H119" s="31"/>
      <c r="I119" s="32"/>
      <c r="J119" s="33" t="str">
        <f t="shared" si="25"/>
        <v/>
      </c>
      <c r="K119" s="31"/>
      <c r="L119" s="24"/>
      <c r="M119" s="24"/>
      <c r="N119" s="24"/>
      <c r="O119" s="34" t="str">
        <f t="shared" si="26"/>
        <v/>
      </c>
      <c r="P119" s="34" t="str">
        <f t="shared" ca="1" si="27"/>
        <v/>
      </c>
      <c r="Q119" s="34" t="str">
        <f>IF(AND(C119="Abierto",D119="Urgente"),RANK(P119,$P$4:$P$999,0)+COUNTIF($P$4:P119,P119)-1,"")</f>
        <v/>
      </c>
      <c r="R119" s="34" t="str">
        <f t="shared" si="28"/>
        <v/>
      </c>
      <c r="S119" s="34" t="str">
        <f t="shared" ca="1" si="29"/>
        <v/>
      </c>
      <c r="T119" s="34" t="str">
        <f>IF(AND(C119="Abierto",D119="Alta"),RANK(S119,$S$4:$S$999,0)+COUNTIF($S$4:S119,S119)-1+MAX(Q:Q),"")</f>
        <v/>
      </c>
      <c r="U119" s="34" t="str">
        <f t="shared" si="30"/>
        <v/>
      </c>
      <c r="V119" s="34" t="str">
        <f t="shared" ca="1" si="31"/>
        <v/>
      </c>
      <c r="W119" s="34" t="str">
        <f>IF(AND(C119="Abierto",D119="Media"),RANK(V119,$V$4:$V$999,0)+COUNTIF($V$4:V119,V119)-1+MAX(Q:Q,T:T),"")</f>
        <v/>
      </c>
      <c r="X119" s="34" t="str">
        <f t="shared" si="32"/>
        <v/>
      </c>
      <c r="Y119" s="34" t="str">
        <f t="shared" ca="1" si="33"/>
        <v/>
      </c>
      <c r="Z119" s="34" t="str">
        <f>IF(AND(C119="Abierto",D119="Baja"),RANK(Y119,$Y$4:$Y$999,0)+COUNTIF($Y$4:Y119,Y119)-1+MAX(Q:Q,T:T,W:W),"")</f>
        <v/>
      </c>
      <c r="AA119" s="35" t="str">
        <f t="shared" si="40"/>
        <v/>
      </c>
      <c r="AB119" s="35" t="str">
        <f t="shared" si="34"/>
        <v/>
      </c>
      <c r="AC119" s="35" t="str">
        <f t="shared" si="35"/>
        <v/>
      </c>
      <c r="AD119" s="36">
        <v>116</v>
      </c>
      <c r="AE119" s="36" t="str">
        <f t="shared" ca="1" si="37"/>
        <v/>
      </c>
      <c r="AF119" s="37" t="str">
        <f t="shared" ca="1" si="38"/>
        <v/>
      </c>
      <c r="AG119" s="24"/>
      <c r="AH119" s="24"/>
      <c r="AI119" s="24"/>
      <c r="AJ119" s="24"/>
      <c r="AK119" s="36" t="str">
        <f>IF(AL119="","",MAX($AK$1:AK118)+1)</f>
        <v/>
      </c>
      <c r="AL119" s="39" t="str">
        <f>IF(H119="","",IF(COUNTIF($AL$3:AL118,H119)=0,H119,""))</f>
        <v/>
      </c>
      <c r="AM119" s="39" t="str">
        <f t="shared" si="39"/>
        <v/>
      </c>
    </row>
    <row r="120" spans="2:39" x14ac:dyDescent="0.35">
      <c r="B120" s="31"/>
      <c r="C120" s="31"/>
      <c r="D120" s="31"/>
      <c r="E120" s="31"/>
      <c r="F120" s="78"/>
      <c r="G120" s="21"/>
      <c r="H120" s="31"/>
      <c r="I120" s="32"/>
      <c r="J120" s="33" t="str">
        <f t="shared" si="25"/>
        <v/>
      </c>
      <c r="K120" s="31"/>
      <c r="L120" s="24"/>
      <c r="M120" s="24"/>
      <c r="N120" s="24"/>
      <c r="O120" s="34" t="str">
        <f t="shared" si="26"/>
        <v/>
      </c>
      <c r="P120" s="34" t="str">
        <f t="shared" ca="1" si="27"/>
        <v/>
      </c>
      <c r="Q120" s="34" t="str">
        <f>IF(AND(C120="Abierto",D120="Urgente"),RANK(P120,$P$4:$P$999,0)+COUNTIF($P$4:P120,P120)-1,"")</f>
        <v/>
      </c>
      <c r="R120" s="34" t="str">
        <f t="shared" si="28"/>
        <v/>
      </c>
      <c r="S120" s="34" t="str">
        <f t="shared" ca="1" si="29"/>
        <v/>
      </c>
      <c r="T120" s="34" t="str">
        <f>IF(AND(C120="Abierto",D120="Alta"),RANK(S120,$S$4:$S$999,0)+COUNTIF($S$4:S120,S120)-1+MAX(Q:Q),"")</f>
        <v/>
      </c>
      <c r="U120" s="34" t="str">
        <f t="shared" si="30"/>
        <v/>
      </c>
      <c r="V120" s="34" t="str">
        <f t="shared" ca="1" si="31"/>
        <v/>
      </c>
      <c r="W120" s="34" t="str">
        <f>IF(AND(C120="Abierto",D120="Media"),RANK(V120,$V$4:$V$999,0)+COUNTIF($V$4:V120,V120)-1+MAX(Q:Q,T:T),"")</f>
        <v/>
      </c>
      <c r="X120" s="34" t="str">
        <f t="shared" si="32"/>
        <v/>
      </c>
      <c r="Y120" s="34" t="str">
        <f t="shared" ca="1" si="33"/>
        <v/>
      </c>
      <c r="Z120" s="34" t="str">
        <f>IF(AND(C120="Abierto",D120="Baja"),RANK(Y120,$Y$4:$Y$999,0)+COUNTIF($Y$4:Y120,Y120)-1+MAX(Q:Q,T:T,W:W),"")</f>
        <v/>
      </c>
      <c r="AA120" s="35" t="str">
        <f t="shared" si="40"/>
        <v/>
      </c>
      <c r="AB120" s="35" t="str">
        <f t="shared" si="34"/>
        <v/>
      </c>
      <c r="AC120" s="35" t="str">
        <f t="shared" si="35"/>
        <v/>
      </c>
      <c r="AD120" s="36">
        <v>117</v>
      </c>
      <c r="AE120" s="36" t="str">
        <f t="shared" ca="1" si="37"/>
        <v/>
      </c>
      <c r="AF120" s="37" t="str">
        <f t="shared" ca="1" si="38"/>
        <v/>
      </c>
      <c r="AG120" s="24"/>
      <c r="AH120" s="24"/>
      <c r="AI120" s="24"/>
      <c r="AJ120" s="24"/>
      <c r="AK120" s="36" t="str">
        <f>IF(AL120="","",MAX($AK$1:AK119)+1)</f>
        <v/>
      </c>
      <c r="AL120" s="39" t="str">
        <f>IF(H120="","",IF(COUNTIF($AL$3:AL119,H120)=0,H120,""))</f>
        <v/>
      </c>
      <c r="AM120" s="39" t="str">
        <f t="shared" si="39"/>
        <v/>
      </c>
    </row>
    <row r="121" spans="2:39" x14ac:dyDescent="0.35">
      <c r="B121" s="31"/>
      <c r="C121" s="31"/>
      <c r="D121" s="31"/>
      <c r="E121" s="31"/>
      <c r="F121" s="78"/>
      <c r="G121" s="21"/>
      <c r="H121" s="31"/>
      <c r="I121" s="32"/>
      <c r="J121" s="33" t="str">
        <f t="shared" si="25"/>
        <v/>
      </c>
      <c r="K121" s="31"/>
      <c r="L121" s="24"/>
      <c r="M121" s="24"/>
      <c r="N121" s="24"/>
      <c r="O121" s="34" t="str">
        <f t="shared" si="26"/>
        <v/>
      </c>
      <c r="P121" s="34" t="str">
        <f t="shared" ca="1" si="27"/>
        <v/>
      </c>
      <c r="Q121" s="34" t="str">
        <f>IF(AND(C121="Abierto",D121="Urgente"),RANK(P121,$P$4:$P$999,0)+COUNTIF($P$4:P121,P121)-1,"")</f>
        <v/>
      </c>
      <c r="R121" s="34" t="str">
        <f t="shared" si="28"/>
        <v/>
      </c>
      <c r="S121" s="34" t="str">
        <f t="shared" ca="1" si="29"/>
        <v/>
      </c>
      <c r="T121" s="34" t="str">
        <f>IF(AND(C121="Abierto",D121="Alta"),RANK(S121,$S$4:$S$999,0)+COUNTIF($S$4:S121,S121)-1+MAX(Q:Q),"")</f>
        <v/>
      </c>
      <c r="U121" s="34" t="str">
        <f t="shared" si="30"/>
        <v/>
      </c>
      <c r="V121" s="34" t="str">
        <f t="shared" ca="1" si="31"/>
        <v/>
      </c>
      <c r="W121" s="34" t="str">
        <f>IF(AND(C121="Abierto",D121="Media"),RANK(V121,$V$4:$V$999,0)+COUNTIF($V$4:V121,V121)-1+MAX(Q:Q,T:T),"")</f>
        <v/>
      </c>
      <c r="X121" s="34" t="str">
        <f t="shared" si="32"/>
        <v/>
      </c>
      <c r="Y121" s="34" t="str">
        <f t="shared" ca="1" si="33"/>
        <v/>
      </c>
      <c r="Z121" s="34" t="str">
        <f>IF(AND(C121="Abierto",D121="Baja"),RANK(Y121,$Y$4:$Y$999,0)+COUNTIF($Y$4:Y121,Y121)-1+MAX(Q:Q,T:T,W:W),"")</f>
        <v/>
      </c>
      <c r="AA121" s="35" t="str">
        <f t="shared" si="40"/>
        <v/>
      </c>
      <c r="AB121" s="35" t="str">
        <f t="shared" si="34"/>
        <v/>
      </c>
      <c r="AC121" s="35" t="str">
        <f t="shared" si="35"/>
        <v/>
      </c>
      <c r="AD121" s="36">
        <v>118</v>
      </c>
      <c r="AE121" s="36" t="str">
        <f t="shared" ca="1" si="37"/>
        <v/>
      </c>
      <c r="AF121" s="37" t="str">
        <f t="shared" ca="1" si="38"/>
        <v/>
      </c>
      <c r="AG121" s="24"/>
      <c r="AH121" s="24"/>
      <c r="AI121" s="24"/>
      <c r="AJ121" s="24"/>
      <c r="AK121" s="36" t="str">
        <f>IF(AL121="","",MAX($AK$1:AK120)+1)</f>
        <v/>
      </c>
      <c r="AL121" s="39" t="str">
        <f>IF(H121="","",IF(COUNTIF($AL$3:AL120,H121)=0,H121,""))</f>
        <v/>
      </c>
      <c r="AM121" s="39" t="str">
        <f t="shared" si="39"/>
        <v/>
      </c>
    </row>
    <row r="122" spans="2:39" x14ac:dyDescent="0.35">
      <c r="B122" s="31"/>
      <c r="C122" s="31"/>
      <c r="D122" s="31"/>
      <c r="E122" s="31"/>
      <c r="F122" s="78"/>
      <c r="G122" s="21"/>
      <c r="H122" s="31"/>
      <c r="I122" s="32"/>
      <c r="J122" s="33" t="str">
        <f t="shared" si="25"/>
        <v/>
      </c>
      <c r="K122" s="31"/>
      <c r="L122" s="24"/>
      <c r="M122" s="24"/>
      <c r="N122" s="24"/>
      <c r="O122" s="34" t="str">
        <f t="shared" si="26"/>
        <v/>
      </c>
      <c r="P122" s="34" t="str">
        <f t="shared" ca="1" si="27"/>
        <v/>
      </c>
      <c r="Q122" s="34" t="str">
        <f>IF(AND(C122="Abierto",D122="Urgente"),RANK(P122,$P$4:$P$999,0)+COUNTIF($P$4:P122,P122)-1,"")</f>
        <v/>
      </c>
      <c r="R122" s="34" t="str">
        <f t="shared" si="28"/>
        <v/>
      </c>
      <c r="S122" s="34" t="str">
        <f t="shared" ca="1" si="29"/>
        <v/>
      </c>
      <c r="T122" s="34" t="str">
        <f>IF(AND(C122="Abierto",D122="Alta"),RANK(S122,$S$4:$S$999,0)+COUNTIF($S$4:S122,S122)-1+MAX(Q:Q),"")</f>
        <v/>
      </c>
      <c r="U122" s="34" t="str">
        <f t="shared" si="30"/>
        <v/>
      </c>
      <c r="V122" s="34" t="str">
        <f t="shared" ca="1" si="31"/>
        <v/>
      </c>
      <c r="W122" s="34" t="str">
        <f>IF(AND(C122="Abierto",D122="Media"),RANK(V122,$V$4:$V$999,0)+COUNTIF($V$4:V122,V122)-1+MAX(Q:Q,T:T),"")</f>
        <v/>
      </c>
      <c r="X122" s="34" t="str">
        <f t="shared" si="32"/>
        <v/>
      </c>
      <c r="Y122" s="34" t="str">
        <f t="shared" ca="1" si="33"/>
        <v/>
      </c>
      <c r="Z122" s="34" t="str">
        <f>IF(AND(C122="Abierto",D122="Baja"),RANK(Y122,$Y$4:$Y$999,0)+COUNTIF($Y$4:Y122,Y122)-1+MAX(Q:Q,T:T,W:W),"")</f>
        <v/>
      </c>
      <c r="AA122" s="35" t="str">
        <f t="shared" si="40"/>
        <v/>
      </c>
      <c r="AB122" s="35" t="str">
        <f t="shared" si="34"/>
        <v/>
      </c>
      <c r="AC122" s="35" t="str">
        <f t="shared" si="35"/>
        <v/>
      </c>
      <c r="AD122" s="36">
        <v>119</v>
      </c>
      <c r="AE122" s="36" t="str">
        <f t="shared" ca="1" si="37"/>
        <v/>
      </c>
      <c r="AF122" s="37" t="str">
        <f t="shared" ca="1" si="38"/>
        <v/>
      </c>
      <c r="AG122" s="24"/>
      <c r="AH122" s="24"/>
      <c r="AI122" s="24"/>
      <c r="AJ122" s="24"/>
      <c r="AK122" s="36" t="str">
        <f>IF(AL122="","",MAX($AK$1:AK121)+1)</f>
        <v/>
      </c>
      <c r="AL122" s="39" t="str">
        <f>IF(H122="","",IF(COUNTIF($AL$3:AL121,H122)=0,H122,""))</f>
        <v/>
      </c>
      <c r="AM122" s="39" t="str">
        <f t="shared" si="39"/>
        <v/>
      </c>
    </row>
    <row r="123" spans="2:39" x14ac:dyDescent="0.35">
      <c r="B123" s="31"/>
      <c r="C123" s="31"/>
      <c r="D123" s="31"/>
      <c r="E123" s="31"/>
      <c r="F123" s="78"/>
      <c r="G123" s="21"/>
      <c r="H123" s="31"/>
      <c r="I123" s="32"/>
      <c r="J123" s="33" t="str">
        <f t="shared" si="25"/>
        <v/>
      </c>
      <c r="K123" s="31"/>
      <c r="L123" s="24"/>
      <c r="M123" s="24"/>
      <c r="N123" s="24"/>
      <c r="O123" s="34" t="str">
        <f t="shared" si="26"/>
        <v/>
      </c>
      <c r="P123" s="34" t="str">
        <f t="shared" ca="1" si="27"/>
        <v/>
      </c>
      <c r="Q123" s="34" t="str">
        <f>IF(AND(C123="Abierto",D123="Urgente"),RANK(P123,$P$4:$P$999,0)+COUNTIF($P$4:P123,P123)-1,"")</f>
        <v/>
      </c>
      <c r="R123" s="34" t="str">
        <f t="shared" si="28"/>
        <v/>
      </c>
      <c r="S123" s="34" t="str">
        <f t="shared" ca="1" si="29"/>
        <v/>
      </c>
      <c r="T123" s="34" t="str">
        <f>IF(AND(C123="Abierto",D123="Alta"),RANK(S123,$S$4:$S$999,0)+COUNTIF($S$4:S123,S123)-1+MAX(Q:Q),"")</f>
        <v/>
      </c>
      <c r="U123" s="34" t="str">
        <f t="shared" si="30"/>
        <v/>
      </c>
      <c r="V123" s="34" t="str">
        <f t="shared" ca="1" si="31"/>
        <v/>
      </c>
      <c r="W123" s="34" t="str">
        <f>IF(AND(C123="Abierto",D123="Media"),RANK(V123,$V$4:$V$999,0)+COUNTIF($V$4:V123,V123)-1+MAX(Q:Q,T:T),"")</f>
        <v/>
      </c>
      <c r="X123" s="34" t="str">
        <f t="shared" si="32"/>
        <v/>
      </c>
      <c r="Y123" s="34" t="str">
        <f t="shared" ca="1" si="33"/>
        <v/>
      </c>
      <c r="Z123" s="34" t="str">
        <f>IF(AND(C123="Abierto",D123="Baja"),RANK(Y123,$Y$4:$Y$999,0)+COUNTIF($Y$4:Y123,Y123)-1+MAX(Q:Q,T:T,W:W),"")</f>
        <v/>
      </c>
      <c r="AA123" s="35" t="str">
        <f t="shared" si="40"/>
        <v/>
      </c>
      <c r="AB123" s="35" t="str">
        <f t="shared" si="34"/>
        <v/>
      </c>
      <c r="AC123" s="35" t="str">
        <f t="shared" si="35"/>
        <v/>
      </c>
      <c r="AD123" s="36">
        <v>120</v>
      </c>
      <c r="AE123" s="36" t="str">
        <f t="shared" ca="1" si="37"/>
        <v/>
      </c>
      <c r="AF123" s="37" t="str">
        <f t="shared" ca="1" si="38"/>
        <v/>
      </c>
      <c r="AG123" s="24"/>
      <c r="AH123" s="24"/>
      <c r="AI123" s="24"/>
      <c r="AJ123" s="24"/>
      <c r="AK123" s="36" t="str">
        <f>IF(AL123="","",MAX($AK$1:AK122)+1)</f>
        <v/>
      </c>
      <c r="AL123" s="39" t="str">
        <f>IF(H123="","",IF(COUNTIF($AL$3:AL122,H123)=0,H123,""))</f>
        <v/>
      </c>
      <c r="AM123" s="39" t="str">
        <f t="shared" si="39"/>
        <v/>
      </c>
    </row>
    <row r="124" spans="2:39" x14ac:dyDescent="0.35">
      <c r="B124" s="31"/>
      <c r="C124" s="31"/>
      <c r="D124" s="31"/>
      <c r="E124" s="31"/>
      <c r="F124" s="78"/>
      <c r="G124" s="21"/>
      <c r="H124" s="31"/>
      <c r="I124" s="32"/>
      <c r="J124" s="33" t="str">
        <f t="shared" si="25"/>
        <v/>
      </c>
      <c r="K124" s="31"/>
      <c r="L124" s="24"/>
      <c r="M124" s="24"/>
      <c r="N124" s="24"/>
      <c r="O124" s="34" t="str">
        <f t="shared" si="26"/>
        <v/>
      </c>
      <c r="P124" s="34" t="str">
        <f t="shared" ca="1" si="27"/>
        <v/>
      </c>
      <c r="Q124" s="34" t="str">
        <f>IF(AND(C124="Abierto",D124="Urgente"),RANK(P124,$P$4:$P$999,0)+COUNTIF($P$4:P124,P124)-1,"")</f>
        <v/>
      </c>
      <c r="R124" s="34" t="str">
        <f t="shared" si="28"/>
        <v/>
      </c>
      <c r="S124" s="34" t="str">
        <f t="shared" ca="1" si="29"/>
        <v/>
      </c>
      <c r="T124" s="34" t="str">
        <f>IF(AND(C124="Abierto",D124="Alta"),RANK(S124,$S$4:$S$999,0)+COUNTIF($S$4:S124,S124)-1+MAX(Q:Q),"")</f>
        <v/>
      </c>
      <c r="U124" s="34" t="str">
        <f t="shared" si="30"/>
        <v/>
      </c>
      <c r="V124" s="34" t="str">
        <f t="shared" ca="1" si="31"/>
        <v/>
      </c>
      <c r="W124" s="34" t="str">
        <f>IF(AND(C124="Abierto",D124="Media"),RANK(V124,$V$4:$V$999,0)+COUNTIF($V$4:V124,V124)-1+MAX(Q:Q,T:T),"")</f>
        <v/>
      </c>
      <c r="X124" s="34" t="str">
        <f t="shared" si="32"/>
        <v/>
      </c>
      <c r="Y124" s="34" t="str">
        <f t="shared" ca="1" si="33"/>
        <v/>
      </c>
      <c r="Z124" s="34" t="str">
        <f>IF(AND(C124="Abierto",D124="Baja"),RANK(Y124,$Y$4:$Y$999,0)+COUNTIF($Y$4:Y124,Y124)-1+MAX(Q:Q,T:T,W:W),"")</f>
        <v/>
      </c>
      <c r="AA124" s="35" t="str">
        <f t="shared" si="40"/>
        <v/>
      </c>
      <c r="AB124" s="35" t="str">
        <f t="shared" si="34"/>
        <v/>
      </c>
      <c r="AC124" s="35" t="str">
        <f t="shared" si="35"/>
        <v/>
      </c>
      <c r="AD124" s="36">
        <v>121</v>
      </c>
      <c r="AE124" s="36" t="str">
        <f t="shared" ca="1" si="37"/>
        <v/>
      </c>
      <c r="AF124" s="37" t="str">
        <f t="shared" ca="1" si="38"/>
        <v/>
      </c>
      <c r="AG124" s="24"/>
      <c r="AH124" s="24"/>
      <c r="AI124" s="24"/>
      <c r="AJ124" s="24"/>
      <c r="AK124" s="36" t="str">
        <f>IF(AL124="","",MAX($AK$1:AK123)+1)</f>
        <v/>
      </c>
      <c r="AL124" s="39" t="str">
        <f>IF(H124="","",IF(COUNTIF($AL$3:AL123,H124)=0,H124,""))</f>
        <v/>
      </c>
      <c r="AM124" s="39" t="str">
        <f t="shared" si="39"/>
        <v/>
      </c>
    </row>
    <row r="125" spans="2:39" x14ac:dyDescent="0.35">
      <c r="B125" s="31"/>
      <c r="C125" s="31"/>
      <c r="D125" s="31"/>
      <c r="E125" s="31"/>
      <c r="F125" s="78"/>
      <c r="G125" s="21"/>
      <c r="H125" s="31"/>
      <c r="I125" s="32"/>
      <c r="J125" s="33" t="str">
        <f t="shared" si="25"/>
        <v/>
      </c>
      <c r="K125" s="31"/>
      <c r="L125" s="24"/>
      <c r="M125" s="24"/>
      <c r="N125" s="24"/>
      <c r="O125" s="34" t="str">
        <f t="shared" si="26"/>
        <v/>
      </c>
      <c r="P125" s="34" t="str">
        <f t="shared" ca="1" si="27"/>
        <v/>
      </c>
      <c r="Q125" s="34" t="str">
        <f>IF(AND(C125="Abierto",D125="Urgente"),RANK(P125,$P$4:$P$999,0)+COUNTIF($P$4:P125,P125)-1,"")</f>
        <v/>
      </c>
      <c r="R125" s="34" t="str">
        <f t="shared" si="28"/>
        <v/>
      </c>
      <c r="S125" s="34" t="str">
        <f t="shared" ca="1" si="29"/>
        <v/>
      </c>
      <c r="T125" s="34" t="str">
        <f>IF(AND(C125="Abierto",D125="Alta"),RANK(S125,$S$4:$S$999,0)+COUNTIF($S$4:S125,S125)-1+MAX(Q:Q),"")</f>
        <v/>
      </c>
      <c r="U125" s="34" t="str">
        <f t="shared" si="30"/>
        <v/>
      </c>
      <c r="V125" s="34" t="str">
        <f t="shared" ca="1" si="31"/>
        <v/>
      </c>
      <c r="W125" s="34" t="str">
        <f>IF(AND(C125="Abierto",D125="Media"),RANK(V125,$V$4:$V$999,0)+COUNTIF($V$4:V125,V125)-1+MAX(Q:Q,T:T),"")</f>
        <v/>
      </c>
      <c r="X125" s="34" t="str">
        <f t="shared" si="32"/>
        <v/>
      </c>
      <c r="Y125" s="34" t="str">
        <f t="shared" ca="1" si="33"/>
        <v/>
      </c>
      <c r="Z125" s="34" t="str">
        <f>IF(AND(C125="Abierto",D125="Baja"),RANK(Y125,$Y$4:$Y$999,0)+COUNTIF($Y$4:Y125,Y125)-1+MAX(Q:Q,T:T,W:W),"")</f>
        <v/>
      </c>
      <c r="AA125" s="35" t="str">
        <f t="shared" si="40"/>
        <v/>
      </c>
      <c r="AB125" s="35" t="str">
        <f t="shared" si="34"/>
        <v/>
      </c>
      <c r="AC125" s="35" t="str">
        <f t="shared" si="35"/>
        <v/>
      </c>
      <c r="AD125" s="36">
        <v>122</v>
      </c>
      <c r="AE125" s="36" t="str">
        <f t="shared" ca="1" si="37"/>
        <v/>
      </c>
      <c r="AF125" s="37" t="str">
        <f t="shared" ca="1" si="38"/>
        <v/>
      </c>
      <c r="AG125" s="24"/>
      <c r="AH125" s="24"/>
      <c r="AI125" s="24"/>
      <c r="AJ125" s="24"/>
      <c r="AK125" s="36" t="str">
        <f>IF(AL125="","",MAX($AK$1:AK124)+1)</f>
        <v/>
      </c>
      <c r="AL125" s="39" t="str">
        <f>IF(H125="","",IF(COUNTIF($AL$3:AL124,H125)=0,H125,""))</f>
        <v/>
      </c>
      <c r="AM125" s="39" t="str">
        <f t="shared" si="39"/>
        <v/>
      </c>
    </row>
    <row r="126" spans="2:39" x14ac:dyDescent="0.35">
      <c r="B126" s="31"/>
      <c r="C126" s="31"/>
      <c r="D126" s="31"/>
      <c r="E126" s="31"/>
      <c r="F126" s="78"/>
      <c r="G126" s="21"/>
      <c r="H126" s="31"/>
      <c r="I126" s="32"/>
      <c r="J126" s="33" t="str">
        <f t="shared" si="25"/>
        <v/>
      </c>
      <c r="K126" s="31"/>
      <c r="L126" s="24"/>
      <c r="M126" s="24"/>
      <c r="N126" s="24"/>
      <c r="O126" s="34" t="str">
        <f t="shared" si="26"/>
        <v/>
      </c>
      <c r="P126" s="34" t="str">
        <f t="shared" ca="1" si="27"/>
        <v/>
      </c>
      <c r="Q126" s="34" t="str">
        <f>IF(AND(C126="Abierto",D126="Urgente"),RANK(P126,$P$4:$P$999,0)+COUNTIF($P$4:P126,P126)-1,"")</f>
        <v/>
      </c>
      <c r="R126" s="34" t="str">
        <f t="shared" si="28"/>
        <v/>
      </c>
      <c r="S126" s="34" t="str">
        <f t="shared" ca="1" si="29"/>
        <v/>
      </c>
      <c r="T126" s="34" t="str">
        <f>IF(AND(C126="Abierto",D126="Alta"),RANK(S126,$S$4:$S$999,0)+COUNTIF($S$4:S126,S126)-1+MAX(Q:Q),"")</f>
        <v/>
      </c>
      <c r="U126" s="34" t="str">
        <f t="shared" si="30"/>
        <v/>
      </c>
      <c r="V126" s="34" t="str">
        <f t="shared" ca="1" si="31"/>
        <v/>
      </c>
      <c r="W126" s="34" t="str">
        <f>IF(AND(C126="Abierto",D126="Media"),RANK(V126,$V$4:$V$999,0)+COUNTIF($V$4:V126,V126)-1+MAX(Q:Q,T:T),"")</f>
        <v/>
      </c>
      <c r="X126" s="34" t="str">
        <f t="shared" si="32"/>
        <v/>
      </c>
      <c r="Y126" s="34" t="str">
        <f t="shared" ca="1" si="33"/>
        <v/>
      </c>
      <c r="Z126" s="34" t="str">
        <f>IF(AND(C126="Abierto",D126="Baja"),RANK(Y126,$Y$4:$Y$999,0)+COUNTIF($Y$4:Y126,Y126)-1+MAX(Q:Q,T:T,W:W),"")</f>
        <v/>
      </c>
      <c r="AA126" s="35" t="str">
        <f t="shared" si="40"/>
        <v/>
      </c>
      <c r="AB126" s="35" t="str">
        <f t="shared" si="34"/>
        <v/>
      </c>
      <c r="AC126" s="35" t="str">
        <f t="shared" si="35"/>
        <v/>
      </c>
      <c r="AD126" s="36">
        <v>123</v>
      </c>
      <c r="AE126" s="36" t="str">
        <f t="shared" ca="1" si="37"/>
        <v/>
      </c>
      <c r="AF126" s="37" t="str">
        <f t="shared" ca="1" si="38"/>
        <v/>
      </c>
      <c r="AG126" s="24"/>
      <c r="AH126" s="24"/>
      <c r="AI126" s="24"/>
      <c r="AJ126" s="24"/>
      <c r="AK126" s="36" t="str">
        <f>IF(AL126="","",MAX($AK$1:AK125)+1)</f>
        <v/>
      </c>
      <c r="AL126" s="39" t="str">
        <f>IF(H126="","",IF(COUNTIF($AL$3:AL125,H126)=0,H126,""))</f>
        <v/>
      </c>
      <c r="AM126" s="39" t="str">
        <f t="shared" si="39"/>
        <v/>
      </c>
    </row>
    <row r="127" spans="2:39" x14ac:dyDescent="0.35">
      <c r="B127" s="31"/>
      <c r="C127" s="31"/>
      <c r="D127" s="31"/>
      <c r="E127" s="31"/>
      <c r="F127" s="78"/>
      <c r="G127" s="21"/>
      <c r="H127" s="31"/>
      <c r="I127" s="32"/>
      <c r="J127" s="33" t="str">
        <f t="shared" si="25"/>
        <v/>
      </c>
      <c r="K127" s="31"/>
      <c r="L127" s="24"/>
      <c r="M127" s="24"/>
      <c r="N127" s="24"/>
      <c r="O127" s="34" t="str">
        <f t="shared" si="26"/>
        <v/>
      </c>
      <c r="P127" s="34" t="str">
        <f t="shared" ca="1" si="27"/>
        <v/>
      </c>
      <c r="Q127" s="34" t="str">
        <f>IF(AND(C127="Abierto",D127="Urgente"),RANK(P127,$P$4:$P$999,0)+COUNTIF($P$4:P127,P127)-1,"")</f>
        <v/>
      </c>
      <c r="R127" s="34" t="str">
        <f t="shared" si="28"/>
        <v/>
      </c>
      <c r="S127" s="34" t="str">
        <f t="shared" ca="1" si="29"/>
        <v/>
      </c>
      <c r="T127" s="34" t="str">
        <f>IF(AND(C127="Abierto",D127="Alta"),RANK(S127,$S$4:$S$999,0)+COUNTIF($S$4:S127,S127)-1+MAX(Q:Q),"")</f>
        <v/>
      </c>
      <c r="U127" s="34" t="str">
        <f t="shared" si="30"/>
        <v/>
      </c>
      <c r="V127" s="34" t="str">
        <f t="shared" ca="1" si="31"/>
        <v/>
      </c>
      <c r="W127" s="34" t="str">
        <f>IF(AND(C127="Abierto",D127="Media"),RANK(V127,$V$4:$V$999,0)+COUNTIF($V$4:V127,V127)-1+MAX(Q:Q,T:T),"")</f>
        <v/>
      </c>
      <c r="X127" s="34" t="str">
        <f t="shared" si="32"/>
        <v/>
      </c>
      <c r="Y127" s="34" t="str">
        <f t="shared" ca="1" si="33"/>
        <v/>
      </c>
      <c r="Z127" s="34" t="str">
        <f>IF(AND(C127="Abierto",D127="Baja"),RANK(Y127,$Y$4:$Y$999,0)+COUNTIF($Y$4:Y127,Y127)-1+MAX(Q:Q,T:T,W:W),"")</f>
        <v/>
      </c>
      <c r="AA127" s="35" t="str">
        <f t="shared" si="40"/>
        <v/>
      </c>
      <c r="AB127" s="35" t="str">
        <f t="shared" si="34"/>
        <v/>
      </c>
      <c r="AC127" s="35" t="str">
        <f t="shared" si="35"/>
        <v/>
      </c>
      <c r="AD127" s="36">
        <v>124</v>
      </c>
      <c r="AE127" s="36" t="str">
        <f t="shared" ca="1" si="37"/>
        <v/>
      </c>
      <c r="AF127" s="37" t="str">
        <f t="shared" ca="1" si="38"/>
        <v/>
      </c>
      <c r="AG127" s="24"/>
      <c r="AH127" s="24"/>
      <c r="AI127" s="24"/>
      <c r="AJ127" s="24"/>
      <c r="AK127" s="36" t="str">
        <f>IF(AL127="","",MAX($AK$1:AK126)+1)</f>
        <v/>
      </c>
      <c r="AL127" s="39" t="str">
        <f>IF(H127="","",IF(COUNTIF($AL$3:AL126,H127)=0,H127,""))</f>
        <v/>
      </c>
      <c r="AM127" s="39" t="str">
        <f t="shared" si="39"/>
        <v/>
      </c>
    </row>
    <row r="128" spans="2:39" x14ac:dyDescent="0.35">
      <c r="B128" s="31"/>
      <c r="C128" s="31"/>
      <c r="D128" s="31"/>
      <c r="E128" s="31"/>
      <c r="F128" s="78"/>
      <c r="G128" s="21"/>
      <c r="H128" s="31"/>
      <c r="I128" s="32"/>
      <c r="J128" s="33" t="str">
        <f t="shared" si="25"/>
        <v/>
      </c>
      <c r="K128" s="31"/>
      <c r="L128" s="24"/>
      <c r="M128" s="24"/>
      <c r="N128" s="24"/>
      <c r="O128" s="34" t="str">
        <f t="shared" si="26"/>
        <v/>
      </c>
      <c r="P128" s="34" t="str">
        <f t="shared" ca="1" si="27"/>
        <v/>
      </c>
      <c r="Q128" s="34" t="str">
        <f>IF(AND(C128="Abierto",D128="Urgente"),RANK(P128,$P$4:$P$999,0)+COUNTIF($P$4:P128,P128)-1,"")</f>
        <v/>
      </c>
      <c r="R128" s="34" t="str">
        <f t="shared" si="28"/>
        <v/>
      </c>
      <c r="S128" s="34" t="str">
        <f t="shared" ca="1" si="29"/>
        <v/>
      </c>
      <c r="T128" s="34" t="str">
        <f>IF(AND(C128="Abierto",D128="Alta"),RANK(S128,$S$4:$S$999,0)+COUNTIF($S$4:S128,S128)-1+MAX(Q:Q),"")</f>
        <v/>
      </c>
      <c r="U128" s="34" t="str">
        <f t="shared" si="30"/>
        <v/>
      </c>
      <c r="V128" s="34" t="str">
        <f t="shared" ca="1" si="31"/>
        <v/>
      </c>
      <c r="W128" s="34" t="str">
        <f>IF(AND(C128="Abierto",D128="Media"),RANK(V128,$V$4:$V$999,0)+COUNTIF($V$4:V128,V128)-1+MAX(Q:Q,T:T),"")</f>
        <v/>
      </c>
      <c r="X128" s="34" t="str">
        <f t="shared" si="32"/>
        <v/>
      </c>
      <c r="Y128" s="34" t="str">
        <f t="shared" ca="1" si="33"/>
        <v/>
      </c>
      <c r="Z128" s="34" t="str">
        <f>IF(AND(C128="Abierto",D128="Baja"),RANK(Y128,$Y$4:$Y$999,0)+COUNTIF($Y$4:Y128,Y128)-1+MAX(Q:Q,T:T,W:W),"")</f>
        <v/>
      </c>
      <c r="AA128" s="35" t="str">
        <f t="shared" si="40"/>
        <v/>
      </c>
      <c r="AB128" s="35" t="str">
        <f t="shared" si="34"/>
        <v/>
      </c>
      <c r="AC128" s="35" t="str">
        <f t="shared" si="35"/>
        <v/>
      </c>
      <c r="AD128" s="36">
        <v>125</v>
      </c>
      <c r="AE128" s="36" t="str">
        <f t="shared" ca="1" si="37"/>
        <v/>
      </c>
      <c r="AF128" s="37" t="str">
        <f t="shared" ca="1" si="38"/>
        <v/>
      </c>
      <c r="AG128" s="24"/>
      <c r="AH128" s="24"/>
      <c r="AI128" s="24"/>
      <c r="AJ128" s="24"/>
      <c r="AK128" s="36" t="str">
        <f>IF(AL128="","",MAX($AK$1:AK127)+1)</f>
        <v/>
      </c>
      <c r="AL128" s="39" t="str">
        <f>IF(H128="","",IF(COUNTIF($AL$3:AL127,H128)=0,H128,""))</f>
        <v/>
      </c>
      <c r="AM128" s="39" t="str">
        <f t="shared" si="39"/>
        <v/>
      </c>
    </row>
    <row r="129" spans="2:39" x14ac:dyDescent="0.35">
      <c r="B129" s="31"/>
      <c r="C129" s="31"/>
      <c r="D129" s="31"/>
      <c r="E129" s="31"/>
      <c r="F129" s="78"/>
      <c r="G129" s="21"/>
      <c r="H129" s="31"/>
      <c r="I129" s="32"/>
      <c r="J129" s="33" t="str">
        <f t="shared" si="25"/>
        <v/>
      </c>
      <c r="K129" s="31"/>
      <c r="L129" s="24"/>
      <c r="M129" s="24"/>
      <c r="N129" s="24"/>
      <c r="O129" s="34" t="str">
        <f t="shared" si="26"/>
        <v/>
      </c>
      <c r="P129" s="34" t="str">
        <f t="shared" ca="1" si="27"/>
        <v/>
      </c>
      <c r="Q129" s="34" t="str">
        <f>IF(AND(C129="Abierto",D129="Urgente"),RANK(P129,$P$4:$P$999,0)+COUNTIF($P$4:P129,P129)-1,"")</f>
        <v/>
      </c>
      <c r="R129" s="34" t="str">
        <f t="shared" si="28"/>
        <v/>
      </c>
      <c r="S129" s="34" t="str">
        <f t="shared" ca="1" si="29"/>
        <v/>
      </c>
      <c r="T129" s="34" t="str">
        <f>IF(AND(C129="Abierto",D129="Alta"),RANK(S129,$S$4:$S$999,0)+COUNTIF($S$4:S129,S129)-1+MAX(Q:Q),"")</f>
        <v/>
      </c>
      <c r="U129" s="34" t="str">
        <f t="shared" si="30"/>
        <v/>
      </c>
      <c r="V129" s="34" t="str">
        <f t="shared" ca="1" si="31"/>
        <v/>
      </c>
      <c r="W129" s="34" t="str">
        <f>IF(AND(C129="Abierto",D129="Media"),RANK(V129,$V$4:$V$999,0)+COUNTIF($V$4:V129,V129)-1+MAX(Q:Q,T:T),"")</f>
        <v/>
      </c>
      <c r="X129" s="34" t="str">
        <f t="shared" si="32"/>
        <v/>
      </c>
      <c r="Y129" s="34" t="str">
        <f t="shared" ca="1" si="33"/>
        <v/>
      </c>
      <c r="Z129" s="34" t="str">
        <f>IF(AND(C129="Abierto",D129="Baja"),RANK(Y129,$Y$4:$Y$999,0)+COUNTIF($Y$4:Y129,Y129)-1+MAX(Q:Q,T:T,W:W),"")</f>
        <v/>
      </c>
      <c r="AA129" s="35" t="str">
        <f t="shared" si="40"/>
        <v/>
      </c>
      <c r="AB129" s="35" t="str">
        <f t="shared" si="34"/>
        <v/>
      </c>
      <c r="AC129" s="35" t="str">
        <f t="shared" si="35"/>
        <v/>
      </c>
      <c r="AD129" s="36">
        <v>126</v>
      </c>
      <c r="AE129" s="36" t="str">
        <f t="shared" ca="1" si="37"/>
        <v/>
      </c>
      <c r="AF129" s="37" t="str">
        <f t="shared" ca="1" si="38"/>
        <v/>
      </c>
      <c r="AG129" s="24"/>
      <c r="AH129" s="24"/>
      <c r="AI129" s="24"/>
      <c r="AJ129" s="24"/>
      <c r="AK129" s="36" t="str">
        <f>IF(AL129="","",MAX($AK$1:AK128)+1)</f>
        <v/>
      </c>
      <c r="AL129" s="39" t="str">
        <f>IF(H129="","",IF(COUNTIF($AL$3:AL128,H129)=0,H129,""))</f>
        <v/>
      </c>
      <c r="AM129" s="39" t="str">
        <f t="shared" si="39"/>
        <v/>
      </c>
    </row>
    <row r="130" spans="2:39" x14ac:dyDescent="0.35">
      <c r="B130" s="31"/>
      <c r="C130" s="31"/>
      <c r="D130" s="31"/>
      <c r="E130" s="31"/>
      <c r="F130" s="78"/>
      <c r="G130" s="21"/>
      <c r="H130" s="31"/>
      <c r="I130" s="32"/>
      <c r="J130" s="33" t="str">
        <f t="shared" si="25"/>
        <v/>
      </c>
      <c r="K130" s="31"/>
      <c r="L130" s="24"/>
      <c r="M130" s="24"/>
      <c r="N130" s="24"/>
      <c r="O130" s="34" t="str">
        <f t="shared" si="26"/>
        <v/>
      </c>
      <c r="P130" s="34" t="str">
        <f t="shared" ca="1" si="27"/>
        <v/>
      </c>
      <c r="Q130" s="34" t="str">
        <f>IF(AND(C130="Abierto",D130="Urgente"),RANK(P130,$P$4:$P$999,0)+COUNTIF($P$4:P130,P130)-1,"")</f>
        <v/>
      </c>
      <c r="R130" s="34" t="str">
        <f t="shared" si="28"/>
        <v/>
      </c>
      <c r="S130" s="34" t="str">
        <f t="shared" ca="1" si="29"/>
        <v/>
      </c>
      <c r="T130" s="34" t="str">
        <f>IF(AND(C130="Abierto",D130="Alta"),RANK(S130,$S$4:$S$999,0)+COUNTIF($S$4:S130,S130)-1+MAX(Q:Q),"")</f>
        <v/>
      </c>
      <c r="U130" s="34" t="str">
        <f t="shared" si="30"/>
        <v/>
      </c>
      <c r="V130" s="34" t="str">
        <f t="shared" ca="1" si="31"/>
        <v/>
      </c>
      <c r="W130" s="34" t="str">
        <f>IF(AND(C130="Abierto",D130="Media"),RANK(V130,$V$4:$V$999,0)+COUNTIF($V$4:V130,V130)-1+MAX(Q:Q,T:T),"")</f>
        <v/>
      </c>
      <c r="X130" s="34" t="str">
        <f t="shared" si="32"/>
        <v/>
      </c>
      <c r="Y130" s="34" t="str">
        <f t="shared" ca="1" si="33"/>
        <v/>
      </c>
      <c r="Z130" s="34" t="str">
        <f>IF(AND(C130="Abierto",D130="Baja"),RANK(Y130,$Y$4:$Y$999,0)+COUNTIF($Y$4:Y130,Y130)-1+MAX(Q:Q,T:T,W:W),"")</f>
        <v/>
      </c>
      <c r="AA130" s="35" t="str">
        <f t="shared" si="40"/>
        <v/>
      </c>
      <c r="AB130" s="35" t="str">
        <f t="shared" si="34"/>
        <v/>
      </c>
      <c r="AC130" s="35" t="str">
        <f t="shared" si="35"/>
        <v/>
      </c>
      <c r="AD130" s="36">
        <v>127</v>
      </c>
      <c r="AE130" s="36" t="str">
        <f t="shared" ca="1" si="37"/>
        <v/>
      </c>
      <c r="AF130" s="37" t="str">
        <f t="shared" ca="1" si="38"/>
        <v/>
      </c>
      <c r="AG130" s="24"/>
      <c r="AH130" s="24"/>
      <c r="AI130" s="24"/>
      <c r="AJ130" s="24"/>
      <c r="AK130" s="36" t="str">
        <f>IF(AL130="","",MAX($AK$1:AK129)+1)</f>
        <v/>
      </c>
      <c r="AL130" s="39" t="str">
        <f>IF(H130="","",IF(COUNTIF($AL$3:AL129,H130)=0,H130,""))</f>
        <v/>
      </c>
      <c r="AM130" s="39" t="str">
        <f t="shared" si="39"/>
        <v/>
      </c>
    </row>
    <row r="131" spans="2:39" x14ac:dyDescent="0.35">
      <c r="B131" s="31"/>
      <c r="C131" s="31"/>
      <c r="D131" s="31"/>
      <c r="E131" s="31"/>
      <c r="F131" s="78"/>
      <c r="G131" s="21"/>
      <c r="H131" s="31"/>
      <c r="I131" s="32"/>
      <c r="J131" s="33" t="str">
        <f t="shared" si="25"/>
        <v/>
      </c>
      <c r="K131" s="31"/>
      <c r="L131" s="24"/>
      <c r="M131" s="24"/>
      <c r="N131" s="24"/>
      <c r="O131" s="34" t="str">
        <f t="shared" si="26"/>
        <v/>
      </c>
      <c r="P131" s="34" t="str">
        <f t="shared" ca="1" si="27"/>
        <v/>
      </c>
      <c r="Q131" s="34" t="str">
        <f>IF(AND(C131="Abierto",D131="Urgente"),RANK(P131,$P$4:$P$999,0)+COUNTIF($P$4:P131,P131)-1,"")</f>
        <v/>
      </c>
      <c r="R131" s="34" t="str">
        <f t="shared" si="28"/>
        <v/>
      </c>
      <c r="S131" s="34" t="str">
        <f t="shared" ca="1" si="29"/>
        <v/>
      </c>
      <c r="T131" s="34" t="str">
        <f>IF(AND(C131="Abierto",D131="Alta"),RANK(S131,$S$4:$S$999,0)+COUNTIF($S$4:S131,S131)-1+MAX(Q:Q),"")</f>
        <v/>
      </c>
      <c r="U131" s="34" t="str">
        <f t="shared" si="30"/>
        <v/>
      </c>
      <c r="V131" s="34" t="str">
        <f t="shared" ca="1" si="31"/>
        <v/>
      </c>
      <c r="W131" s="34" t="str">
        <f>IF(AND(C131="Abierto",D131="Media"),RANK(V131,$V$4:$V$999,0)+COUNTIF($V$4:V131,V131)-1+MAX(Q:Q,T:T),"")</f>
        <v/>
      </c>
      <c r="X131" s="34" t="str">
        <f t="shared" si="32"/>
        <v/>
      </c>
      <c r="Y131" s="34" t="str">
        <f t="shared" ca="1" si="33"/>
        <v/>
      </c>
      <c r="Z131" s="34" t="str">
        <f>IF(AND(C131="Abierto",D131="Baja"),RANK(Y131,$Y$4:$Y$999,0)+COUNTIF($Y$4:Y131,Y131)-1+MAX(Q:Q,T:T,W:W),"")</f>
        <v/>
      </c>
      <c r="AA131" s="35" t="str">
        <f t="shared" si="40"/>
        <v/>
      </c>
      <c r="AB131" s="35" t="str">
        <f t="shared" si="34"/>
        <v/>
      </c>
      <c r="AC131" s="35" t="str">
        <f t="shared" si="35"/>
        <v/>
      </c>
      <c r="AD131" s="36">
        <v>128</v>
      </c>
      <c r="AE131" s="36" t="str">
        <f t="shared" ca="1" si="37"/>
        <v/>
      </c>
      <c r="AF131" s="37" t="str">
        <f t="shared" ca="1" si="38"/>
        <v/>
      </c>
      <c r="AG131" s="24"/>
      <c r="AH131" s="24"/>
      <c r="AI131" s="24"/>
      <c r="AJ131" s="24"/>
      <c r="AK131" s="36" t="str">
        <f>IF(AL131="","",MAX($AK$1:AK130)+1)</f>
        <v/>
      </c>
      <c r="AL131" s="39" t="str">
        <f>IF(H131="","",IF(COUNTIF($AL$3:AL130,H131)=0,H131,""))</f>
        <v/>
      </c>
      <c r="AM131" s="39" t="str">
        <f t="shared" si="39"/>
        <v/>
      </c>
    </row>
    <row r="132" spans="2:39" x14ac:dyDescent="0.35">
      <c r="B132" s="31"/>
      <c r="C132" s="31"/>
      <c r="D132" s="31"/>
      <c r="E132" s="31"/>
      <c r="F132" s="78"/>
      <c r="G132" s="21"/>
      <c r="H132" s="31"/>
      <c r="I132" s="32"/>
      <c r="J132" s="33" t="str">
        <f t="shared" ref="J132:J195" si="41">IF(OR(F132=0,I132=0),"",I132-F132)</f>
        <v/>
      </c>
      <c r="K132" s="31"/>
      <c r="L132" s="24"/>
      <c r="M132" s="24"/>
      <c r="N132" s="24"/>
      <c r="O132" s="34" t="str">
        <f t="shared" ref="O132:O195" si="42">IF(AND(C132="Abierto",D132="Urgente"),B132,"")</f>
        <v/>
      </c>
      <c r="P132" s="34" t="str">
        <f t="shared" ref="P132:P195" ca="1" si="43">IF(AND(C132="Abierto",D132="Urgente"),TODAY()-F132,"")</f>
        <v/>
      </c>
      <c r="Q132" s="34" t="str">
        <f>IF(AND(C132="Abierto",D132="Urgente"),RANK(P132,$P$4:$P$999,0)+COUNTIF($P$4:P132,P132)-1,"")</f>
        <v/>
      </c>
      <c r="R132" s="34" t="str">
        <f t="shared" ref="R132:R195" si="44">IF(AND(C132="Abierto",D132="Alta"),B132,"")</f>
        <v/>
      </c>
      <c r="S132" s="34" t="str">
        <f t="shared" ref="S132:S195" ca="1" si="45">IF(AND(C132="Abierto",D132="Alta"),TODAY()-F132,"")</f>
        <v/>
      </c>
      <c r="T132" s="34" t="str">
        <f>IF(AND(C132="Abierto",D132="Alta"),RANK(S132,$S$4:$S$999,0)+COUNTIF($S$4:S132,S132)-1+MAX(Q:Q),"")</f>
        <v/>
      </c>
      <c r="U132" s="34" t="str">
        <f t="shared" ref="U132:U195" si="46">IF(AND(C132="Abierto",D132="Media"),B132,"")</f>
        <v/>
      </c>
      <c r="V132" s="34" t="str">
        <f t="shared" ref="V132:V195" ca="1" si="47">IF(AND(C132="Abierto",D132="Media"),TODAY()-F132,"")</f>
        <v/>
      </c>
      <c r="W132" s="34" t="str">
        <f>IF(AND(C132="Abierto",D132="Media"),RANK(V132,$V$4:$V$999,0)+COUNTIF($V$4:V132,V132)-1+MAX(Q:Q,T:T),"")</f>
        <v/>
      </c>
      <c r="X132" s="34" t="str">
        <f t="shared" ref="X132:X195" si="48">IF(AND(C132="Abierto",D132="Baja"),B132,"")</f>
        <v/>
      </c>
      <c r="Y132" s="34" t="str">
        <f t="shared" ref="Y132:Y195" ca="1" si="49">IF(AND(C132="Abierto",D132="Baja"),TODAY()-F132,"")</f>
        <v/>
      </c>
      <c r="Z132" s="34" t="str">
        <f>IF(AND(C132="Abierto",D132="Baja"),RANK(Y132,$Y$4:$Y$999,0)+COUNTIF($Y$4:Y132,Y132)-1+MAX(Q:Q,T:T,W:W),"")</f>
        <v/>
      </c>
      <c r="AA132" s="35" t="str">
        <f t="shared" si="40"/>
        <v/>
      </c>
      <c r="AB132" s="35" t="str">
        <f t="shared" ref="AB132:AB195" si="50">IF(OR(C132="Resuelto",C132=""),"",SUM(P132,S132,V132,Y132))</f>
        <v/>
      </c>
      <c r="AC132" s="35" t="str">
        <f t="shared" ref="AC132:AC195" si="51">IF(OR(C132="Resuelto",C132=""),"",SUM(O132,R132,U132,X132))</f>
        <v/>
      </c>
      <c r="AD132" s="36">
        <v>129</v>
      </c>
      <c r="AE132" s="36" t="str">
        <f t="shared" ca="1" si="37"/>
        <v/>
      </c>
      <c r="AF132" s="37" t="str">
        <f t="shared" ca="1" si="38"/>
        <v/>
      </c>
      <c r="AG132" s="24"/>
      <c r="AH132" s="24"/>
      <c r="AI132" s="24"/>
      <c r="AJ132" s="24"/>
      <c r="AK132" s="36" t="str">
        <f>IF(AL132="","",MAX($AK$1:AK131)+1)</f>
        <v/>
      </c>
      <c r="AL132" s="39" t="str">
        <f>IF(H132="","",IF(COUNTIF($AL$3:AL131,H132)=0,H132,""))</f>
        <v/>
      </c>
      <c r="AM132" s="39" t="str">
        <f t="shared" si="39"/>
        <v/>
      </c>
    </row>
    <row r="133" spans="2:39" x14ac:dyDescent="0.35">
      <c r="B133" s="31"/>
      <c r="C133" s="31"/>
      <c r="D133" s="31"/>
      <c r="E133" s="31"/>
      <c r="F133" s="78"/>
      <c r="G133" s="21"/>
      <c r="H133" s="31"/>
      <c r="I133" s="32"/>
      <c r="J133" s="33" t="str">
        <f t="shared" si="41"/>
        <v/>
      </c>
      <c r="K133" s="31"/>
      <c r="L133" s="24"/>
      <c r="M133" s="24"/>
      <c r="N133" s="24"/>
      <c r="O133" s="34" t="str">
        <f t="shared" si="42"/>
        <v/>
      </c>
      <c r="P133" s="34" t="str">
        <f t="shared" ca="1" si="43"/>
        <v/>
      </c>
      <c r="Q133" s="34" t="str">
        <f>IF(AND(C133="Abierto",D133="Urgente"),RANK(P133,$P$4:$P$999,0)+COUNTIF($P$4:P133,P133)-1,"")</f>
        <v/>
      </c>
      <c r="R133" s="34" t="str">
        <f t="shared" si="44"/>
        <v/>
      </c>
      <c r="S133" s="34" t="str">
        <f t="shared" ca="1" si="45"/>
        <v/>
      </c>
      <c r="T133" s="34" t="str">
        <f>IF(AND(C133="Abierto",D133="Alta"),RANK(S133,$S$4:$S$999,0)+COUNTIF($S$4:S133,S133)-1+MAX(Q:Q),"")</f>
        <v/>
      </c>
      <c r="U133" s="34" t="str">
        <f t="shared" si="46"/>
        <v/>
      </c>
      <c r="V133" s="34" t="str">
        <f t="shared" ca="1" si="47"/>
        <v/>
      </c>
      <c r="W133" s="34" t="str">
        <f>IF(AND(C133="Abierto",D133="Media"),RANK(V133,$V$4:$V$999,0)+COUNTIF($V$4:V133,V133)-1+MAX(Q:Q,T:T),"")</f>
        <v/>
      </c>
      <c r="X133" s="34" t="str">
        <f t="shared" si="48"/>
        <v/>
      </c>
      <c r="Y133" s="34" t="str">
        <f t="shared" ca="1" si="49"/>
        <v/>
      </c>
      <c r="Z133" s="34" t="str">
        <f>IF(AND(C133="Abierto",D133="Baja"),RANK(Y133,$Y$4:$Y$999,0)+COUNTIF($Y$4:Y133,Y133)-1+MAX(Q:Q,T:T,W:W),"")</f>
        <v/>
      </c>
      <c r="AA133" s="35" t="str">
        <f t="shared" si="40"/>
        <v/>
      </c>
      <c r="AB133" s="35" t="str">
        <f t="shared" si="50"/>
        <v/>
      </c>
      <c r="AC133" s="35" t="str">
        <f t="shared" si="51"/>
        <v/>
      </c>
      <c r="AD133" s="36">
        <v>130</v>
      </c>
      <c r="AE133" s="36" t="str">
        <f t="shared" ref="AE133:AE196" ca="1" si="52">IF(ISNA(VLOOKUP(AD133,$AA$4:$AC$996,3,FALSE))=TRUE,"",VLOOKUP(AD133,$AA$4:$AC$996,3,FALSE))</f>
        <v/>
      </c>
      <c r="AF133" s="37" t="str">
        <f t="shared" ref="AF133:AF196" ca="1" si="53">IF(ISNA(VLOOKUP(AD133,$AA$4:$AC$996,2,FALSE))=TRUE,"",VLOOKUP(AD133,$AA$4:$AC$996,2,FALSE))</f>
        <v/>
      </c>
      <c r="AG133" s="24"/>
      <c r="AH133" s="24"/>
      <c r="AI133" s="24"/>
      <c r="AJ133" s="24"/>
      <c r="AK133" s="36" t="str">
        <f>IF(AL133="","",MAX($AK$1:AK132)+1)</f>
        <v/>
      </c>
      <c r="AL133" s="39" t="str">
        <f>IF(H133="","",IF(COUNTIF($AL$3:AL132,H133)=0,H133,""))</f>
        <v/>
      </c>
      <c r="AM133" s="39" t="str">
        <f t="shared" ref="AM133:AM196" si="54">IF(ISNA(VLOOKUP(AD133,$AK$4:$AL$996,2,FALSE))=TRUE,"",VLOOKUP(AD133,$AK$4:$AL$996,2,FALSE))</f>
        <v/>
      </c>
    </row>
    <row r="134" spans="2:39" x14ac:dyDescent="0.35">
      <c r="B134" s="31"/>
      <c r="C134" s="31"/>
      <c r="D134" s="31"/>
      <c r="E134" s="31"/>
      <c r="F134" s="78"/>
      <c r="G134" s="21"/>
      <c r="H134" s="31"/>
      <c r="I134" s="32"/>
      <c r="J134" s="33" t="str">
        <f t="shared" si="41"/>
        <v/>
      </c>
      <c r="K134" s="31"/>
      <c r="L134" s="24"/>
      <c r="M134" s="24"/>
      <c r="N134" s="24"/>
      <c r="O134" s="34" t="str">
        <f t="shared" si="42"/>
        <v/>
      </c>
      <c r="P134" s="34" t="str">
        <f t="shared" ca="1" si="43"/>
        <v/>
      </c>
      <c r="Q134" s="34" t="str">
        <f>IF(AND(C134="Abierto",D134="Urgente"),RANK(P134,$P$4:$P$999,0)+COUNTIF($P$4:P134,P134)-1,"")</f>
        <v/>
      </c>
      <c r="R134" s="34" t="str">
        <f t="shared" si="44"/>
        <v/>
      </c>
      <c r="S134" s="34" t="str">
        <f t="shared" ca="1" si="45"/>
        <v/>
      </c>
      <c r="T134" s="34" t="str">
        <f>IF(AND(C134="Abierto",D134="Alta"),RANK(S134,$S$4:$S$999,0)+COUNTIF($S$4:S134,S134)-1+MAX(Q:Q),"")</f>
        <v/>
      </c>
      <c r="U134" s="34" t="str">
        <f t="shared" si="46"/>
        <v/>
      </c>
      <c r="V134" s="34" t="str">
        <f t="shared" ca="1" si="47"/>
        <v/>
      </c>
      <c r="W134" s="34" t="str">
        <f>IF(AND(C134="Abierto",D134="Media"),RANK(V134,$V$4:$V$999,0)+COUNTIF($V$4:V134,V134)-1+MAX(Q:Q,T:T),"")</f>
        <v/>
      </c>
      <c r="X134" s="34" t="str">
        <f t="shared" si="48"/>
        <v/>
      </c>
      <c r="Y134" s="34" t="str">
        <f t="shared" ca="1" si="49"/>
        <v/>
      </c>
      <c r="Z134" s="34" t="str">
        <f>IF(AND(C134="Abierto",D134="Baja"),RANK(Y134,$Y$4:$Y$999,0)+COUNTIF($Y$4:Y134,Y134)-1+MAX(Q:Q,T:T,W:W),"")</f>
        <v/>
      </c>
      <c r="AA134" s="35" t="str">
        <f t="shared" si="40"/>
        <v/>
      </c>
      <c r="AB134" s="35" t="str">
        <f t="shared" si="50"/>
        <v/>
      </c>
      <c r="AC134" s="35" t="str">
        <f t="shared" si="51"/>
        <v/>
      </c>
      <c r="AD134" s="36">
        <v>131</v>
      </c>
      <c r="AE134" s="36" t="str">
        <f t="shared" ca="1" si="52"/>
        <v/>
      </c>
      <c r="AF134" s="37" t="str">
        <f t="shared" ca="1" si="53"/>
        <v/>
      </c>
      <c r="AG134" s="24"/>
      <c r="AH134" s="24"/>
      <c r="AI134" s="24"/>
      <c r="AJ134" s="24"/>
      <c r="AK134" s="36" t="str">
        <f>IF(AL134="","",MAX($AK$1:AK133)+1)</f>
        <v/>
      </c>
      <c r="AL134" s="39" t="str">
        <f>IF(H134="","",IF(COUNTIF($AL$3:AL133,H134)=0,H134,""))</f>
        <v/>
      </c>
      <c r="AM134" s="39" t="str">
        <f t="shared" si="54"/>
        <v/>
      </c>
    </row>
    <row r="135" spans="2:39" x14ac:dyDescent="0.35">
      <c r="B135" s="31"/>
      <c r="C135" s="31"/>
      <c r="D135" s="31"/>
      <c r="E135" s="31"/>
      <c r="F135" s="78"/>
      <c r="G135" s="21"/>
      <c r="H135" s="31"/>
      <c r="I135" s="32"/>
      <c r="J135" s="33" t="str">
        <f t="shared" si="41"/>
        <v/>
      </c>
      <c r="K135" s="31"/>
      <c r="L135" s="24"/>
      <c r="M135" s="24"/>
      <c r="N135" s="24"/>
      <c r="O135" s="34" t="str">
        <f t="shared" si="42"/>
        <v/>
      </c>
      <c r="P135" s="34" t="str">
        <f t="shared" ca="1" si="43"/>
        <v/>
      </c>
      <c r="Q135" s="34" t="str">
        <f>IF(AND(C135="Abierto",D135="Urgente"),RANK(P135,$P$4:$P$999,0)+COUNTIF($P$4:P135,P135)-1,"")</f>
        <v/>
      </c>
      <c r="R135" s="34" t="str">
        <f t="shared" si="44"/>
        <v/>
      </c>
      <c r="S135" s="34" t="str">
        <f t="shared" ca="1" si="45"/>
        <v/>
      </c>
      <c r="T135" s="34" t="str">
        <f>IF(AND(C135="Abierto",D135="Alta"),RANK(S135,$S$4:$S$999,0)+COUNTIF($S$4:S135,S135)-1+MAX(Q:Q),"")</f>
        <v/>
      </c>
      <c r="U135" s="34" t="str">
        <f t="shared" si="46"/>
        <v/>
      </c>
      <c r="V135" s="34" t="str">
        <f t="shared" ca="1" si="47"/>
        <v/>
      </c>
      <c r="W135" s="34" t="str">
        <f>IF(AND(C135="Abierto",D135="Media"),RANK(V135,$V$4:$V$999,0)+COUNTIF($V$4:V135,V135)-1+MAX(Q:Q,T:T),"")</f>
        <v/>
      </c>
      <c r="X135" s="34" t="str">
        <f t="shared" si="48"/>
        <v/>
      </c>
      <c r="Y135" s="34" t="str">
        <f t="shared" ca="1" si="49"/>
        <v/>
      </c>
      <c r="Z135" s="34" t="str">
        <f>IF(AND(C135="Abierto",D135="Baja"),RANK(Y135,$Y$4:$Y$999,0)+COUNTIF($Y$4:Y135,Y135)-1+MAX(Q:Q,T:T,W:W),"")</f>
        <v/>
      </c>
      <c r="AA135" s="35" t="str">
        <f t="shared" si="40"/>
        <v/>
      </c>
      <c r="AB135" s="35" t="str">
        <f t="shared" si="50"/>
        <v/>
      </c>
      <c r="AC135" s="35" t="str">
        <f t="shared" si="51"/>
        <v/>
      </c>
      <c r="AD135" s="36">
        <v>132</v>
      </c>
      <c r="AE135" s="36" t="str">
        <f t="shared" ca="1" si="52"/>
        <v/>
      </c>
      <c r="AF135" s="37" t="str">
        <f t="shared" ca="1" si="53"/>
        <v/>
      </c>
      <c r="AG135" s="24"/>
      <c r="AH135" s="24"/>
      <c r="AI135" s="24"/>
      <c r="AJ135" s="24"/>
      <c r="AK135" s="36" t="str">
        <f>IF(AL135="","",MAX($AK$1:AK134)+1)</f>
        <v/>
      </c>
      <c r="AL135" s="39" t="str">
        <f>IF(H135="","",IF(COUNTIF($AL$3:AL134,H135)=0,H135,""))</f>
        <v/>
      </c>
      <c r="AM135" s="39" t="str">
        <f t="shared" si="54"/>
        <v/>
      </c>
    </row>
    <row r="136" spans="2:39" x14ac:dyDescent="0.35">
      <c r="B136" s="31"/>
      <c r="C136" s="31"/>
      <c r="D136" s="31"/>
      <c r="E136" s="31"/>
      <c r="F136" s="78"/>
      <c r="G136" s="21"/>
      <c r="H136" s="31"/>
      <c r="I136" s="32"/>
      <c r="J136" s="33" t="str">
        <f t="shared" si="41"/>
        <v/>
      </c>
      <c r="K136" s="31"/>
      <c r="L136" s="24"/>
      <c r="M136" s="24"/>
      <c r="N136" s="24"/>
      <c r="O136" s="34" t="str">
        <f t="shared" si="42"/>
        <v/>
      </c>
      <c r="P136" s="34" t="str">
        <f t="shared" ca="1" si="43"/>
        <v/>
      </c>
      <c r="Q136" s="34" t="str">
        <f>IF(AND(C136="Abierto",D136="Urgente"),RANK(P136,$P$4:$P$999,0)+COUNTIF($P$4:P136,P136)-1,"")</f>
        <v/>
      </c>
      <c r="R136" s="34" t="str">
        <f t="shared" si="44"/>
        <v/>
      </c>
      <c r="S136" s="34" t="str">
        <f t="shared" ca="1" si="45"/>
        <v/>
      </c>
      <c r="T136" s="34" t="str">
        <f>IF(AND(C136="Abierto",D136="Alta"),RANK(S136,$S$4:$S$999,0)+COUNTIF($S$4:S136,S136)-1+MAX(Q:Q),"")</f>
        <v/>
      </c>
      <c r="U136" s="34" t="str">
        <f t="shared" si="46"/>
        <v/>
      </c>
      <c r="V136" s="34" t="str">
        <f t="shared" ca="1" si="47"/>
        <v/>
      </c>
      <c r="W136" s="34" t="str">
        <f>IF(AND(C136="Abierto",D136="Media"),RANK(V136,$V$4:$V$999,0)+COUNTIF($V$4:V136,V136)-1+MAX(Q:Q,T:T),"")</f>
        <v/>
      </c>
      <c r="X136" s="34" t="str">
        <f t="shared" si="48"/>
        <v/>
      </c>
      <c r="Y136" s="34" t="str">
        <f t="shared" ca="1" si="49"/>
        <v/>
      </c>
      <c r="Z136" s="34" t="str">
        <f>IF(AND(C136="Abierto",D136="Baja"),RANK(Y136,$Y$4:$Y$999,0)+COUNTIF($Y$4:Y136,Y136)-1+MAX(Q:Q,T:T,W:W),"")</f>
        <v/>
      </c>
      <c r="AA136" s="35" t="str">
        <f t="shared" si="40"/>
        <v/>
      </c>
      <c r="AB136" s="35" t="str">
        <f t="shared" si="50"/>
        <v/>
      </c>
      <c r="AC136" s="35" t="str">
        <f t="shared" si="51"/>
        <v/>
      </c>
      <c r="AD136" s="36">
        <v>133</v>
      </c>
      <c r="AE136" s="36" t="str">
        <f t="shared" ca="1" si="52"/>
        <v/>
      </c>
      <c r="AF136" s="37" t="str">
        <f t="shared" ca="1" si="53"/>
        <v/>
      </c>
      <c r="AG136" s="24"/>
      <c r="AH136" s="24"/>
      <c r="AI136" s="24"/>
      <c r="AJ136" s="24"/>
      <c r="AK136" s="36" t="str">
        <f>IF(AL136="","",MAX($AK$1:AK135)+1)</f>
        <v/>
      </c>
      <c r="AL136" s="39" t="str">
        <f>IF(H136="","",IF(COUNTIF($AL$3:AL135,H136)=0,H136,""))</f>
        <v/>
      </c>
      <c r="AM136" s="39" t="str">
        <f t="shared" si="54"/>
        <v/>
      </c>
    </row>
    <row r="137" spans="2:39" x14ac:dyDescent="0.35">
      <c r="B137" s="31"/>
      <c r="C137" s="31"/>
      <c r="D137" s="31"/>
      <c r="E137" s="31"/>
      <c r="F137" s="78"/>
      <c r="G137" s="21"/>
      <c r="H137" s="31"/>
      <c r="I137" s="32"/>
      <c r="J137" s="33" t="str">
        <f t="shared" si="41"/>
        <v/>
      </c>
      <c r="K137" s="31"/>
      <c r="L137" s="24"/>
      <c r="M137" s="24"/>
      <c r="N137" s="24"/>
      <c r="O137" s="34" t="str">
        <f t="shared" si="42"/>
        <v/>
      </c>
      <c r="P137" s="34" t="str">
        <f t="shared" ca="1" si="43"/>
        <v/>
      </c>
      <c r="Q137" s="34" t="str">
        <f>IF(AND(C137="Abierto",D137="Urgente"),RANK(P137,$P$4:$P$999,0)+COUNTIF($P$4:P137,P137)-1,"")</f>
        <v/>
      </c>
      <c r="R137" s="34" t="str">
        <f t="shared" si="44"/>
        <v/>
      </c>
      <c r="S137" s="34" t="str">
        <f t="shared" ca="1" si="45"/>
        <v/>
      </c>
      <c r="T137" s="34" t="str">
        <f>IF(AND(C137="Abierto",D137="Alta"),RANK(S137,$S$4:$S$999,0)+COUNTIF($S$4:S137,S137)-1+MAX(Q:Q),"")</f>
        <v/>
      </c>
      <c r="U137" s="34" t="str">
        <f t="shared" si="46"/>
        <v/>
      </c>
      <c r="V137" s="34" t="str">
        <f t="shared" ca="1" si="47"/>
        <v/>
      </c>
      <c r="W137" s="34" t="str">
        <f>IF(AND(C137="Abierto",D137="Media"),RANK(V137,$V$4:$V$999,0)+COUNTIF($V$4:V137,V137)-1+MAX(Q:Q,T:T),"")</f>
        <v/>
      </c>
      <c r="X137" s="34" t="str">
        <f t="shared" si="48"/>
        <v/>
      </c>
      <c r="Y137" s="34" t="str">
        <f t="shared" ca="1" si="49"/>
        <v/>
      </c>
      <c r="Z137" s="34" t="str">
        <f>IF(AND(C137="Abierto",D137="Baja"),RANK(Y137,$Y$4:$Y$999,0)+COUNTIF($Y$4:Y137,Y137)-1+MAX(Q:Q,T:T,W:W),"")</f>
        <v/>
      </c>
      <c r="AA137" s="35" t="str">
        <f t="shared" si="40"/>
        <v/>
      </c>
      <c r="AB137" s="35" t="str">
        <f t="shared" si="50"/>
        <v/>
      </c>
      <c r="AC137" s="35" t="str">
        <f t="shared" si="51"/>
        <v/>
      </c>
      <c r="AD137" s="36">
        <v>134</v>
      </c>
      <c r="AE137" s="36" t="str">
        <f t="shared" ca="1" si="52"/>
        <v/>
      </c>
      <c r="AF137" s="37" t="str">
        <f t="shared" ca="1" si="53"/>
        <v/>
      </c>
      <c r="AG137" s="24"/>
      <c r="AH137" s="24"/>
      <c r="AI137" s="24"/>
      <c r="AJ137" s="24"/>
      <c r="AK137" s="36" t="str">
        <f>IF(AL137="","",MAX($AK$1:AK136)+1)</f>
        <v/>
      </c>
      <c r="AL137" s="39" t="str">
        <f>IF(H137="","",IF(COUNTIF($AL$3:AL136,H137)=0,H137,""))</f>
        <v/>
      </c>
      <c r="AM137" s="39" t="str">
        <f t="shared" si="54"/>
        <v/>
      </c>
    </row>
    <row r="138" spans="2:39" x14ac:dyDescent="0.35">
      <c r="B138" s="31"/>
      <c r="C138" s="31"/>
      <c r="D138" s="31"/>
      <c r="E138" s="31"/>
      <c r="F138" s="78"/>
      <c r="G138" s="21"/>
      <c r="H138" s="31"/>
      <c r="I138" s="32"/>
      <c r="J138" s="33" t="str">
        <f t="shared" si="41"/>
        <v/>
      </c>
      <c r="K138" s="31"/>
      <c r="L138" s="24"/>
      <c r="M138" s="24"/>
      <c r="N138" s="24"/>
      <c r="O138" s="34" t="str">
        <f t="shared" si="42"/>
        <v/>
      </c>
      <c r="P138" s="34" t="str">
        <f t="shared" ca="1" si="43"/>
        <v/>
      </c>
      <c r="Q138" s="34" t="str">
        <f>IF(AND(C138="Abierto",D138="Urgente"),RANK(P138,$P$4:$P$999,0)+COUNTIF($P$4:P138,P138)-1,"")</f>
        <v/>
      </c>
      <c r="R138" s="34" t="str">
        <f t="shared" si="44"/>
        <v/>
      </c>
      <c r="S138" s="34" t="str">
        <f t="shared" ca="1" si="45"/>
        <v/>
      </c>
      <c r="T138" s="34" t="str">
        <f>IF(AND(C138="Abierto",D138="Alta"),RANK(S138,$S$4:$S$999,0)+COUNTIF($S$4:S138,S138)-1+MAX(Q:Q),"")</f>
        <v/>
      </c>
      <c r="U138" s="34" t="str">
        <f t="shared" si="46"/>
        <v/>
      </c>
      <c r="V138" s="34" t="str">
        <f t="shared" ca="1" si="47"/>
        <v/>
      </c>
      <c r="W138" s="34" t="str">
        <f>IF(AND(C138="Abierto",D138="Media"),RANK(V138,$V$4:$V$999,0)+COUNTIF($V$4:V138,V138)-1+MAX(Q:Q,T:T),"")</f>
        <v/>
      </c>
      <c r="X138" s="34" t="str">
        <f t="shared" si="48"/>
        <v/>
      </c>
      <c r="Y138" s="34" t="str">
        <f t="shared" ca="1" si="49"/>
        <v/>
      </c>
      <c r="Z138" s="34" t="str">
        <f>IF(AND(C138="Abierto",D138="Baja"),RANK(Y138,$Y$4:$Y$999,0)+COUNTIF($Y$4:Y138,Y138)-1+MAX(Q:Q,T:T,W:W),"")</f>
        <v/>
      </c>
      <c r="AA138" s="35" t="str">
        <f t="shared" si="40"/>
        <v/>
      </c>
      <c r="AB138" s="35" t="str">
        <f t="shared" si="50"/>
        <v/>
      </c>
      <c r="AC138" s="35" t="str">
        <f t="shared" si="51"/>
        <v/>
      </c>
      <c r="AD138" s="36">
        <v>135</v>
      </c>
      <c r="AE138" s="36" t="str">
        <f t="shared" ca="1" si="52"/>
        <v/>
      </c>
      <c r="AF138" s="37" t="str">
        <f t="shared" ca="1" si="53"/>
        <v/>
      </c>
      <c r="AG138" s="24"/>
      <c r="AH138" s="24"/>
      <c r="AI138" s="24"/>
      <c r="AJ138" s="24"/>
      <c r="AK138" s="36" t="str">
        <f>IF(AL138="","",MAX($AK$1:AK137)+1)</f>
        <v/>
      </c>
      <c r="AL138" s="39" t="str">
        <f>IF(H138="","",IF(COUNTIF($AL$3:AL137,H138)=0,H138,""))</f>
        <v/>
      </c>
      <c r="AM138" s="39" t="str">
        <f t="shared" si="54"/>
        <v/>
      </c>
    </row>
    <row r="139" spans="2:39" x14ac:dyDescent="0.35">
      <c r="B139" s="31"/>
      <c r="C139" s="31"/>
      <c r="D139" s="31"/>
      <c r="E139" s="31"/>
      <c r="F139" s="78"/>
      <c r="G139" s="21"/>
      <c r="H139" s="31"/>
      <c r="I139" s="32"/>
      <c r="J139" s="33" t="str">
        <f t="shared" si="41"/>
        <v/>
      </c>
      <c r="K139" s="31"/>
      <c r="L139" s="24"/>
      <c r="M139" s="24"/>
      <c r="N139" s="24"/>
      <c r="O139" s="34" t="str">
        <f t="shared" si="42"/>
        <v/>
      </c>
      <c r="P139" s="34" t="str">
        <f t="shared" ca="1" si="43"/>
        <v/>
      </c>
      <c r="Q139" s="34" t="str">
        <f>IF(AND(C139="Abierto",D139="Urgente"),RANK(P139,$P$4:$P$999,0)+COUNTIF($P$4:P139,P139)-1,"")</f>
        <v/>
      </c>
      <c r="R139" s="34" t="str">
        <f t="shared" si="44"/>
        <v/>
      </c>
      <c r="S139" s="34" t="str">
        <f t="shared" ca="1" si="45"/>
        <v/>
      </c>
      <c r="T139" s="34" t="str">
        <f>IF(AND(C139="Abierto",D139="Alta"),RANK(S139,$S$4:$S$999,0)+COUNTIF($S$4:S139,S139)-1+MAX(Q:Q),"")</f>
        <v/>
      </c>
      <c r="U139" s="34" t="str">
        <f t="shared" si="46"/>
        <v/>
      </c>
      <c r="V139" s="34" t="str">
        <f t="shared" ca="1" si="47"/>
        <v/>
      </c>
      <c r="W139" s="34" t="str">
        <f>IF(AND(C139="Abierto",D139="Media"),RANK(V139,$V$4:$V$999,0)+COUNTIF($V$4:V139,V139)-1+MAX(Q:Q,T:T),"")</f>
        <v/>
      </c>
      <c r="X139" s="34" t="str">
        <f t="shared" si="48"/>
        <v/>
      </c>
      <c r="Y139" s="34" t="str">
        <f t="shared" ca="1" si="49"/>
        <v/>
      </c>
      <c r="Z139" s="34" t="str">
        <f>IF(AND(C139="Abierto",D139="Baja"),RANK(Y139,$Y$4:$Y$999,0)+COUNTIF($Y$4:Y139,Y139)-1+MAX(Q:Q,T:T,W:W),"")</f>
        <v/>
      </c>
      <c r="AA139" s="35" t="str">
        <f t="shared" si="40"/>
        <v/>
      </c>
      <c r="AB139" s="35" t="str">
        <f t="shared" si="50"/>
        <v/>
      </c>
      <c r="AC139" s="35" t="str">
        <f t="shared" si="51"/>
        <v/>
      </c>
      <c r="AD139" s="36">
        <v>136</v>
      </c>
      <c r="AE139" s="36" t="str">
        <f t="shared" ca="1" si="52"/>
        <v/>
      </c>
      <c r="AF139" s="37" t="str">
        <f t="shared" ca="1" si="53"/>
        <v/>
      </c>
      <c r="AG139" s="24"/>
      <c r="AH139" s="24"/>
      <c r="AI139" s="24"/>
      <c r="AJ139" s="24"/>
      <c r="AK139" s="36" t="str">
        <f>IF(AL139="","",MAX($AK$1:AK138)+1)</f>
        <v/>
      </c>
      <c r="AL139" s="39" t="str">
        <f>IF(H139="","",IF(COUNTIF($AL$3:AL138,H139)=0,H139,""))</f>
        <v/>
      </c>
      <c r="AM139" s="39" t="str">
        <f t="shared" si="54"/>
        <v/>
      </c>
    </row>
    <row r="140" spans="2:39" x14ac:dyDescent="0.35">
      <c r="B140" s="31"/>
      <c r="C140" s="31"/>
      <c r="D140" s="31"/>
      <c r="E140" s="31"/>
      <c r="F140" s="78"/>
      <c r="G140" s="21"/>
      <c r="H140" s="31"/>
      <c r="I140" s="32"/>
      <c r="J140" s="33" t="str">
        <f t="shared" si="41"/>
        <v/>
      </c>
      <c r="K140" s="31"/>
      <c r="L140" s="24"/>
      <c r="M140" s="24"/>
      <c r="N140" s="24"/>
      <c r="O140" s="34" t="str">
        <f t="shared" si="42"/>
        <v/>
      </c>
      <c r="P140" s="34" t="str">
        <f t="shared" ca="1" si="43"/>
        <v/>
      </c>
      <c r="Q140" s="34" t="str">
        <f>IF(AND(C140="Abierto",D140="Urgente"),RANK(P140,$P$4:$P$999,0)+COUNTIF($P$4:P140,P140)-1,"")</f>
        <v/>
      </c>
      <c r="R140" s="34" t="str">
        <f t="shared" si="44"/>
        <v/>
      </c>
      <c r="S140" s="34" t="str">
        <f t="shared" ca="1" si="45"/>
        <v/>
      </c>
      <c r="T140" s="34" t="str">
        <f>IF(AND(C140="Abierto",D140="Alta"),RANK(S140,$S$4:$S$999,0)+COUNTIF($S$4:S140,S140)-1+MAX(Q:Q),"")</f>
        <v/>
      </c>
      <c r="U140" s="34" t="str">
        <f t="shared" si="46"/>
        <v/>
      </c>
      <c r="V140" s="34" t="str">
        <f t="shared" ca="1" si="47"/>
        <v/>
      </c>
      <c r="W140" s="34" t="str">
        <f>IF(AND(C140="Abierto",D140="Media"),RANK(V140,$V$4:$V$999,0)+COUNTIF($V$4:V140,V140)-1+MAX(Q:Q,T:T),"")</f>
        <v/>
      </c>
      <c r="X140" s="34" t="str">
        <f t="shared" si="48"/>
        <v/>
      </c>
      <c r="Y140" s="34" t="str">
        <f t="shared" ca="1" si="49"/>
        <v/>
      </c>
      <c r="Z140" s="34" t="str">
        <f>IF(AND(C140="Abierto",D140="Baja"),RANK(Y140,$Y$4:$Y$999,0)+COUNTIF($Y$4:Y140,Y140)-1+MAX(Q:Q,T:T,W:W),"")</f>
        <v/>
      </c>
      <c r="AA140" s="35" t="str">
        <f t="shared" si="40"/>
        <v/>
      </c>
      <c r="AB140" s="35" t="str">
        <f t="shared" si="50"/>
        <v/>
      </c>
      <c r="AC140" s="35" t="str">
        <f t="shared" si="51"/>
        <v/>
      </c>
      <c r="AD140" s="36">
        <v>137</v>
      </c>
      <c r="AE140" s="36" t="str">
        <f t="shared" ca="1" si="52"/>
        <v/>
      </c>
      <c r="AF140" s="37" t="str">
        <f t="shared" ca="1" si="53"/>
        <v/>
      </c>
      <c r="AG140" s="24"/>
      <c r="AH140" s="24"/>
      <c r="AI140" s="24"/>
      <c r="AJ140" s="24"/>
      <c r="AK140" s="36" t="str">
        <f>IF(AL140="","",MAX($AK$1:AK139)+1)</f>
        <v/>
      </c>
      <c r="AL140" s="39" t="str">
        <f>IF(H140="","",IF(COUNTIF($AL$3:AL139,H140)=0,H140,""))</f>
        <v/>
      </c>
      <c r="AM140" s="39" t="str">
        <f t="shared" si="54"/>
        <v/>
      </c>
    </row>
    <row r="141" spans="2:39" x14ac:dyDescent="0.35">
      <c r="B141" s="31"/>
      <c r="C141" s="31"/>
      <c r="D141" s="31"/>
      <c r="E141" s="31"/>
      <c r="F141" s="78"/>
      <c r="G141" s="21"/>
      <c r="H141" s="31"/>
      <c r="I141" s="32"/>
      <c r="J141" s="33" t="str">
        <f t="shared" si="41"/>
        <v/>
      </c>
      <c r="K141" s="31"/>
      <c r="L141" s="24"/>
      <c r="M141" s="24"/>
      <c r="N141" s="24"/>
      <c r="O141" s="34" t="str">
        <f t="shared" si="42"/>
        <v/>
      </c>
      <c r="P141" s="34" t="str">
        <f t="shared" ca="1" si="43"/>
        <v/>
      </c>
      <c r="Q141" s="34" t="str">
        <f>IF(AND(C141="Abierto",D141="Urgente"),RANK(P141,$P$4:$P$999,0)+COUNTIF($P$4:P141,P141)-1,"")</f>
        <v/>
      </c>
      <c r="R141" s="34" t="str">
        <f t="shared" si="44"/>
        <v/>
      </c>
      <c r="S141" s="34" t="str">
        <f t="shared" ca="1" si="45"/>
        <v/>
      </c>
      <c r="T141" s="34" t="str">
        <f>IF(AND(C141="Abierto",D141="Alta"),RANK(S141,$S$4:$S$999,0)+COUNTIF($S$4:S141,S141)-1+MAX(Q:Q),"")</f>
        <v/>
      </c>
      <c r="U141" s="34" t="str">
        <f t="shared" si="46"/>
        <v/>
      </c>
      <c r="V141" s="34" t="str">
        <f t="shared" ca="1" si="47"/>
        <v/>
      </c>
      <c r="W141" s="34" t="str">
        <f>IF(AND(C141="Abierto",D141="Media"),RANK(V141,$V$4:$V$999,0)+COUNTIF($V$4:V141,V141)-1+MAX(Q:Q,T:T),"")</f>
        <v/>
      </c>
      <c r="X141" s="34" t="str">
        <f t="shared" si="48"/>
        <v/>
      </c>
      <c r="Y141" s="34" t="str">
        <f t="shared" ca="1" si="49"/>
        <v/>
      </c>
      <c r="Z141" s="34" t="str">
        <f>IF(AND(C141="Abierto",D141="Baja"),RANK(Y141,$Y$4:$Y$999,0)+COUNTIF($Y$4:Y141,Y141)-1+MAX(Q:Q,T:T,W:W),"")</f>
        <v/>
      </c>
      <c r="AA141" s="35" t="str">
        <f t="shared" si="40"/>
        <v/>
      </c>
      <c r="AB141" s="35" t="str">
        <f t="shared" si="50"/>
        <v/>
      </c>
      <c r="AC141" s="35" t="str">
        <f t="shared" si="51"/>
        <v/>
      </c>
      <c r="AD141" s="36">
        <v>138</v>
      </c>
      <c r="AE141" s="36" t="str">
        <f t="shared" ca="1" si="52"/>
        <v/>
      </c>
      <c r="AF141" s="37" t="str">
        <f t="shared" ca="1" si="53"/>
        <v/>
      </c>
      <c r="AG141" s="24"/>
      <c r="AH141" s="24"/>
      <c r="AI141" s="24"/>
      <c r="AJ141" s="24"/>
      <c r="AK141" s="36" t="str">
        <f>IF(AL141="","",MAX($AK$1:AK140)+1)</f>
        <v/>
      </c>
      <c r="AL141" s="39" t="str">
        <f>IF(H141="","",IF(COUNTIF($AL$3:AL140,H141)=0,H141,""))</f>
        <v/>
      </c>
      <c r="AM141" s="39" t="str">
        <f t="shared" si="54"/>
        <v/>
      </c>
    </row>
    <row r="142" spans="2:39" x14ac:dyDescent="0.35">
      <c r="B142" s="31"/>
      <c r="C142" s="31"/>
      <c r="D142" s="31"/>
      <c r="E142" s="31"/>
      <c r="F142" s="78"/>
      <c r="G142" s="21"/>
      <c r="H142" s="31"/>
      <c r="I142" s="32"/>
      <c r="J142" s="33" t="str">
        <f t="shared" si="41"/>
        <v/>
      </c>
      <c r="K142" s="31"/>
      <c r="L142" s="24"/>
      <c r="M142" s="24"/>
      <c r="N142" s="24"/>
      <c r="O142" s="34" t="str">
        <f t="shared" si="42"/>
        <v/>
      </c>
      <c r="P142" s="34" t="str">
        <f t="shared" ca="1" si="43"/>
        <v/>
      </c>
      <c r="Q142" s="34" t="str">
        <f>IF(AND(C142="Abierto",D142="Urgente"),RANK(P142,$P$4:$P$999,0)+COUNTIF($P$4:P142,P142)-1,"")</f>
        <v/>
      </c>
      <c r="R142" s="34" t="str">
        <f t="shared" si="44"/>
        <v/>
      </c>
      <c r="S142" s="34" t="str">
        <f t="shared" ca="1" si="45"/>
        <v/>
      </c>
      <c r="T142" s="34" t="str">
        <f>IF(AND(C142="Abierto",D142="Alta"),RANK(S142,$S$4:$S$999,0)+COUNTIF($S$4:S142,S142)-1+MAX(Q:Q),"")</f>
        <v/>
      </c>
      <c r="U142" s="34" t="str">
        <f t="shared" si="46"/>
        <v/>
      </c>
      <c r="V142" s="34" t="str">
        <f t="shared" ca="1" si="47"/>
        <v/>
      </c>
      <c r="W142" s="34" t="str">
        <f>IF(AND(C142="Abierto",D142="Media"),RANK(V142,$V$4:$V$999,0)+COUNTIF($V$4:V142,V142)-1+MAX(Q:Q,T:T),"")</f>
        <v/>
      </c>
      <c r="X142" s="34" t="str">
        <f t="shared" si="48"/>
        <v/>
      </c>
      <c r="Y142" s="34" t="str">
        <f t="shared" ca="1" si="49"/>
        <v/>
      </c>
      <c r="Z142" s="34" t="str">
        <f>IF(AND(C142="Abierto",D142="Baja"),RANK(Y142,$Y$4:$Y$999,0)+COUNTIF($Y$4:Y142,Y142)-1+MAX(Q:Q,T:T,W:W),"")</f>
        <v/>
      </c>
      <c r="AA142" s="35" t="str">
        <f t="shared" si="40"/>
        <v/>
      </c>
      <c r="AB142" s="35" t="str">
        <f t="shared" si="50"/>
        <v/>
      </c>
      <c r="AC142" s="35" t="str">
        <f t="shared" si="51"/>
        <v/>
      </c>
      <c r="AD142" s="36">
        <v>139</v>
      </c>
      <c r="AE142" s="36" t="str">
        <f t="shared" ca="1" si="52"/>
        <v/>
      </c>
      <c r="AF142" s="37" t="str">
        <f t="shared" ca="1" si="53"/>
        <v/>
      </c>
      <c r="AG142" s="24"/>
      <c r="AH142" s="24"/>
      <c r="AI142" s="24"/>
      <c r="AJ142" s="24"/>
      <c r="AK142" s="36" t="str">
        <f>IF(AL142="","",MAX($AK$1:AK141)+1)</f>
        <v/>
      </c>
      <c r="AL142" s="39" t="str">
        <f>IF(H142="","",IF(COUNTIF($AL$3:AL141,H142)=0,H142,""))</f>
        <v/>
      </c>
      <c r="AM142" s="39" t="str">
        <f t="shared" si="54"/>
        <v/>
      </c>
    </row>
    <row r="143" spans="2:39" x14ac:dyDescent="0.35">
      <c r="B143" s="31"/>
      <c r="C143" s="31"/>
      <c r="D143" s="31"/>
      <c r="E143" s="31"/>
      <c r="F143" s="78"/>
      <c r="G143" s="21"/>
      <c r="H143" s="31"/>
      <c r="I143" s="32"/>
      <c r="J143" s="33" t="str">
        <f t="shared" si="41"/>
        <v/>
      </c>
      <c r="K143" s="31"/>
      <c r="L143" s="24"/>
      <c r="M143" s="24"/>
      <c r="N143" s="24"/>
      <c r="O143" s="34" t="str">
        <f t="shared" si="42"/>
        <v/>
      </c>
      <c r="P143" s="34" t="str">
        <f t="shared" ca="1" si="43"/>
        <v/>
      </c>
      <c r="Q143" s="34" t="str">
        <f>IF(AND(C143="Abierto",D143="Urgente"),RANK(P143,$P$4:$P$999,0)+COUNTIF($P$4:P143,P143)-1,"")</f>
        <v/>
      </c>
      <c r="R143" s="34" t="str">
        <f t="shared" si="44"/>
        <v/>
      </c>
      <c r="S143" s="34" t="str">
        <f t="shared" ca="1" si="45"/>
        <v/>
      </c>
      <c r="T143" s="34" t="str">
        <f>IF(AND(C143="Abierto",D143="Alta"),RANK(S143,$S$4:$S$999,0)+COUNTIF($S$4:S143,S143)-1+MAX(Q:Q),"")</f>
        <v/>
      </c>
      <c r="U143" s="34" t="str">
        <f t="shared" si="46"/>
        <v/>
      </c>
      <c r="V143" s="34" t="str">
        <f t="shared" ca="1" si="47"/>
        <v/>
      </c>
      <c r="W143" s="34" t="str">
        <f>IF(AND(C143="Abierto",D143="Media"),RANK(V143,$V$4:$V$999,0)+COUNTIF($V$4:V143,V143)-1+MAX(Q:Q,T:T),"")</f>
        <v/>
      </c>
      <c r="X143" s="34" t="str">
        <f t="shared" si="48"/>
        <v/>
      </c>
      <c r="Y143" s="34" t="str">
        <f t="shared" ca="1" si="49"/>
        <v/>
      </c>
      <c r="Z143" s="34" t="str">
        <f>IF(AND(C143="Abierto",D143="Baja"),RANK(Y143,$Y$4:$Y$999,0)+COUNTIF($Y$4:Y143,Y143)-1+MAX(Q:Q,T:T,W:W),"")</f>
        <v/>
      </c>
      <c r="AA143" s="35" t="str">
        <f t="shared" si="40"/>
        <v/>
      </c>
      <c r="AB143" s="35" t="str">
        <f t="shared" si="50"/>
        <v/>
      </c>
      <c r="AC143" s="35" t="str">
        <f t="shared" si="51"/>
        <v/>
      </c>
      <c r="AD143" s="36">
        <v>140</v>
      </c>
      <c r="AE143" s="36" t="str">
        <f t="shared" ca="1" si="52"/>
        <v/>
      </c>
      <c r="AF143" s="37" t="str">
        <f t="shared" ca="1" si="53"/>
        <v/>
      </c>
      <c r="AG143" s="24"/>
      <c r="AH143" s="24"/>
      <c r="AI143" s="24"/>
      <c r="AJ143" s="24"/>
      <c r="AK143" s="36" t="str">
        <f>IF(AL143="","",MAX($AK$1:AK142)+1)</f>
        <v/>
      </c>
      <c r="AL143" s="39" t="str">
        <f>IF(H143="","",IF(COUNTIF($AL$3:AL142,H143)=0,H143,""))</f>
        <v/>
      </c>
      <c r="AM143" s="39" t="str">
        <f t="shared" si="54"/>
        <v/>
      </c>
    </row>
    <row r="144" spans="2:39" x14ac:dyDescent="0.35">
      <c r="B144" s="31"/>
      <c r="C144" s="31"/>
      <c r="D144" s="31"/>
      <c r="E144" s="31"/>
      <c r="F144" s="78"/>
      <c r="G144" s="21"/>
      <c r="H144" s="31"/>
      <c r="I144" s="32"/>
      <c r="J144" s="33" t="str">
        <f t="shared" si="41"/>
        <v/>
      </c>
      <c r="K144" s="31"/>
      <c r="L144" s="24"/>
      <c r="M144" s="24"/>
      <c r="N144" s="24"/>
      <c r="O144" s="34" t="str">
        <f t="shared" si="42"/>
        <v/>
      </c>
      <c r="P144" s="34" t="str">
        <f t="shared" ca="1" si="43"/>
        <v/>
      </c>
      <c r="Q144" s="34" t="str">
        <f>IF(AND(C144="Abierto",D144="Urgente"),RANK(P144,$P$4:$P$999,0)+COUNTIF($P$4:P144,P144)-1,"")</f>
        <v/>
      </c>
      <c r="R144" s="34" t="str">
        <f t="shared" si="44"/>
        <v/>
      </c>
      <c r="S144" s="34" t="str">
        <f t="shared" ca="1" si="45"/>
        <v/>
      </c>
      <c r="T144" s="34" t="str">
        <f>IF(AND(C144="Abierto",D144="Alta"),RANK(S144,$S$4:$S$999,0)+COUNTIF($S$4:S144,S144)-1+MAX(Q:Q),"")</f>
        <v/>
      </c>
      <c r="U144" s="34" t="str">
        <f t="shared" si="46"/>
        <v/>
      </c>
      <c r="V144" s="34" t="str">
        <f t="shared" ca="1" si="47"/>
        <v/>
      </c>
      <c r="W144" s="34" t="str">
        <f>IF(AND(C144="Abierto",D144="Media"),RANK(V144,$V$4:$V$999,0)+COUNTIF($V$4:V144,V144)-1+MAX(Q:Q,T:T),"")</f>
        <v/>
      </c>
      <c r="X144" s="34" t="str">
        <f t="shared" si="48"/>
        <v/>
      </c>
      <c r="Y144" s="34" t="str">
        <f t="shared" ca="1" si="49"/>
        <v/>
      </c>
      <c r="Z144" s="34" t="str">
        <f>IF(AND(C144="Abierto",D144="Baja"),RANK(Y144,$Y$4:$Y$999,0)+COUNTIF($Y$4:Y144,Y144)-1+MAX(Q:Q,T:T,W:W),"")</f>
        <v/>
      </c>
      <c r="AA144" s="35" t="str">
        <f t="shared" si="40"/>
        <v/>
      </c>
      <c r="AB144" s="35" t="str">
        <f t="shared" si="50"/>
        <v/>
      </c>
      <c r="AC144" s="35" t="str">
        <f t="shared" si="51"/>
        <v/>
      </c>
      <c r="AD144" s="36">
        <v>141</v>
      </c>
      <c r="AE144" s="36" t="str">
        <f t="shared" ca="1" si="52"/>
        <v/>
      </c>
      <c r="AF144" s="37" t="str">
        <f t="shared" ca="1" si="53"/>
        <v/>
      </c>
      <c r="AG144" s="24"/>
      <c r="AH144" s="24"/>
      <c r="AI144" s="24"/>
      <c r="AJ144" s="24"/>
      <c r="AK144" s="36" t="str">
        <f>IF(AL144="","",MAX($AK$1:AK143)+1)</f>
        <v/>
      </c>
      <c r="AL144" s="39" t="str">
        <f>IF(H144="","",IF(COUNTIF($AL$3:AL143,H144)=0,H144,""))</f>
        <v/>
      </c>
      <c r="AM144" s="39" t="str">
        <f t="shared" si="54"/>
        <v/>
      </c>
    </row>
    <row r="145" spans="2:39" x14ac:dyDescent="0.35">
      <c r="B145" s="31"/>
      <c r="C145" s="31"/>
      <c r="D145" s="31"/>
      <c r="E145" s="31"/>
      <c r="F145" s="78"/>
      <c r="G145" s="21"/>
      <c r="H145" s="31"/>
      <c r="I145" s="32"/>
      <c r="J145" s="33" t="str">
        <f t="shared" si="41"/>
        <v/>
      </c>
      <c r="K145" s="31"/>
      <c r="L145" s="24"/>
      <c r="M145" s="24"/>
      <c r="N145" s="24"/>
      <c r="O145" s="34" t="str">
        <f t="shared" si="42"/>
        <v/>
      </c>
      <c r="P145" s="34" t="str">
        <f t="shared" ca="1" si="43"/>
        <v/>
      </c>
      <c r="Q145" s="34" t="str">
        <f>IF(AND(C145="Abierto",D145="Urgente"),RANK(P145,$P$4:$P$999,0)+COUNTIF($P$4:P145,P145)-1,"")</f>
        <v/>
      </c>
      <c r="R145" s="34" t="str">
        <f t="shared" si="44"/>
        <v/>
      </c>
      <c r="S145" s="34" t="str">
        <f t="shared" ca="1" si="45"/>
        <v/>
      </c>
      <c r="T145" s="34" t="str">
        <f>IF(AND(C145="Abierto",D145="Alta"),RANK(S145,$S$4:$S$999,0)+COUNTIF($S$4:S145,S145)-1+MAX(Q:Q),"")</f>
        <v/>
      </c>
      <c r="U145" s="34" t="str">
        <f t="shared" si="46"/>
        <v/>
      </c>
      <c r="V145" s="34" t="str">
        <f t="shared" ca="1" si="47"/>
        <v/>
      </c>
      <c r="W145" s="34" t="str">
        <f>IF(AND(C145="Abierto",D145="Media"),RANK(V145,$V$4:$V$999,0)+COUNTIF($V$4:V145,V145)-1+MAX(Q:Q,T:T),"")</f>
        <v/>
      </c>
      <c r="X145" s="34" t="str">
        <f t="shared" si="48"/>
        <v/>
      </c>
      <c r="Y145" s="34" t="str">
        <f t="shared" ca="1" si="49"/>
        <v/>
      </c>
      <c r="Z145" s="34" t="str">
        <f>IF(AND(C145="Abierto",D145="Baja"),RANK(Y145,$Y$4:$Y$999,0)+COUNTIF($Y$4:Y145,Y145)-1+MAX(Q:Q,T:T,W:W),"")</f>
        <v/>
      </c>
      <c r="AA145" s="35" t="str">
        <f t="shared" si="40"/>
        <v/>
      </c>
      <c r="AB145" s="35" t="str">
        <f t="shared" si="50"/>
        <v/>
      </c>
      <c r="AC145" s="35" t="str">
        <f t="shared" si="51"/>
        <v/>
      </c>
      <c r="AD145" s="36">
        <v>142</v>
      </c>
      <c r="AE145" s="36" t="str">
        <f t="shared" ca="1" si="52"/>
        <v/>
      </c>
      <c r="AF145" s="37" t="str">
        <f t="shared" ca="1" si="53"/>
        <v/>
      </c>
      <c r="AG145" s="24"/>
      <c r="AH145" s="24"/>
      <c r="AI145" s="24"/>
      <c r="AJ145" s="24"/>
      <c r="AK145" s="36" t="str">
        <f>IF(AL145="","",MAX($AK$1:AK144)+1)</f>
        <v/>
      </c>
      <c r="AL145" s="39" t="str">
        <f>IF(H145="","",IF(COUNTIF($AL$3:AL144,H145)=0,H145,""))</f>
        <v/>
      </c>
      <c r="AM145" s="39" t="str">
        <f t="shared" si="54"/>
        <v/>
      </c>
    </row>
    <row r="146" spans="2:39" x14ac:dyDescent="0.35">
      <c r="B146" s="31"/>
      <c r="C146" s="31"/>
      <c r="D146" s="31"/>
      <c r="E146" s="31"/>
      <c r="F146" s="78"/>
      <c r="G146" s="21"/>
      <c r="H146" s="31"/>
      <c r="I146" s="32"/>
      <c r="J146" s="33" t="str">
        <f t="shared" si="41"/>
        <v/>
      </c>
      <c r="K146" s="31"/>
      <c r="L146" s="24"/>
      <c r="M146" s="24"/>
      <c r="N146" s="24"/>
      <c r="O146" s="34" t="str">
        <f t="shared" si="42"/>
        <v/>
      </c>
      <c r="P146" s="34" t="str">
        <f t="shared" ca="1" si="43"/>
        <v/>
      </c>
      <c r="Q146" s="34" t="str">
        <f>IF(AND(C146="Abierto",D146="Urgente"),RANK(P146,$P$4:$P$999,0)+COUNTIF($P$4:P146,P146)-1,"")</f>
        <v/>
      </c>
      <c r="R146" s="34" t="str">
        <f t="shared" si="44"/>
        <v/>
      </c>
      <c r="S146" s="34" t="str">
        <f t="shared" ca="1" si="45"/>
        <v/>
      </c>
      <c r="T146" s="34" t="str">
        <f>IF(AND(C146="Abierto",D146="Alta"),RANK(S146,$S$4:$S$999,0)+COUNTIF($S$4:S146,S146)-1+MAX(Q:Q),"")</f>
        <v/>
      </c>
      <c r="U146" s="34" t="str">
        <f t="shared" si="46"/>
        <v/>
      </c>
      <c r="V146" s="34" t="str">
        <f t="shared" ca="1" si="47"/>
        <v/>
      </c>
      <c r="W146" s="34" t="str">
        <f>IF(AND(C146="Abierto",D146="Media"),RANK(V146,$V$4:$V$999,0)+COUNTIF($V$4:V146,V146)-1+MAX(Q:Q,T:T),"")</f>
        <v/>
      </c>
      <c r="X146" s="34" t="str">
        <f t="shared" si="48"/>
        <v/>
      </c>
      <c r="Y146" s="34" t="str">
        <f t="shared" ca="1" si="49"/>
        <v/>
      </c>
      <c r="Z146" s="34" t="str">
        <f>IF(AND(C146="Abierto",D146="Baja"),RANK(Y146,$Y$4:$Y$999,0)+COUNTIF($Y$4:Y146,Y146)-1+MAX(Q:Q,T:T,W:W),"")</f>
        <v/>
      </c>
      <c r="AA146" s="35" t="str">
        <f t="shared" si="40"/>
        <v/>
      </c>
      <c r="AB146" s="35" t="str">
        <f t="shared" si="50"/>
        <v/>
      </c>
      <c r="AC146" s="35" t="str">
        <f t="shared" si="51"/>
        <v/>
      </c>
      <c r="AD146" s="36">
        <v>143</v>
      </c>
      <c r="AE146" s="36" t="str">
        <f t="shared" ca="1" si="52"/>
        <v/>
      </c>
      <c r="AF146" s="37" t="str">
        <f t="shared" ca="1" si="53"/>
        <v/>
      </c>
      <c r="AG146" s="24"/>
      <c r="AH146" s="24"/>
      <c r="AI146" s="24"/>
      <c r="AJ146" s="24"/>
      <c r="AK146" s="36" t="str">
        <f>IF(AL146="","",MAX($AK$1:AK145)+1)</f>
        <v/>
      </c>
      <c r="AL146" s="39" t="str">
        <f>IF(H146="","",IF(COUNTIF($AL$3:AL145,H146)=0,H146,""))</f>
        <v/>
      </c>
      <c r="AM146" s="39" t="str">
        <f t="shared" si="54"/>
        <v/>
      </c>
    </row>
    <row r="147" spans="2:39" x14ac:dyDescent="0.35">
      <c r="B147" s="31"/>
      <c r="C147" s="31"/>
      <c r="D147" s="31"/>
      <c r="E147" s="31"/>
      <c r="F147" s="78"/>
      <c r="G147" s="21"/>
      <c r="H147" s="31"/>
      <c r="I147" s="32"/>
      <c r="J147" s="33" t="str">
        <f t="shared" si="41"/>
        <v/>
      </c>
      <c r="K147" s="31"/>
      <c r="L147" s="24"/>
      <c r="M147" s="24"/>
      <c r="N147" s="24"/>
      <c r="O147" s="34" t="str">
        <f t="shared" si="42"/>
        <v/>
      </c>
      <c r="P147" s="34" t="str">
        <f t="shared" ca="1" si="43"/>
        <v/>
      </c>
      <c r="Q147" s="34" t="str">
        <f>IF(AND(C147="Abierto",D147="Urgente"),RANK(P147,$P$4:$P$999,0)+COUNTIF($P$4:P147,P147)-1,"")</f>
        <v/>
      </c>
      <c r="R147" s="34" t="str">
        <f t="shared" si="44"/>
        <v/>
      </c>
      <c r="S147" s="34" t="str">
        <f t="shared" ca="1" si="45"/>
        <v/>
      </c>
      <c r="T147" s="34" t="str">
        <f>IF(AND(C147="Abierto",D147="Alta"),RANK(S147,$S$4:$S$999,0)+COUNTIF($S$4:S147,S147)-1+MAX(Q:Q),"")</f>
        <v/>
      </c>
      <c r="U147" s="34" t="str">
        <f t="shared" si="46"/>
        <v/>
      </c>
      <c r="V147" s="34" t="str">
        <f t="shared" ca="1" si="47"/>
        <v/>
      </c>
      <c r="W147" s="34" t="str">
        <f>IF(AND(C147="Abierto",D147="Media"),RANK(V147,$V$4:$V$999,0)+COUNTIF($V$4:V147,V147)-1+MAX(Q:Q,T:T),"")</f>
        <v/>
      </c>
      <c r="X147" s="34" t="str">
        <f t="shared" si="48"/>
        <v/>
      </c>
      <c r="Y147" s="34" t="str">
        <f t="shared" ca="1" si="49"/>
        <v/>
      </c>
      <c r="Z147" s="34" t="str">
        <f>IF(AND(C147="Abierto",D147="Baja"),RANK(Y147,$Y$4:$Y$999,0)+COUNTIF($Y$4:Y147,Y147)-1+MAX(Q:Q,T:T,W:W),"")</f>
        <v/>
      </c>
      <c r="AA147" s="35" t="str">
        <f t="shared" si="40"/>
        <v/>
      </c>
      <c r="AB147" s="35" t="str">
        <f t="shared" si="50"/>
        <v/>
      </c>
      <c r="AC147" s="35" t="str">
        <f t="shared" si="51"/>
        <v/>
      </c>
      <c r="AD147" s="36">
        <v>144</v>
      </c>
      <c r="AE147" s="36" t="str">
        <f t="shared" ca="1" si="52"/>
        <v/>
      </c>
      <c r="AF147" s="37" t="str">
        <f t="shared" ca="1" si="53"/>
        <v/>
      </c>
      <c r="AG147" s="24"/>
      <c r="AH147" s="24"/>
      <c r="AI147" s="24"/>
      <c r="AJ147" s="24"/>
      <c r="AK147" s="36" t="str">
        <f>IF(AL147="","",MAX($AK$1:AK146)+1)</f>
        <v/>
      </c>
      <c r="AL147" s="39" t="str">
        <f>IF(H147="","",IF(COUNTIF($AL$3:AL146,H147)=0,H147,""))</f>
        <v/>
      </c>
      <c r="AM147" s="39" t="str">
        <f t="shared" si="54"/>
        <v/>
      </c>
    </row>
    <row r="148" spans="2:39" x14ac:dyDescent="0.35">
      <c r="B148" s="31"/>
      <c r="C148" s="31"/>
      <c r="D148" s="31"/>
      <c r="E148" s="31"/>
      <c r="F148" s="78"/>
      <c r="G148" s="21"/>
      <c r="H148" s="31"/>
      <c r="I148" s="32"/>
      <c r="J148" s="33" t="str">
        <f t="shared" si="41"/>
        <v/>
      </c>
      <c r="K148" s="31"/>
      <c r="L148" s="24"/>
      <c r="M148" s="24"/>
      <c r="N148" s="24"/>
      <c r="O148" s="34" t="str">
        <f t="shared" si="42"/>
        <v/>
      </c>
      <c r="P148" s="34" t="str">
        <f t="shared" ca="1" si="43"/>
        <v/>
      </c>
      <c r="Q148" s="34" t="str">
        <f>IF(AND(C148="Abierto",D148="Urgente"),RANK(P148,$P$4:$P$999,0)+COUNTIF($P$4:P148,P148)-1,"")</f>
        <v/>
      </c>
      <c r="R148" s="34" t="str">
        <f t="shared" si="44"/>
        <v/>
      </c>
      <c r="S148" s="34" t="str">
        <f t="shared" ca="1" si="45"/>
        <v/>
      </c>
      <c r="T148" s="34" t="str">
        <f>IF(AND(C148="Abierto",D148="Alta"),RANK(S148,$S$4:$S$999,0)+COUNTIF($S$4:S148,S148)-1+MAX(Q:Q),"")</f>
        <v/>
      </c>
      <c r="U148" s="34" t="str">
        <f t="shared" si="46"/>
        <v/>
      </c>
      <c r="V148" s="34" t="str">
        <f t="shared" ca="1" si="47"/>
        <v/>
      </c>
      <c r="W148" s="34" t="str">
        <f>IF(AND(C148="Abierto",D148="Media"),RANK(V148,$V$4:$V$999,0)+COUNTIF($V$4:V148,V148)-1+MAX(Q:Q,T:T),"")</f>
        <v/>
      </c>
      <c r="X148" s="34" t="str">
        <f t="shared" si="48"/>
        <v/>
      </c>
      <c r="Y148" s="34" t="str">
        <f t="shared" ca="1" si="49"/>
        <v/>
      </c>
      <c r="Z148" s="34" t="str">
        <f>IF(AND(C148="Abierto",D148="Baja"),RANK(Y148,$Y$4:$Y$999,0)+COUNTIF($Y$4:Y148,Y148)-1+MAX(Q:Q,T:T,W:W),"")</f>
        <v/>
      </c>
      <c r="AA148" s="35" t="str">
        <f t="shared" si="40"/>
        <v/>
      </c>
      <c r="AB148" s="35" t="str">
        <f t="shared" si="50"/>
        <v/>
      </c>
      <c r="AC148" s="35" t="str">
        <f t="shared" si="51"/>
        <v/>
      </c>
      <c r="AD148" s="36">
        <v>145</v>
      </c>
      <c r="AE148" s="36" t="str">
        <f t="shared" ca="1" si="52"/>
        <v/>
      </c>
      <c r="AF148" s="37" t="str">
        <f t="shared" ca="1" si="53"/>
        <v/>
      </c>
      <c r="AG148" s="24"/>
      <c r="AH148" s="24"/>
      <c r="AI148" s="24"/>
      <c r="AJ148" s="24"/>
      <c r="AK148" s="36" t="str">
        <f>IF(AL148="","",MAX($AK$1:AK147)+1)</f>
        <v/>
      </c>
      <c r="AL148" s="39" t="str">
        <f>IF(H148="","",IF(COUNTIF($AL$3:AL147,H148)=0,H148,""))</f>
        <v/>
      </c>
      <c r="AM148" s="39" t="str">
        <f t="shared" si="54"/>
        <v/>
      </c>
    </row>
    <row r="149" spans="2:39" x14ac:dyDescent="0.35">
      <c r="B149" s="31"/>
      <c r="C149" s="31"/>
      <c r="D149" s="31"/>
      <c r="E149" s="31"/>
      <c r="F149" s="78"/>
      <c r="G149" s="21"/>
      <c r="H149" s="31"/>
      <c r="I149" s="32"/>
      <c r="J149" s="33" t="str">
        <f t="shared" si="41"/>
        <v/>
      </c>
      <c r="K149" s="31"/>
      <c r="L149" s="24"/>
      <c r="M149" s="24"/>
      <c r="N149" s="24"/>
      <c r="O149" s="34" t="str">
        <f t="shared" si="42"/>
        <v/>
      </c>
      <c r="P149" s="34" t="str">
        <f t="shared" ca="1" si="43"/>
        <v/>
      </c>
      <c r="Q149" s="34" t="str">
        <f>IF(AND(C149="Abierto",D149="Urgente"),RANK(P149,$P$4:$P$999,0)+COUNTIF($P$4:P149,P149)-1,"")</f>
        <v/>
      </c>
      <c r="R149" s="34" t="str">
        <f t="shared" si="44"/>
        <v/>
      </c>
      <c r="S149" s="34" t="str">
        <f t="shared" ca="1" si="45"/>
        <v/>
      </c>
      <c r="T149" s="34" t="str">
        <f>IF(AND(C149="Abierto",D149="Alta"),RANK(S149,$S$4:$S$999,0)+COUNTIF($S$4:S149,S149)-1+MAX(Q:Q),"")</f>
        <v/>
      </c>
      <c r="U149" s="34" t="str">
        <f t="shared" si="46"/>
        <v/>
      </c>
      <c r="V149" s="34" t="str">
        <f t="shared" ca="1" si="47"/>
        <v/>
      </c>
      <c r="W149" s="34" t="str">
        <f>IF(AND(C149="Abierto",D149="Media"),RANK(V149,$V$4:$V$999,0)+COUNTIF($V$4:V149,V149)-1+MAX(Q:Q,T:T),"")</f>
        <v/>
      </c>
      <c r="X149" s="34" t="str">
        <f t="shared" si="48"/>
        <v/>
      </c>
      <c r="Y149" s="34" t="str">
        <f t="shared" ca="1" si="49"/>
        <v/>
      </c>
      <c r="Z149" s="34" t="str">
        <f>IF(AND(C149="Abierto",D149="Baja"),RANK(Y149,$Y$4:$Y$999,0)+COUNTIF($Y$4:Y149,Y149)-1+MAX(Q:Q,T:T,W:W),"")</f>
        <v/>
      </c>
      <c r="AA149" s="35" t="str">
        <f t="shared" si="40"/>
        <v/>
      </c>
      <c r="AB149" s="35" t="str">
        <f t="shared" si="50"/>
        <v/>
      </c>
      <c r="AC149" s="35" t="str">
        <f t="shared" si="51"/>
        <v/>
      </c>
      <c r="AD149" s="36">
        <v>146</v>
      </c>
      <c r="AE149" s="36" t="str">
        <f t="shared" ca="1" si="52"/>
        <v/>
      </c>
      <c r="AF149" s="37" t="str">
        <f t="shared" ca="1" si="53"/>
        <v/>
      </c>
      <c r="AG149" s="24"/>
      <c r="AH149" s="24"/>
      <c r="AI149" s="24"/>
      <c r="AJ149" s="24"/>
      <c r="AK149" s="36" t="str">
        <f>IF(AL149="","",MAX($AK$1:AK148)+1)</f>
        <v/>
      </c>
      <c r="AL149" s="39" t="str">
        <f>IF(H149="","",IF(COUNTIF($AL$3:AL148,H149)=0,H149,""))</f>
        <v/>
      </c>
      <c r="AM149" s="39" t="str">
        <f t="shared" si="54"/>
        <v/>
      </c>
    </row>
    <row r="150" spans="2:39" x14ac:dyDescent="0.35">
      <c r="B150" s="31"/>
      <c r="C150" s="31"/>
      <c r="D150" s="31"/>
      <c r="E150" s="31"/>
      <c r="F150" s="78"/>
      <c r="G150" s="21"/>
      <c r="H150" s="31"/>
      <c r="I150" s="32"/>
      <c r="J150" s="33" t="str">
        <f t="shared" si="41"/>
        <v/>
      </c>
      <c r="K150" s="31"/>
      <c r="L150" s="24"/>
      <c r="M150" s="24"/>
      <c r="N150" s="24"/>
      <c r="O150" s="34" t="str">
        <f t="shared" si="42"/>
        <v/>
      </c>
      <c r="P150" s="34" t="str">
        <f t="shared" ca="1" si="43"/>
        <v/>
      </c>
      <c r="Q150" s="34" t="str">
        <f>IF(AND(C150="Abierto",D150="Urgente"),RANK(P150,$P$4:$P$999,0)+COUNTIF($P$4:P150,P150)-1,"")</f>
        <v/>
      </c>
      <c r="R150" s="34" t="str">
        <f t="shared" si="44"/>
        <v/>
      </c>
      <c r="S150" s="34" t="str">
        <f t="shared" ca="1" si="45"/>
        <v/>
      </c>
      <c r="T150" s="34" t="str">
        <f>IF(AND(C150="Abierto",D150="Alta"),RANK(S150,$S$4:$S$999,0)+COUNTIF($S$4:S150,S150)-1+MAX(Q:Q),"")</f>
        <v/>
      </c>
      <c r="U150" s="34" t="str">
        <f t="shared" si="46"/>
        <v/>
      </c>
      <c r="V150" s="34" t="str">
        <f t="shared" ca="1" si="47"/>
        <v/>
      </c>
      <c r="W150" s="34" t="str">
        <f>IF(AND(C150="Abierto",D150="Media"),RANK(V150,$V$4:$V$999,0)+COUNTIF($V$4:V150,V150)-1+MAX(Q:Q,T:T),"")</f>
        <v/>
      </c>
      <c r="X150" s="34" t="str">
        <f t="shared" si="48"/>
        <v/>
      </c>
      <c r="Y150" s="34" t="str">
        <f t="shared" ca="1" si="49"/>
        <v/>
      </c>
      <c r="Z150" s="34" t="str">
        <f>IF(AND(C150="Abierto",D150="Baja"),RANK(Y150,$Y$4:$Y$999,0)+COUNTIF($Y$4:Y150,Y150)-1+MAX(Q:Q,T:T,W:W),"")</f>
        <v/>
      </c>
      <c r="AA150" s="35" t="str">
        <f t="shared" si="40"/>
        <v/>
      </c>
      <c r="AB150" s="35" t="str">
        <f t="shared" si="50"/>
        <v/>
      </c>
      <c r="AC150" s="35" t="str">
        <f t="shared" si="51"/>
        <v/>
      </c>
      <c r="AD150" s="36">
        <v>147</v>
      </c>
      <c r="AE150" s="36" t="str">
        <f t="shared" ca="1" si="52"/>
        <v/>
      </c>
      <c r="AF150" s="37" t="str">
        <f t="shared" ca="1" si="53"/>
        <v/>
      </c>
      <c r="AG150" s="24"/>
      <c r="AH150" s="24"/>
      <c r="AI150" s="24"/>
      <c r="AJ150" s="24"/>
      <c r="AK150" s="36" t="str">
        <f>IF(AL150="","",MAX($AK$1:AK149)+1)</f>
        <v/>
      </c>
      <c r="AL150" s="39" t="str">
        <f>IF(H150="","",IF(COUNTIF($AL$3:AL149,H150)=0,H150,""))</f>
        <v/>
      </c>
      <c r="AM150" s="39" t="str">
        <f t="shared" si="54"/>
        <v/>
      </c>
    </row>
    <row r="151" spans="2:39" x14ac:dyDescent="0.35">
      <c r="B151" s="31"/>
      <c r="C151" s="31"/>
      <c r="D151" s="31"/>
      <c r="E151" s="31"/>
      <c r="F151" s="78"/>
      <c r="G151" s="21"/>
      <c r="H151" s="31"/>
      <c r="I151" s="32"/>
      <c r="J151" s="33" t="str">
        <f t="shared" si="41"/>
        <v/>
      </c>
      <c r="K151" s="31"/>
      <c r="L151" s="24"/>
      <c r="M151" s="24"/>
      <c r="N151" s="24"/>
      <c r="O151" s="34" t="str">
        <f t="shared" si="42"/>
        <v/>
      </c>
      <c r="P151" s="34" t="str">
        <f t="shared" ca="1" si="43"/>
        <v/>
      </c>
      <c r="Q151" s="34" t="str">
        <f>IF(AND(C151="Abierto",D151="Urgente"),RANK(P151,$P$4:$P$999,0)+COUNTIF($P$4:P151,P151)-1,"")</f>
        <v/>
      </c>
      <c r="R151" s="34" t="str">
        <f t="shared" si="44"/>
        <v/>
      </c>
      <c r="S151" s="34" t="str">
        <f t="shared" ca="1" si="45"/>
        <v/>
      </c>
      <c r="T151" s="34" t="str">
        <f>IF(AND(C151="Abierto",D151="Alta"),RANK(S151,$S$4:$S$999,0)+COUNTIF($S$4:S151,S151)-1+MAX(Q:Q),"")</f>
        <v/>
      </c>
      <c r="U151" s="34" t="str">
        <f t="shared" si="46"/>
        <v/>
      </c>
      <c r="V151" s="34" t="str">
        <f t="shared" ca="1" si="47"/>
        <v/>
      </c>
      <c r="W151" s="34" t="str">
        <f>IF(AND(C151="Abierto",D151="Media"),RANK(V151,$V$4:$V$999,0)+COUNTIF($V$4:V151,V151)-1+MAX(Q:Q,T:T),"")</f>
        <v/>
      </c>
      <c r="X151" s="34" t="str">
        <f t="shared" si="48"/>
        <v/>
      </c>
      <c r="Y151" s="34" t="str">
        <f t="shared" ca="1" si="49"/>
        <v/>
      </c>
      <c r="Z151" s="34" t="str">
        <f>IF(AND(C151="Abierto",D151="Baja"),RANK(Y151,$Y$4:$Y$999,0)+COUNTIF($Y$4:Y151,Y151)-1+MAX(Q:Q,T:T,W:W),"")</f>
        <v/>
      </c>
      <c r="AA151" s="35" t="str">
        <f t="shared" si="40"/>
        <v/>
      </c>
      <c r="AB151" s="35" t="str">
        <f t="shared" si="50"/>
        <v/>
      </c>
      <c r="AC151" s="35" t="str">
        <f t="shared" si="51"/>
        <v/>
      </c>
      <c r="AD151" s="36">
        <v>148</v>
      </c>
      <c r="AE151" s="36" t="str">
        <f t="shared" ca="1" si="52"/>
        <v/>
      </c>
      <c r="AF151" s="37" t="str">
        <f t="shared" ca="1" si="53"/>
        <v/>
      </c>
      <c r="AG151" s="24"/>
      <c r="AH151" s="24"/>
      <c r="AI151" s="24"/>
      <c r="AJ151" s="24"/>
      <c r="AK151" s="36" t="str">
        <f>IF(AL151="","",MAX($AK$1:AK150)+1)</f>
        <v/>
      </c>
      <c r="AL151" s="39" t="str">
        <f>IF(H151="","",IF(COUNTIF($AL$3:AL150,H151)=0,H151,""))</f>
        <v/>
      </c>
      <c r="AM151" s="39" t="str">
        <f t="shared" si="54"/>
        <v/>
      </c>
    </row>
    <row r="152" spans="2:39" x14ac:dyDescent="0.35">
      <c r="B152" s="31"/>
      <c r="C152" s="31"/>
      <c r="D152" s="31"/>
      <c r="E152" s="31"/>
      <c r="F152" s="78"/>
      <c r="G152" s="21"/>
      <c r="H152" s="31"/>
      <c r="I152" s="32"/>
      <c r="J152" s="33" t="str">
        <f t="shared" si="41"/>
        <v/>
      </c>
      <c r="K152" s="31"/>
      <c r="L152" s="24"/>
      <c r="M152" s="24"/>
      <c r="N152" s="24"/>
      <c r="O152" s="34" t="str">
        <f t="shared" si="42"/>
        <v/>
      </c>
      <c r="P152" s="34" t="str">
        <f t="shared" ca="1" si="43"/>
        <v/>
      </c>
      <c r="Q152" s="34" t="str">
        <f>IF(AND(C152="Abierto",D152="Urgente"),RANK(P152,$P$4:$P$999,0)+COUNTIF($P$4:P152,P152)-1,"")</f>
        <v/>
      </c>
      <c r="R152" s="34" t="str">
        <f t="shared" si="44"/>
        <v/>
      </c>
      <c r="S152" s="34" t="str">
        <f t="shared" ca="1" si="45"/>
        <v/>
      </c>
      <c r="T152" s="34" t="str">
        <f>IF(AND(C152="Abierto",D152="Alta"),RANK(S152,$S$4:$S$999,0)+COUNTIF($S$4:S152,S152)-1+MAX(Q:Q),"")</f>
        <v/>
      </c>
      <c r="U152" s="34" t="str">
        <f t="shared" si="46"/>
        <v/>
      </c>
      <c r="V152" s="34" t="str">
        <f t="shared" ca="1" si="47"/>
        <v/>
      </c>
      <c r="W152" s="34" t="str">
        <f>IF(AND(C152="Abierto",D152="Media"),RANK(V152,$V$4:$V$999,0)+COUNTIF($V$4:V152,V152)-1+MAX(Q:Q,T:T),"")</f>
        <v/>
      </c>
      <c r="X152" s="34" t="str">
        <f t="shared" si="48"/>
        <v/>
      </c>
      <c r="Y152" s="34" t="str">
        <f t="shared" ca="1" si="49"/>
        <v/>
      </c>
      <c r="Z152" s="34" t="str">
        <f>IF(AND(C152="Abierto",D152="Baja"),RANK(Y152,$Y$4:$Y$999,0)+COUNTIF($Y$4:Y152,Y152)-1+MAX(Q:Q,T:T,W:W),"")</f>
        <v/>
      </c>
      <c r="AA152" s="35" t="str">
        <f t="shared" ref="AA152:AA215" si="55">IF(OR(C152="Resuelto",C152=""),"",SUM(Q152,T152,W152,Z152))</f>
        <v/>
      </c>
      <c r="AB152" s="35" t="str">
        <f t="shared" si="50"/>
        <v/>
      </c>
      <c r="AC152" s="35" t="str">
        <f t="shared" si="51"/>
        <v/>
      </c>
      <c r="AD152" s="36">
        <v>149</v>
      </c>
      <c r="AE152" s="36" t="str">
        <f t="shared" ca="1" si="52"/>
        <v/>
      </c>
      <c r="AF152" s="37" t="str">
        <f t="shared" ca="1" si="53"/>
        <v/>
      </c>
      <c r="AG152" s="24"/>
      <c r="AH152" s="24"/>
      <c r="AI152" s="24"/>
      <c r="AJ152" s="24"/>
      <c r="AK152" s="36" t="str">
        <f>IF(AL152="","",MAX($AK$1:AK151)+1)</f>
        <v/>
      </c>
      <c r="AL152" s="39" t="str">
        <f>IF(H152="","",IF(COUNTIF($AL$3:AL151,H152)=0,H152,""))</f>
        <v/>
      </c>
      <c r="AM152" s="39" t="str">
        <f t="shared" si="54"/>
        <v/>
      </c>
    </row>
    <row r="153" spans="2:39" x14ac:dyDescent="0.35">
      <c r="B153" s="31"/>
      <c r="C153" s="31"/>
      <c r="D153" s="31"/>
      <c r="E153" s="31"/>
      <c r="F153" s="78"/>
      <c r="G153" s="21"/>
      <c r="H153" s="31"/>
      <c r="I153" s="32"/>
      <c r="J153" s="33" t="str">
        <f t="shared" si="41"/>
        <v/>
      </c>
      <c r="K153" s="31"/>
      <c r="L153" s="24"/>
      <c r="M153" s="24"/>
      <c r="N153" s="24"/>
      <c r="O153" s="34" t="str">
        <f t="shared" si="42"/>
        <v/>
      </c>
      <c r="P153" s="34" t="str">
        <f t="shared" ca="1" si="43"/>
        <v/>
      </c>
      <c r="Q153" s="34" t="str">
        <f>IF(AND(C153="Abierto",D153="Urgente"),RANK(P153,$P$4:$P$999,0)+COUNTIF($P$4:P153,P153)-1,"")</f>
        <v/>
      </c>
      <c r="R153" s="34" t="str">
        <f t="shared" si="44"/>
        <v/>
      </c>
      <c r="S153" s="34" t="str">
        <f t="shared" ca="1" si="45"/>
        <v/>
      </c>
      <c r="T153" s="34" t="str">
        <f>IF(AND(C153="Abierto",D153="Alta"),RANK(S153,$S$4:$S$999,0)+COUNTIF($S$4:S153,S153)-1+MAX(Q:Q),"")</f>
        <v/>
      </c>
      <c r="U153" s="34" t="str">
        <f t="shared" si="46"/>
        <v/>
      </c>
      <c r="V153" s="34" t="str">
        <f t="shared" ca="1" si="47"/>
        <v/>
      </c>
      <c r="W153" s="34" t="str">
        <f>IF(AND(C153="Abierto",D153="Media"),RANK(V153,$V$4:$V$999,0)+COUNTIF($V$4:V153,V153)-1+MAX(Q:Q,T:T),"")</f>
        <v/>
      </c>
      <c r="X153" s="34" t="str">
        <f t="shared" si="48"/>
        <v/>
      </c>
      <c r="Y153" s="34" t="str">
        <f t="shared" ca="1" si="49"/>
        <v/>
      </c>
      <c r="Z153" s="34" t="str">
        <f>IF(AND(C153="Abierto",D153="Baja"),RANK(Y153,$Y$4:$Y$999,0)+COUNTIF($Y$4:Y153,Y153)-1+MAX(Q:Q,T:T,W:W),"")</f>
        <v/>
      </c>
      <c r="AA153" s="35" t="str">
        <f t="shared" si="55"/>
        <v/>
      </c>
      <c r="AB153" s="35" t="str">
        <f t="shared" si="50"/>
        <v/>
      </c>
      <c r="AC153" s="35" t="str">
        <f t="shared" si="51"/>
        <v/>
      </c>
      <c r="AD153" s="36">
        <v>150</v>
      </c>
      <c r="AE153" s="36" t="str">
        <f t="shared" ca="1" si="52"/>
        <v/>
      </c>
      <c r="AF153" s="37" t="str">
        <f t="shared" ca="1" si="53"/>
        <v/>
      </c>
      <c r="AG153" s="24"/>
      <c r="AH153" s="24"/>
      <c r="AI153" s="24"/>
      <c r="AJ153" s="24"/>
      <c r="AK153" s="36" t="str">
        <f>IF(AL153="","",MAX($AK$1:AK152)+1)</f>
        <v/>
      </c>
      <c r="AL153" s="39" t="str">
        <f>IF(H153="","",IF(COUNTIF($AL$3:AL152,H153)=0,H153,""))</f>
        <v/>
      </c>
      <c r="AM153" s="39" t="str">
        <f t="shared" si="54"/>
        <v/>
      </c>
    </row>
    <row r="154" spans="2:39" x14ac:dyDescent="0.35">
      <c r="B154" s="31"/>
      <c r="C154" s="31"/>
      <c r="D154" s="31"/>
      <c r="E154" s="31"/>
      <c r="F154" s="78"/>
      <c r="G154" s="21"/>
      <c r="H154" s="31"/>
      <c r="I154" s="32"/>
      <c r="J154" s="33" t="str">
        <f t="shared" si="41"/>
        <v/>
      </c>
      <c r="K154" s="31"/>
      <c r="L154" s="24"/>
      <c r="M154" s="24"/>
      <c r="N154" s="24"/>
      <c r="O154" s="34" t="str">
        <f t="shared" si="42"/>
        <v/>
      </c>
      <c r="P154" s="34" t="str">
        <f t="shared" ca="1" si="43"/>
        <v/>
      </c>
      <c r="Q154" s="34" t="str">
        <f>IF(AND(C154="Abierto",D154="Urgente"),RANK(P154,$P$4:$P$999,0)+COUNTIF($P$4:P154,P154)-1,"")</f>
        <v/>
      </c>
      <c r="R154" s="34" t="str">
        <f t="shared" si="44"/>
        <v/>
      </c>
      <c r="S154" s="34" t="str">
        <f t="shared" ca="1" si="45"/>
        <v/>
      </c>
      <c r="T154" s="34" t="str">
        <f>IF(AND(C154="Abierto",D154="Alta"),RANK(S154,$S$4:$S$999,0)+COUNTIF($S$4:S154,S154)-1+MAX(Q:Q),"")</f>
        <v/>
      </c>
      <c r="U154" s="34" t="str">
        <f t="shared" si="46"/>
        <v/>
      </c>
      <c r="V154" s="34" t="str">
        <f t="shared" ca="1" si="47"/>
        <v/>
      </c>
      <c r="W154" s="34" t="str">
        <f>IF(AND(C154="Abierto",D154="Media"),RANK(V154,$V$4:$V$999,0)+COUNTIF($V$4:V154,V154)-1+MAX(Q:Q,T:T),"")</f>
        <v/>
      </c>
      <c r="X154" s="34" t="str">
        <f t="shared" si="48"/>
        <v/>
      </c>
      <c r="Y154" s="34" t="str">
        <f t="shared" ca="1" si="49"/>
        <v/>
      </c>
      <c r="Z154" s="34" t="str">
        <f>IF(AND(C154="Abierto",D154="Baja"),RANK(Y154,$Y$4:$Y$999,0)+COUNTIF($Y$4:Y154,Y154)-1+MAX(Q:Q,T:T,W:W),"")</f>
        <v/>
      </c>
      <c r="AA154" s="35" t="str">
        <f t="shared" si="55"/>
        <v/>
      </c>
      <c r="AB154" s="35" t="str">
        <f t="shared" si="50"/>
        <v/>
      </c>
      <c r="AC154" s="35" t="str">
        <f t="shared" si="51"/>
        <v/>
      </c>
      <c r="AD154" s="36">
        <v>151</v>
      </c>
      <c r="AE154" s="36" t="str">
        <f t="shared" ca="1" si="52"/>
        <v/>
      </c>
      <c r="AF154" s="37" t="str">
        <f t="shared" ca="1" si="53"/>
        <v/>
      </c>
      <c r="AG154" s="24"/>
      <c r="AH154" s="24"/>
      <c r="AI154" s="24"/>
      <c r="AJ154" s="24"/>
      <c r="AK154" s="36" t="str">
        <f>IF(AL154="","",MAX($AK$1:AK153)+1)</f>
        <v/>
      </c>
      <c r="AL154" s="39" t="str">
        <f>IF(H154="","",IF(COUNTIF($AL$3:AL153,H154)=0,H154,""))</f>
        <v/>
      </c>
      <c r="AM154" s="39" t="str">
        <f t="shared" si="54"/>
        <v/>
      </c>
    </row>
    <row r="155" spans="2:39" x14ac:dyDescent="0.35">
      <c r="B155" s="31"/>
      <c r="C155" s="31"/>
      <c r="D155" s="31"/>
      <c r="E155" s="31"/>
      <c r="F155" s="78"/>
      <c r="G155" s="21"/>
      <c r="H155" s="31"/>
      <c r="I155" s="32"/>
      <c r="J155" s="33" t="str">
        <f t="shared" si="41"/>
        <v/>
      </c>
      <c r="K155" s="31"/>
      <c r="L155" s="24"/>
      <c r="M155" s="24"/>
      <c r="N155" s="24"/>
      <c r="O155" s="34" t="str">
        <f t="shared" si="42"/>
        <v/>
      </c>
      <c r="P155" s="34" t="str">
        <f t="shared" ca="1" si="43"/>
        <v/>
      </c>
      <c r="Q155" s="34" t="str">
        <f>IF(AND(C155="Abierto",D155="Urgente"),RANK(P155,$P$4:$P$999,0)+COUNTIF($P$4:P155,P155)-1,"")</f>
        <v/>
      </c>
      <c r="R155" s="34" t="str">
        <f t="shared" si="44"/>
        <v/>
      </c>
      <c r="S155" s="34" t="str">
        <f t="shared" ca="1" si="45"/>
        <v/>
      </c>
      <c r="T155" s="34" t="str">
        <f>IF(AND(C155="Abierto",D155="Alta"),RANK(S155,$S$4:$S$999,0)+COUNTIF($S$4:S155,S155)-1+MAX(Q:Q),"")</f>
        <v/>
      </c>
      <c r="U155" s="34" t="str">
        <f t="shared" si="46"/>
        <v/>
      </c>
      <c r="V155" s="34" t="str">
        <f t="shared" ca="1" si="47"/>
        <v/>
      </c>
      <c r="W155" s="34" t="str">
        <f>IF(AND(C155="Abierto",D155="Media"),RANK(V155,$V$4:$V$999,0)+COUNTIF($V$4:V155,V155)-1+MAX(Q:Q,T:T),"")</f>
        <v/>
      </c>
      <c r="X155" s="34" t="str">
        <f t="shared" si="48"/>
        <v/>
      </c>
      <c r="Y155" s="34" t="str">
        <f t="shared" ca="1" si="49"/>
        <v/>
      </c>
      <c r="Z155" s="34" t="str">
        <f>IF(AND(C155="Abierto",D155="Baja"),RANK(Y155,$Y$4:$Y$999,0)+COUNTIF($Y$4:Y155,Y155)-1+MAX(Q:Q,T:T,W:W),"")</f>
        <v/>
      </c>
      <c r="AA155" s="35" t="str">
        <f t="shared" si="55"/>
        <v/>
      </c>
      <c r="AB155" s="35" t="str">
        <f t="shared" si="50"/>
        <v/>
      </c>
      <c r="AC155" s="35" t="str">
        <f t="shared" si="51"/>
        <v/>
      </c>
      <c r="AD155" s="36">
        <v>152</v>
      </c>
      <c r="AE155" s="36" t="str">
        <f t="shared" ca="1" si="52"/>
        <v/>
      </c>
      <c r="AF155" s="37" t="str">
        <f t="shared" ca="1" si="53"/>
        <v/>
      </c>
      <c r="AG155" s="24"/>
      <c r="AH155" s="24"/>
      <c r="AI155" s="24"/>
      <c r="AJ155" s="24"/>
      <c r="AK155" s="36" t="str">
        <f>IF(AL155="","",MAX($AK$1:AK154)+1)</f>
        <v/>
      </c>
      <c r="AL155" s="39" t="str">
        <f>IF(H155="","",IF(COUNTIF($AL$3:AL154,H155)=0,H155,""))</f>
        <v/>
      </c>
      <c r="AM155" s="39" t="str">
        <f t="shared" si="54"/>
        <v/>
      </c>
    </row>
    <row r="156" spans="2:39" x14ac:dyDescent="0.35">
      <c r="B156" s="31"/>
      <c r="C156" s="31"/>
      <c r="D156" s="31"/>
      <c r="E156" s="31"/>
      <c r="F156" s="78"/>
      <c r="G156" s="21"/>
      <c r="H156" s="31"/>
      <c r="I156" s="32"/>
      <c r="J156" s="33" t="str">
        <f t="shared" si="41"/>
        <v/>
      </c>
      <c r="K156" s="31"/>
      <c r="L156" s="24"/>
      <c r="M156" s="24"/>
      <c r="N156" s="24"/>
      <c r="O156" s="34" t="str">
        <f t="shared" si="42"/>
        <v/>
      </c>
      <c r="P156" s="34" t="str">
        <f t="shared" ca="1" si="43"/>
        <v/>
      </c>
      <c r="Q156" s="34" t="str">
        <f>IF(AND(C156="Abierto",D156="Urgente"),RANK(P156,$P$4:$P$999,0)+COUNTIF($P$4:P156,P156)-1,"")</f>
        <v/>
      </c>
      <c r="R156" s="34" t="str">
        <f t="shared" si="44"/>
        <v/>
      </c>
      <c r="S156" s="34" t="str">
        <f t="shared" ca="1" si="45"/>
        <v/>
      </c>
      <c r="T156" s="34" t="str">
        <f>IF(AND(C156="Abierto",D156="Alta"),RANK(S156,$S$4:$S$999,0)+COUNTIF($S$4:S156,S156)-1+MAX(Q:Q),"")</f>
        <v/>
      </c>
      <c r="U156" s="34" t="str">
        <f t="shared" si="46"/>
        <v/>
      </c>
      <c r="V156" s="34" t="str">
        <f t="shared" ca="1" si="47"/>
        <v/>
      </c>
      <c r="W156" s="34" t="str">
        <f>IF(AND(C156="Abierto",D156="Media"),RANK(V156,$V$4:$V$999,0)+COUNTIF($V$4:V156,V156)-1+MAX(Q:Q,T:T),"")</f>
        <v/>
      </c>
      <c r="X156" s="34" t="str">
        <f t="shared" si="48"/>
        <v/>
      </c>
      <c r="Y156" s="34" t="str">
        <f t="shared" ca="1" si="49"/>
        <v/>
      </c>
      <c r="Z156" s="34" t="str">
        <f>IF(AND(C156="Abierto",D156="Baja"),RANK(Y156,$Y$4:$Y$999,0)+COUNTIF($Y$4:Y156,Y156)-1+MAX(Q:Q,T:T,W:W),"")</f>
        <v/>
      </c>
      <c r="AA156" s="35" t="str">
        <f t="shared" si="55"/>
        <v/>
      </c>
      <c r="AB156" s="35" t="str">
        <f t="shared" si="50"/>
        <v/>
      </c>
      <c r="AC156" s="35" t="str">
        <f t="shared" si="51"/>
        <v/>
      </c>
      <c r="AD156" s="36">
        <v>153</v>
      </c>
      <c r="AE156" s="36" t="str">
        <f t="shared" ca="1" si="52"/>
        <v/>
      </c>
      <c r="AF156" s="37" t="str">
        <f t="shared" ca="1" si="53"/>
        <v/>
      </c>
      <c r="AG156" s="24"/>
      <c r="AH156" s="24"/>
      <c r="AI156" s="24"/>
      <c r="AJ156" s="24"/>
      <c r="AK156" s="36" t="str">
        <f>IF(AL156="","",MAX($AK$1:AK155)+1)</f>
        <v/>
      </c>
      <c r="AL156" s="39" t="str">
        <f>IF(H156="","",IF(COUNTIF($AL$3:AL155,H156)=0,H156,""))</f>
        <v/>
      </c>
      <c r="AM156" s="39" t="str">
        <f t="shared" si="54"/>
        <v/>
      </c>
    </row>
    <row r="157" spans="2:39" x14ac:dyDescent="0.35">
      <c r="B157" s="31"/>
      <c r="C157" s="31"/>
      <c r="D157" s="31"/>
      <c r="E157" s="31"/>
      <c r="F157" s="78"/>
      <c r="G157" s="21"/>
      <c r="H157" s="31"/>
      <c r="I157" s="32"/>
      <c r="J157" s="33" t="str">
        <f t="shared" si="41"/>
        <v/>
      </c>
      <c r="K157" s="31"/>
      <c r="L157" s="24"/>
      <c r="M157" s="24"/>
      <c r="N157" s="24"/>
      <c r="O157" s="34" t="str">
        <f t="shared" si="42"/>
        <v/>
      </c>
      <c r="P157" s="34" t="str">
        <f t="shared" ca="1" si="43"/>
        <v/>
      </c>
      <c r="Q157" s="34" t="str">
        <f>IF(AND(C157="Abierto",D157="Urgente"),RANK(P157,$P$4:$P$999,0)+COUNTIF($P$4:P157,P157)-1,"")</f>
        <v/>
      </c>
      <c r="R157" s="34" t="str">
        <f t="shared" si="44"/>
        <v/>
      </c>
      <c r="S157" s="34" t="str">
        <f t="shared" ca="1" si="45"/>
        <v/>
      </c>
      <c r="T157" s="34" t="str">
        <f>IF(AND(C157="Abierto",D157="Alta"),RANK(S157,$S$4:$S$999,0)+COUNTIF($S$4:S157,S157)-1+MAX(Q:Q),"")</f>
        <v/>
      </c>
      <c r="U157" s="34" t="str">
        <f t="shared" si="46"/>
        <v/>
      </c>
      <c r="V157" s="34" t="str">
        <f t="shared" ca="1" si="47"/>
        <v/>
      </c>
      <c r="W157" s="34" t="str">
        <f>IF(AND(C157="Abierto",D157="Media"),RANK(V157,$V$4:$V$999,0)+COUNTIF($V$4:V157,V157)-1+MAX(Q:Q,T:T),"")</f>
        <v/>
      </c>
      <c r="X157" s="34" t="str">
        <f t="shared" si="48"/>
        <v/>
      </c>
      <c r="Y157" s="34" t="str">
        <f t="shared" ca="1" si="49"/>
        <v/>
      </c>
      <c r="Z157" s="34" t="str">
        <f>IF(AND(C157="Abierto",D157="Baja"),RANK(Y157,$Y$4:$Y$999,0)+COUNTIF($Y$4:Y157,Y157)-1+MAX(Q:Q,T:T,W:W),"")</f>
        <v/>
      </c>
      <c r="AA157" s="35" t="str">
        <f t="shared" si="55"/>
        <v/>
      </c>
      <c r="AB157" s="35" t="str">
        <f t="shared" si="50"/>
        <v/>
      </c>
      <c r="AC157" s="35" t="str">
        <f t="shared" si="51"/>
        <v/>
      </c>
      <c r="AD157" s="36">
        <v>154</v>
      </c>
      <c r="AE157" s="36" t="str">
        <f t="shared" ca="1" si="52"/>
        <v/>
      </c>
      <c r="AF157" s="37" t="str">
        <f t="shared" ca="1" si="53"/>
        <v/>
      </c>
      <c r="AG157" s="24"/>
      <c r="AH157" s="24"/>
      <c r="AI157" s="24"/>
      <c r="AJ157" s="24"/>
      <c r="AK157" s="36" t="str">
        <f>IF(AL157="","",MAX($AK$1:AK156)+1)</f>
        <v/>
      </c>
      <c r="AL157" s="39" t="str">
        <f>IF(H157="","",IF(COUNTIF($AL$3:AL156,H157)=0,H157,""))</f>
        <v/>
      </c>
      <c r="AM157" s="39" t="str">
        <f t="shared" si="54"/>
        <v/>
      </c>
    </row>
    <row r="158" spans="2:39" x14ac:dyDescent="0.35">
      <c r="B158" s="31"/>
      <c r="C158" s="31"/>
      <c r="D158" s="31"/>
      <c r="E158" s="31"/>
      <c r="F158" s="78"/>
      <c r="G158" s="21"/>
      <c r="H158" s="31"/>
      <c r="I158" s="32"/>
      <c r="J158" s="33" t="str">
        <f t="shared" si="41"/>
        <v/>
      </c>
      <c r="K158" s="31"/>
      <c r="L158" s="24"/>
      <c r="M158" s="24"/>
      <c r="N158" s="24"/>
      <c r="O158" s="34" t="str">
        <f t="shared" si="42"/>
        <v/>
      </c>
      <c r="P158" s="34" t="str">
        <f t="shared" ca="1" si="43"/>
        <v/>
      </c>
      <c r="Q158" s="34" t="str">
        <f>IF(AND(C158="Abierto",D158="Urgente"),RANK(P158,$P$4:$P$999,0)+COUNTIF($P$4:P158,P158)-1,"")</f>
        <v/>
      </c>
      <c r="R158" s="34" t="str">
        <f t="shared" si="44"/>
        <v/>
      </c>
      <c r="S158" s="34" t="str">
        <f t="shared" ca="1" si="45"/>
        <v/>
      </c>
      <c r="T158" s="34" t="str">
        <f>IF(AND(C158="Abierto",D158="Alta"),RANK(S158,$S$4:$S$999,0)+COUNTIF($S$4:S158,S158)-1+MAX(Q:Q),"")</f>
        <v/>
      </c>
      <c r="U158" s="34" t="str">
        <f t="shared" si="46"/>
        <v/>
      </c>
      <c r="V158" s="34" t="str">
        <f t="shared" ca="1" si="47"/>
        <v/>
      </c>
      <c r="W158" s="34" t="str">
        <f>IF(AND(C158="Abierto",D158="Media"),RANK(V158,$V$4:$V$999,0)+COUNTIF($V$4:V158,V158)-1+MAX(Q:Q,T:T),"")</f>
        <v/>
      </c>
      <c r="X158" s="34" t="str">
        <f t="shared" si="48"/>
        <v/>
      </c>
      <c r="Y158" s="34" t="str">
        <f t="shared" ca="1" si="49"/>
        <v/>
      </c>
      <c r="Z158" s="34" t="str">
        <f>IF(AND(C158="Abierto",D158="Baja"),RANK(Y158,$Y$4:$Y$999,0)+COUNTIF($Y$4:Y158,Y158)-1+MAX(Q:Q,T:T,W:W),"")</f>
        <v/>
      </c>
      <c r="AA158" s="35" t="str">
        <f t="shared" si="55"/>
        <v/>
      </c>
      <c r="AB158" s="35" t="str">
        <f t="shared" si="50"/>
        <v/>
      </c>
      <c r="AC158" s="35" t="str">
        <f t="shared" si="51"/>
        <v/>
      </c>
      <c r="AD158" s="36">
        <v>155</v>
      </c>
      <c r="AE158" s="36" t="str">
        <f t="shared" ca="1" si="52"/>
        <v/>
      </c>
      <c r="AF158" s="37" t="str">
        <f t="shared" ca="1" si="53"/>
        <v/>
      </c>
      <c r="AG158" s="24"/>
      <c r="AH158" s="24"/>
      <c r="AI158" s="24"/>
      <c r="AJ158" s="24"/>
      <c r="AK158" s="36" t="str">
        <f>IF(AL158="","",MAX($AK$1:AK157)+1)</f>
        <v/>
      </c>
      <c r="AL158" s="39" t="str">
        <f>IF(H158="","",IF(COUNTIF($AL$3:AL157,H158)=0,H158,""))</f>
        <v/>
      </c>
      <c r="AM158" s="39" t="str">
        <f t="shared" si="54"/>
        <v/>
      </c>
    </row>
    <row r="159" spans="2:39" x14ac:dyDescent="0.35">
      <c r="B159" s="31"/>
      <c r="C159" s="31"/>
      <c r="D159" s="31"/>
      <c r="E159" s="31"/>
      <c r="F159" s="78"/>
      <c r="G159" s="21"/>
      <c r="H159" s="31"/>
      <c r="I159" s="32"/>
      <c r="J159" s="33" t="str">
        <f t="shared" si="41"/>
        <v/>
      </c>
      <c r="K159" s="31"/>
      <c r="L159" s="24"/>
      <c r="M159" s="24"/>
      <c r="N159" s="24"/>
      <c r="O159" s="34" t="str">
        <f t="shared" si="42"/>
        <v/>
      </c>
      <c r="P159" s="34" t="str">
        <f t="shared" ca="1" si="43"/>
        <v/>
      </c>
      <c r="Q159" s="34" t="str">
        <f>IF(AND(C159="Abierto",D159="Urgente"),RANK(P159,$P$4:$P$999,0)+COUNTIF($P$4:P159,P159)-1,"")</f>
        <v/>
      </c>
      <c r="R159" s="34" t="str">
        <f t="shared" si="44"/>
        <v/>
      </c>
      <c r="S159" s="34" t="str">
        <f t="shared" ca="1" si="45"/>
        <v/>
      </c>
      <c r="T159" s="34" t="str">
        <f>IF(AND(C159="Abierto",D159="Alta"),RANK(S159,$S$4:$S$999,0)+COUNTIF($S$4:S159,S159)-1+MAX(Q:Q),"")</f>
        <v/>
      </c>
      <c r="U159" s="34" t="str">
        <f t="shared" si="46"/>
        <v/>
      </c>
      <c r="V159" s="34" t="str">
        <f t="shared" ca="1" si="47"/>
        <v/>
      </c>
      <c r="W159" s="34" t="str">
        <f>IF(AND(C159="Abierto",D159="Media"),RANK(V159,$V$4:$V$999,0)+COUNTIF($V$4:V159,V159)-1+MAX(Q:Q,T:T),"")</f>
        <v/>
      </c>
      <c r="X159" s="34" t="str">
        <f t="shared" si="48"/>
        <v/>
      </c>
      <c r="Y159" s="34" t="str">
        <f t="shared" ca="1" si="49"/>
        <v/>
      </c>
      <c r="Z159" s="34" t="str">
        <f>IF(AND(C159="Abierto",D159="Baja"),RANK(Y159,$Y$4:$Y$999,0)+COUNTIF($Y$4:Y159,Y159)-1+MAX(Q:Q,T:T,W:W),"")</f>
        <v/>
      </c>
      <c r="AA159" s="35" t="str">
        <f t="shared" si="55"/>
        <v/>
      </c>
      <c r="AB159" s="35" t="str">
        <f t="shared" si="50"/>
        <v/>
      </c>
      <c r="AC159" s="35" t="str">
        <f t="shared" si="51"/>
        <v/>
      </c>
      <c r="AD159" s="36">
        <v>156</v>
      </c>
      <c r="AE159" s="36" t="str">
        <f t="shared" ca="1" si="52"/>
        <v/>
      </c>
      <c r="AF159" s="37" t="str">
        <f t="shared" ca="1" si="53"/>
        <v/>
      </c>
      <c r="AG159" s="24"/>
      <c r="AH159" s="24"/>
      <c r="AI159" s="24"/>
      <c r="AJ159" s="24"/>
      <c r="AK159" s="36" t="str">
        <f>IF(AL159="","",MAX($AK$1:AK158)+1)</f>
        <v/>
      </c>
      <c r="AL159" s="39" t="str">
        <f>IF(H159="","",IF(COUNTIF($AL$3:AL158,H159)=0,H159,""))</f>
        <v/>
      </c>
      <c r="AM159" s="39" t="str">
        <f t="shared" si="54"/>
        <v/>
      </c>
    </row>
    <row r="160" spans="2:39" x14ac:dyDescent="0.35">
      <c r="B160" s="31"/>
      <c r="C160" s="31"/>
      <c r="D160" s="31"/>
      <c r="E160" s="31"/>
      <c r="F160" s="78"/>
      <c r="G160" s="21"/>
      <c r="H160" s="31"/>
      <c r="I160" s="32"/>
      <c r="J160" s="33" t="str">
        <f t="shared" si="41"/>
        <v/>
      </c>
      <c r="K160" s="31"/>
      <c r="L160" s="24"/>
      <c r="M160" s="24"/>
      <c r="N160" s="24"/>
      <c r="O160" s="34" t="str">
        <f t="shared" si="42"/>
        <v/>
      </c>
      <c r="P160" s="34" t="str">
        <f t="shared" ca="1" si="43"/>
        <v/>
      </c>
      <c r="Q160" s="34" t="str">
        <f>IF(AND(C160="Abierto",D160="Urgente"),RANK(P160,$P$4:$P$999,0)+COUNTIF($P$4:P160,P160)-1,"")</f>
        <v/>
      </c>
      <c r="R160" s="34" t="str">
        <f t="shared" si="44"/>
        <v/>
      </c>
      <c r="S160" s="34" t="str">
        <f t="shared" ca="1" si="45"/>
        <v/>
      </c>
      <c r="T160" s="34" t="str">
        <f>IF(AND(C160="Abierto",D160="Alta"),RANK(S160,$S$4:$S$999,0)+COUNTIF($S$4:S160,S160)-1+MAX(Q:Q),"")</f>
        <v/>
      </c>
      <c r="U160" s="34" t="str">
        <f t="shared" si="46"/>
        <v/>
      </c>
      <c r="V160" s="34" t="str">
        <f t="shared" ca="1" si="47"/>
        <v/>
      </c>
      <c r="W160" s="34" t="str">
        <f>IF(AND(C160="Abierto",D160="Media"),RANK(V160,$V$4:$V$999,0)+COUNTIF($V$4:V160,V160)-1+MAX(Q:Q,T:T),"")</f>
        <v/>
      </c>
      <c r="X160" s="34" t="str">
        <f t="shared" si="48"/>
        <v/>
      </c>
      <c r="Y160" s="34" t="str">
        <f t="shared" ca="1" si="49"/>
        <v/>
      </c>
      <c r="Z160" s="34" t="str">
        <f>IF(AND(C160="Abierto",D160="Baja"),RANK(Y160,$Y$4:$Y$999,0)+COUNTIF($Y$4:Y160,Y160)-1+MAX(Q:Q,T:T,W:W),"")</f>
        <v/>
      </c>
      <c r="AA160" s="35" t="str">
        <f t="shared" si="55"/>
        <v/>
      </c>
      <c r="AB160" s="35" t="str">
        <f t="shared" si="50"/>
        <v/>
      </c>
      <c r="AC160" s="35" t="str">
        <f t="shared" si="51"/>
        <v/>
      </c>
      <c r="AD160" s="36">
        <v>157</v>
      </c>
      <c r="AE160" s="36" t="str">
        <f t="shared" ca="1" si="52"/>
        <v/>
      </c>
      <c r="AF160" s="37" t="str">
        <f t="shared" ca="1" si="53"/>
        <v/>
      </c>
      <c r="AG160" s="24"/>
      <c r="AH160" s="24"/>
      <c r="AI160" s="24"/>
      <c r="AJ160" s="24"/>
      <c r="AK160" s="36" t="str">
        <f>IF(AL160="","",MAX($AK$1:AK159)+1)</f>
        <v/>
      </c>
      <c r="AL160" s="39" t="str">
        <f>IF(H160="","",IF(COUNTIF($AL$3:AL159,H160)=0,H160,""))</f>
        <v/>
      </c>
      <c r="AM160" s="39" t="str">
        <f t="shared" si="54"/>
        <v/>
      </c>
    </row>
    <row r="161" spans="2:39" x14ac:dyDescent="0.35">
      <c r="B161" s="31"/>
      <c r="C161" s="31"/>
      <c r="D161" s="31"/>
      <c r="E161" s="31"/>
      <c r="F161" s="78"/>
      <c r="G161" s="21"/>
      <c r="H161" s="31"/>
      <c r="I161" s="32"/>
      <c r="J161" s="33" t="str">
        <f t="shared" si="41"/>
        <v/>
      </c>
      <c r="K161" s="31"/>
      <c r="L161" s="24"/>
      <c r="M161" s="24"/>
      <c r="N161" s="24"/>
      <c r="O161" s="34" t="str">
        <f t="shared" si="42"/>
        <v/>
      </c>
      <c r="P161" s="34" t="str">
        <f t="shared" ca="1" si="43"/>
        <v/>
      </c>
      <c r="Q161" s="34" t="str">
        <f>IF(AND(C161="Abierto",D161="Urgente"),RANK(P161,$P$4:$P$999,0)+COUNTIF($P$4:P161,P161)-1,"")</f>
        <v/>
      </c>
      <c r="R161" s="34" t="str">
        <f t="shared" si="44"/>
        <v/>
      </c>
      <c r="S161" s="34" t="str">
        <f t="shared" ca="1" si="45"/>
        <v/>
      </c>
      <c r="T161" s="34" t="str">
        <f>IF(AND(C161="Abierto",D161="Alta"),RANK(S161,$S$4:$S$999,0)+COUNTIF($S$4:S161,S161)-1+MAX(Q:Q),"")</f>
        <v/>
      </c>
      <c r="U161" s="34" t="str">
        <f t="shared" si="46"/>
        <v/>
      </c>
      <c r="V161" s="34" t="str">
        <f t="shared" ca="1" si="47"/>
        <v/>
      </c>
      <c r="W161" s="34" t="str">
        <f>IF(AND(C161="Abierto",D161="Media"),RANK(V161,$V$4:$V$999,0)+COUNTIF($V$4:V161,V161)-1+MAX(Q:Q,T:T),"")</f>
        <v/>
      </c>
      <c r="X161" s="34" t="str">
        <f t="shared" si="48"/>
        <v/>
      </c>
      <c r="Y161" s="34" t="str">
        <f t="shared" ca="1" si="49"/>
        <v/>
      </c>
      <c r="Z161" s="34" t="str">
        <f>IF(AND(C161="Abierto",D161="Baja"),RANK(Y161,$Y$4:$Y$999,0)+COUNTIF($Y$4:Y161,Y161)-1+MAX(Q:Q,T:T,W:W),"")</f>
        <v/>
      </c>
      <c r="AA161" s="35" t="str">
        <f t="shared" si="55"/>
        <v/>
      </c>
      <c r="AB161" s="35" t="str">
        <f t="shared" si="50"/>
        <v/>
      </c>
      <c r="AC161" s="35" t="str">
        <f t="shared" si="51"/>
        <v/>
      </c>
      <c r="AD161" s="36">
        <v>158</v>
      </c>
      <c r="AE161" s="36" t="str">
        <f t="shared" ca="1" si="52"/>
        <v/>
      </c>
      <c r="AF161" s="37" t="str">
        <f t="shared" ca="1" si="53"/>
        <v/>
      </c>
      <c r="AG161" s="24"/>
      <c r="AH161" s="24"/>
      <c r="AI161" s="24"/>
      <c r="AJ161" s="24"/>
      <c r="AK161" s="36" t="str">
        <f>IF(AL161="","",MAX($AK$1:AK160)+1)</f>
        <v/>
      </c>
      <c r="AL161" s="39" t="str">
        <f>IF(H161="","",IF(COUNTIF($AL$3:AL160,H161)=0,H161,""))</f>
        <v/>
      </c>
      <c r="AM161" s="39" t="str">
        <f t="shared" si="54"/>
        <v/>
      </c>
    </row>
    <row r="162" spans="2:39" x14ac:dyDescent="0.35">
      <c r="B162" s="31"/>
      <c r="C162" s="31"/>
      <c r="D162" s="31"/>
      <c r="E162" s="31"/>
      <c r="F162" s="78"/>
      <c r="G162" s="21"/>
      <c r="H162" s="31"/>
      <c r="I162" s="32"/>
      <c r="J162" s="33" t="str">
        <f t="shared" si="41"/>
        <v/>
      </c>
      <c r="K162" s="31"/>
      <c r="L162" s="24"/>
      <c r="M162" s="24"/>
      <c r="N162" s="24"/>
      <c r="O162" s="34" t="str">
        <f t="shared" si="42"/>
        <v/>
      </c>
      <c r="P162" s="34" t="str">
        <f t="shared" ca="1" si="43"/>
        <v/>
      </c>
      <c r="Q162" s="34" t="str">
        <f>IF(AND(C162="Abierto",D162="Urgente"),RANK(P162,$P$4:$P$999,0)+COUNTIF($P$4:P162,P162)-1,"")</f>
        <v/>
      </c>
      <c r="R162" s="34" t="str">
        <f t="shared" si="44"/>
        <v/>
      </c>
      <c r="S162" s="34" t="str">
        <f t="shared" ca="1" si="45"/>
        <v/>
      </c>
      <c r="T162" s="34" t="str">
        <f>IF(AND(C162="Abierto",D162="Alta"),RANK(S162,$S$4:$S$999,0)+COUNTIF($S$4:S162,S162)-1+MAX(Q:Q),"")</f>
        <v/>
      </c>
      <c r="U162" s="34" t="str">
        <f t="shared" si="46"/>
        <v/>
      </c>
      <c r="V162" s="34" t="str">
        <f t="shared" ca="1" si="47"/>
        <v/>
      </c>
      <c r="W162" s="34" t="str">
        <f>IF(AND(C162="Abierto",D162="Media"),RANK(V162,$V$4:$V$999,0)+COUNTIF($V$4:V162,V162)-1+MAX(Q:Q,T:T),"")</f>
        <v/>
      </c>
      <c r="X162" s="34" t="str">
        <f t="shared" si="48"/>
        <v/>
      </c>
      <c r="Y162" s="34" t="str">
        <f t="shared" ca="1" si="49"/>
        <v/>
      </c>
      <c r="Z162" s="34" t="str">
        <f>IF(AND(C162="Abierto",D162="Baja"),RANK(Y162,$Y$4:$Y$999,0)+COUNTIF($Y$4:Y162,Y162)-1+MAX(Q:Q,T:T,W:W),"")</f>
        <v/>
      </c>
      <c r="AA162" s="35" t="str">
        <f t="shared" si="55"/>
        <v/>
      </c>
      <c r="AB162" s="35" t="str">
        <f t="shared" si="50"/>
        <v/>
      </c>
      <c r="AC162" s="35" t="str">
        <f t="shared" si="51"/>
        <v/>
      </c>
      <c r="AD162" s="36">
        <v>159</v>
      </c>
      <c r="AE162" s="36" t="str">
        <f t="shared" ca="1" si="52"/>
        <v/>
      </c>
      <c r="AF162" s="37" t="str">
        <f t="shared" ca="1" si="53"/>
        <v/>
      </c>
      <c r="AG162" s="24"/>
      <c r="AH162" s="24"/>
      <c r="AI162" s="24"/>
      <c r="AJ162" s="24"/>
      <c r="AK162" s="36" t="str">
        <f>IF(AL162="","",MAX($AK$1:AK161)+1)</f>
        <v/>
      </c>
      <c r="AL162" s="39" t="str">
        <f>IF(H162="","",IF(COUNTIF($AL$3:AL161,H162)=0,H162,""))</f>
        <v/>
      </c>
      <c r="AM162" s="39" t="str">
        <f t="shared" si="54"/>
        <v/>
      </c>
    </row>
    <row r="163" spans="2:39" x14ac:dyDescent="0.35">
      <c r="B163" s="31"/>
      <c r="C163" s="31"/>
      <c r="D163" s="31"/>
      <c r="E163" s="31"/>
      <c r="F163" s="78"/>
      <c r="G163" s="21"/>
      <c r="H163" s="31"/>
      <c r="I163" s="32"/>
      <c r="J163" s="33" t="str">
        <f t="shared" si="41"/>
        <v/>
      </c>
      <c r="K163" s="31"/>
      <c r="L163" s="24"/>
      <c r="M163" s="24"/>
      <c r="N163" s="24"/>
      <c r="O163" s="34" t="str">
        <f t="shared" si="42"/>
        <v/>
      </c>
      <c r="P163" s="34" t="str">
        <f t="shared" ca="1" si="43"/>
        <v/>
      </c>
      <c r="Q163" s="34" t="str">
        <f>IF(AND(C163="Abierto",D163="Urgente"),RANK(P163,$P$4:$P$999,0)+COUNTIF($P$4:P163,P163)-1,"")</f>
        <v/>
      </c>
      <c r="R163" s="34" t="str">
        <f t="shared" si="44"/>
        <v/>
      </c>
      <c r="S163" s="34" t="str">
        <f t="shared" ca="1" si="45"/>
        <v/>
      </c>
      <c r="T163" s="34" t="str">
        <f>IF(AND(C163="Abierto",D163="Alta"),RANK(S163,$S$4:$S$999,0)+COUNTIF($S$4:S163,S163)-1+MAX(Q:Q),"")</f>
        <v/>
      </c>
      <c r="U163" s="34" t="str">
        <f t="shared" si="46"/>
        <v/>
      </c>
      <c r="V163" s="34" t="str">
        <f t="shared" ca="1" si="47"/>
        <v/>
      </c>
      <c r="W163" s="34" t="str">
        <f>IF(AND(C163="Abierto",D163="Media"),RANK(V163,$V$4:$V$999,0)+COUNTIF($V$4:V163,V163)-1+MAX(Q:Q,T:T),"")</f>
        <v/>
      </c>
      <c r="X163" s="34" t="str">
        <f t="shared" si="48"/>
        <v/>
      </c>
      <c r="Y163" s="34" t="str">
        <f t="shared" ca="1" si="49"/>
        <v/>
      </c>
      <c r="Z163" s="34" t="str">
        <f>IF(AND(C163="Abierto",D163="Baja"),RANK(Y163,$Y$4:$Y$999,0)+COUNTIF($Y$4:Y163,Y163)-1+MAX(Q:Q,T:T,W:W),"")</f>
        <v/>
      </c>
      <c r="AA163" s="35" t="str">
        <f t="shared" si="55"/>
        <v/>
      </c>
      <c r="AB163" s="35" t="str">
        <f t="shared" si="50"/>
        <v/>
      </c>
      <c r="AC163" s="35" t="str">
        <f t="shared" si="51"/>
        <v/>
      </c>
      <c r="AD163" s="36">
        <v>160</v>
      </c>
      <c r="AE163" s="36" t="str">
        <f t="shared" ca="1" si="52"/>
        <v/>
      </c>
      <c r="AF163" s="37" t="str">
        <f t="shared" ca="1" si="53"/>
        <v/>
      </c>
      <c r="AG163" s="24"/>
      <c r="AH163" s="24"/>
      <c r="AI163" s="24"/>
      <c r="AJ163" s="24"/>
      <c r="AK163" s="36" t="str">
        <f>IF(AL163="","",MAX($AK$1:AK162)+1)</f>
        <v/>
      </c>
      <c r="AL163" s="39" t="str">
        <f>IF(H163="","",IF(COUNTIF($AL$3:AL162,H163)=0,H163,""))</f>
        <v/>
      </c>
      <c r="AM163" s="39" t="str">
        <f t="shared" si="54"/>
        <v/>
      </c>
    </row>
    <row r="164" spans="2:39" x14ac:dyDescent="0.35">
      <c r="B164" s="31"/>
      <c r="C164" s="31"/>
      <c r="D164" s="31"/>
      <c r="E164" s="31"/>
      <c r="F164" s="78"/>
      <c r="G164" s="21"/>
      <c r="H164" s="31"/>
      <c r="I164" s="32"/>
      <c r="J164" s="33" t="str">
        <f t="shared" si="41"/>
        <v/>
      </c>
      <c r="K164" s="31"/>
      <c r="L164" s="24"/>
      <c r="M164" s="24"/>
      <c r="N164" s="24"/>
      <c r="O164" s="34" t="str">
        <f t="shared" si="42"/>
        <v/>
      </c>
      <c r="P164" s="34" t="str">
        <f t="shared" ca="1" si="43"/>
        <v/>
      </c>
      <c r="Q164" s="34" t="str">
        <f>IF(AND(C164="Abierto",D164="Urgente"),RANK(P164,$P$4:$P$999,0)+COUNTIF($P$4:P164,P164)-1,"")</f>
        <v/>
      </c>
      <c r="R164" s="34" t="str">
        <f t="shared" si="44"/>
        <v/>
      </c>
      <c r="S164" s="34" t="str">
        <f t="shared" ca="1" si="45"/>
        <v/>
      </c>
      <c r="T164" s="34" t="str">
        <f>IF(AND(C164="Abierto",D164="Alta"),RANK(S164,$S$4:$S$999,0)+COUNTIF($S$4:S164,S164)-1+MAX(Q:Q),"")</f>
        <v/>
      </c>
      <c r="U164" s="34" t="str">
        <f t="shared" si="46"/>
        <v/>
      </c>
      <c r="V164" s="34" t="str">
        <f t="shared" ca="1" si="47"/>
        <v/>
      </c>
      <c r="W164" s="34" t="str">
        <f>IF(AND(C164="Abierto",D164="Media"),RANK(V164,$V$4:$V$999,0)+COUNTIF($V$4:V164,V164)-1+MAX(Q:Q,T:T),"")</f>
        <v/>
      </c>
      <c r="X164" s="34" t="str">
        <f t="shared" si="48"/>
        <v/>
      </c>
      <c r="Y164" s="34" t="str">
        <f t="shared" ca="1" si="49"/>
        <v/>
      </c>
      <c r="Z164" s="34" t="str">
        <f>IF(AND(C164="Abierto",D164="Baja"),RANK(Y164,$Y$4:$Y$999,0)+COUNTIF($Y$4:Y164,Y164)-1+MAX(Q:Q,T:T,W:W),"")</f>
        <v/>
      </c>
      <c r="AA164" s="35" t="str">
        <f t="shared" si="55"/>
        <v/>
      </c>
      <c r="AB164" s="35" t="str">
        <f t="shared" si="50"/>
        <v/>
      </c>
      <c r="AC164" s="35" t="str">
        <f t="shared" si="51"/>
        <v/>
      </c>
      <c r="AD164" s="36">
        <v>161</v>
      </c>
      <c r="AE164" s="36" t="str">
        <f t="shared" ca="1" si="52"/>
        <v/>
      </c>
      <c r="AF164" s="37" t="str">
        <f t="shared" ca="1" si="53"/>
        <v/>
      </c>
      <c r="AG164" s="24"/>
      <c r="AH164" s="24"/>
      <c r="AI164" s="24"/>
      <c r="AJ164" s="24"/>
      <c r="AK164" s="36" t="str">
        <f>IF(AL164="","",MAX($AK$1:AK163)+1)</f>
        <v/>
      </c>
      <c r="AL164" s="39" t="str">
        <f>IF(H164="","",IF(COUNTIF($AL$3:AL163,H164)=0,H164,""))</f>
        <v/>
      </c>
      <c r="AM164" s="39" t="str">
        <f t="shared" si="54"/>
        <v/>
      </c>
    </row>
    <row r="165" spans="2:39" x14ac:dyDescent="0.35">
      <c r="B165" s="31"/>
      <c r="C165" s="31"/>
      <c r="D165" s="31"/>
      <c r="E165" s="31"/>
      <c r="F165" s="78"/>
      <c r="G165" s="21"/>
      <c r="H165" s="31"/>
      <c r="I165" s="32"/>
      <c r="J165" s="33" t="str">
        <f t="shared" si="41"/>
        <v/>
      </c>
      <c r="K165" s="31"/>
      <c r="L165" s="24"/>
      <c r="M165" s="24"/>
      <c r="N165" s="24"/>
      <c r="O165" s="34" t="str">
        <f t="shared" si="42"/>
        <v/>
      </c>
      <c r="P165" s="34" t="str">
        <f t="shared" ca="1" si="43"/>
        <v/>
      </c>
      <c r="Q165" s="34" t="str">
        <f>IF(AND(C165="Abierto",D165="Urgente"),RANK(P165,$P$4:$P$999,0)+COUNTIF($P$4:P165,P165)-1,"")</f>
        <v/>
      </c>
      <c r="R165" s="34" t="str">
        <f t="shared" si="44"/>
        <v/>
      </c>
      <c r="S165" s="34" t="str">
        <f t="shared" ca="1" si="45"/>
        <v/>
      </c>
      <c r="T165" s="34" t="str">
        <f>IF(AND(C165="Abierto",D165="Alta"),RANK(S165,$S$4:$S$999,0)+COUNTIF($S$4:S165,S165)-1+MAX(Q:Q),"")</f>
        <v/>
      </c>
      <c r="U165" s="34" t="str">
        <f t="shared" si="46"/>
        <v/>
      </c>
      <c r="V165" s="34" t="str">
        <f t="shared" ca="1" si="47"/>
        <v/>
      </c>
      <c r="W165" s="34" t="str">
        <f>IF(AND(C165="Abierto",D165="Media"),RANK(V165,$V$4:$V$999,0)+COUNTIF($V$4:V165,V165)-1+MAX(Q:Q,T:T),"")</f>
        <v/>
      </c>
      <c r="X165" s="34" t="str">
        <f t="shared" si="48"/>
        <v/>
      </c>
      <c r="Y165" s="34" t="str">
        <f t="shared" ca="1" si="49"/>
        <v/>
      </c>
      <c r="Z165" s="34" t="str">
        <f>IF(AND(C165="Abierto",D165="Baja"),RANK(Y165,$Y$4:$Y$999,0)+COUNTIF($Y$4:Y165,Y165)-1+MAX(Q:Q,T:T,W:W),"")</f>
        <v/>
      </c>
      <c r="AA165" s="35" t="str">
        <f t="shared" si="55"/>
        <v/>
      </c>
      <c r="AB165" s="35" t="str">
        <f t="shared" si="50"/>
        <v/>
      </c>
      <c r="AC165" s="35" t="str">
        <f t="shared" si="51"/>
        <v/>
      </c>
      <c r="AD165" s="36">
        <v>162</v>
      </c>
      <c r="AE165" s="36" t="str">
        <f t="shared" ca="1" si="52"/>
        <v/>
      </c>
      <c r="AF165" s="37" t="str">
        <f t="shared" ca="1" si="53"/>
        <v/>
      </c>
      <c r="AG165" s="24"/>
      <c r="AH165" s="24"/>
      <c r="AI165" s="24"/>
      <c r="AJ165" s="24"/>
      <c r="AK165" s="36" t="str">
        <f>IF(AL165="","",MAX($AK$1:AK164)+1)</f>
        <v/>
      </c>
      <c r="AL165" s="39" t="str">
        <f>IF(H165="","",IF(COUNTIF($AL$3:AL164,H165)=0,H165,""))</f>
        <v/>
      </c>
      <c r="AM165" s="39" t="str">
        <f t="shared" si="54"/>
        <v/>
      </c>
    </row>
    <row r="166" spans="2:39" x14ac:dyDescent="0.35">
      <c r="B166" s="31"/>
      <c r="C166" s="31"/>
      <c r="D166" s="31"/>
      <c r="E166" s="31"/>
      <c r="F166" s="78"/>
      <c r="G166" s="21"/>
      <c r="H166" s="31"/>
      <c r="I166" s="32"/>
      <c r="J166" s="33" t="str">
        <f t="shared" si="41"/>
        <v/>
      </c>
      <c r="K166" s="31"/>
      <c r="L166" s="24"/>
      <c r="M166" s="24"/>
      <c r="N166" s="24"/>
      <c r="O166" s="34" t="str">
        <f t="shared" si="42"/>
        <v/>
      </c>
      <c r="P166" s="34" t="str">
        <f t="shared" ca="1" si="43"/>
        <v/>
      </c>
      <c r="Q166" s="34" t="str">
        <f>IF(AND(C166="Abierto",D166="Urgente"),RANK(P166,$P$4:$P$999,0)+COUNTIF($P$4:P166,P166)-1,"")</f>
        <v/>
      </c>
      <c r="R166" s="34" t="str">
        <f t="shared" si="44"/>
        <v/>
      </c>
      <c r="S166" s="34" t="str">
        <f t="shared" ca="1" si="45"/>
        <v/>
      </c>
      <c r="T166" s="34" t="str">
        <f>IF(AND(C166="Abierto",D166="Alta"),RANK(S166,$S$4:$S$999,0)+COUNTIF($S$4:S166,S166)-1+MAX(Q:Q),"")</f>
        <v/>
      </c>
      <c r="U166" s="34" t="str">
        <f t="shared" si="46"/>
        <v/>
      </c>
      <c r="V166" s="34" t="str">
        <f t="shared" ca="1" si="47"/>
        <v/>
      </c>
      <c r="W166" s="34" t="str">
        <f>IF(AND(C166="Abierto",D166="Media"),RANK(V166,$V$4:$V$999,0)+COUNTIF($V$4:V166,V166)-1+MAX(Q:Q,T:T),"")</f>
        <v/>
      </c>
      <c r="X166" s="34" t="str">
        <f t="shared" si="48"/>
        <v/>
      </c>
      <c r="Y166" s="34" t="str">
        <f t="shared" ca="1" si="49"/>
        <v/>
      </c>
      <c r="Z166" s="34" t="str">
        <f>IF(AND(C166="Abierto",D166="Baja"),RANK(Y166,$Y$4:$Y$999,0)+COUNTIF($Y$4:Y166,Y166)-1+MAX(Q:Q,T:T,W:W),"")</f>
        <v/>
      </c>
      <c r="AA166" s="35" t="str">
        <f t="shared" si="55"/>
        <v/>
      </c>
      <c r="AB166" s="35" t="str">
        <f t="shared" si="50"/>
        <v/>
      </c>
      <c r="AC166" s="35" t="str">
        <f t="shared" si="51"/>
        <v/>
      </c>
      <c r="AD166" s="36">
        <v>163</v>
      </c>
      <c r="AE166" s="36" t="str">
        <f t="shared" ca="1" si="52"/>
        <v/>
      </c>
      <c r="AF166" s="37" t="str">
        <f t="shared" ca="1" si="53"/>
        <v/>
      </c>
      <c r="AG166" s="24"/>
      <c r="AH166" s="24"/>
      <c r="AI166" s="24"/>
      <c r="AJ166" s="24"/>
      <c r="AK166" s="36" t="str">
        <f>IF(AL166="","",MAX($AK$1:AK165)+1)</f>
        <v/>
      </c>
      <c r="AL166" s="39" t="str">
        <f>IF(H166="","",IF(COUNTIF($AL$3:AL165,H166)=0,H166,""))</f>
        <v/>
      </c>
      <c r="AM166" s="39" t="str">
        <f t="shared" si="54"/>
        <v/>
      </c>
    </row>
    <row r="167" spans="2:39" x14ac:dyDescent="0.35">
      <c r="B167" s="31"/>
      <c r="C167" s="31"/>
      <c r="D167" s="31"/>
      <c r="E167" s="31"/>
      <c r="F167" s="78"/>
      <c r="G167" s="21"/>
      <c r="H167" s="31"/>
      <c r="I167" s="32"/>
      <c r="J167" s="33" t="str">
        <f t="shared" si="41"/>
        <v/>
      </c>
      <c r="K167" s="31"/>
      <c r="L167" s="24"/>
      <c r="M167" s="24"/>
      <c r="N167" s="24"/>
      <c r="O167" s="34" t="str">
        <f t="shared" si="42"/>
        <v/>
      </c>
      <c r="P167" s="34" t="str">
        <f t="shared" ca="1" si="43"/>
        <v/>
      </c>
      <c r="Q167" s="34" t="str">
        <f>IF(AND(C167="Abierto",D167="Urgente"),RANK(P167,$P$4:$P$999,0)+COUNTIF($P$4:P167,P167)-1,"")</f>
        <v/>
      </c>
      <c r="R167" s="34" t="str">
        <f t="shared" si="44"/>
        <v/>
      </c>
      <c r="S167" s="34" t="str">
        <f t="shared" ca="1" si="45"/>
        <v/>
      </c>
      <c r="T167" s="34" t="str">
        <f>IF(AND(C167="Abierto",D167="Alta"),RANK(S167,$S$4:$S$999,0)+COUNTIF($S$4:S167,S167)-1+MAX(Q:Q),"")</f>
        <v/>
      </c>
      <c r="U167" s="34" t="str">
        <f t="shared" si="46"/>
        <v/>
      </c>
      <c r="V167" s="34" t="str">
        <f t="shared" ca="1" si="47"/>
        <v/>
      </c>
      <c r="W167" s="34" t="str">
        <f>IF(AND(C167="Abierto",D167="Media"),RANK(V167,$V$4:$V$999,0)+COUNTIF($V$4:V167,V167)-1+MAX(Q:Q,T:T),"")</f>
        <v/>
      </c>
      <c r="X167" s="34" t="str">
        <f t="shared" si="48"/>
        <v/>
      </c>
      <c r="Y167" s="34" t="str">
        <f t="shared" ca="1" si="49"/>
        <v/>
      </c>
      <c r="Z167" s="34" t="str">
        <f>IF(AND(C167="Abierto",D167="Baja"),RANK(Y167,$Y$4:$Y$999,0)+COUNTIF($Y$4:Y167,Y167)-1+MAX(Q:Q,T:T,W:W),"")</f>
        <v/>
      </c>
      <c r="AA167" s="35" t="str">
        <f t="shared" si="55"/>
        <v/>
      </c>
      <c r="AB167" s="35" t="str">
        <f t="shared" si="50"/>
        <v/>
      </c>
      <c r="AC167" s="35" t="str">
        <f t="shared" si="51"/>
        <v/>
      </c>
      <c r="AD167" s="36">
        <v>164</v>
      </c>
      <c r="AE167" s="36" t="str">
        <f t="shared" ca="1" si="52"/>
        <v/>
      </c>
      <c r="AF167" s="37" t="str">
        <f t="shared" ca="1" si="53"/>
        <v/>
      </c>
      <c r="AG167" s="24"/>
      <c r="AH167" s="24"/>
      <c r="AI167" s="24"/>
      <c r="AJ167" s="24"/>
      <c r="AK167" s="36" t="str">
        <f>IF(AL167="","",MAX($AK$1:AK166)+1)</f>
        <v/>
      </c>
      <c r="AL167" s="39" t="str">
        <f>IF(H167="","",IF(COUNTIF($AL$3:AL166,H167)=0,H167,""))</f>
        <v/>
      </c>
      <c r="AM167" s="39" t="str">
        <f t="shared" si="54"/>
        <v/>
      </c>
    </row>
    <row r="168" spans="2:39" x14ac:dyDescent="0.35">
      <c r="B168" s="31"/>
      <c r="C168" s="31"/>
      <c r="D168" s="31"/>
      <c r="E168" s="31"/>
      <c r="F168" s="78"/>
      <c r="G168" s="21"/>
      <c r="H168" s="31"/>
      <c r="I168" s="32"/>
      <c r="J168" s="33" t="str">
        <f t="shared" si="41"/>
        <v/>
      </c>
      <c r="K168" s="31"/>
      <c r="L168" s="24"/>
      <c r="M168" s="24"/>
      <c r="N168" s="24"/>
      <c r="O168" s="34" t="str">
        <f t="shared" si="42"/>
        <v/>
      </c>
      <c r="P168" s="34" t="str">
        <f t="shared" ca="1" si="43"/>
        <v/>
      </c>
      <c r="Q168" s="34" t="str">
        <f>IF(AND(C168="Abierto",D168="Urgente"),RANK(P168,$P$4:$P$999,0)+COUNTIF($P$4:P168,P168)-1,"")</f>
        <v/>
      </c>
      <c r="R168" s="34" t="str">
        <f t="shared" si="44"/>
        <v/>
      </c>
      <c r="S168" s="34" t="str">
        <f t="shared" ca="1" si="45"/>
        <v/>
      </c>
      <c r="T168" s="34" t="str">
        <f>IF(AND(C168="Abierto",D168="Alta"),RANK(S168,$S$4:$S$999,0)+COUNTIF($S$4:S168,S168)-1+MAX(Q:Q),"")</f>
        <v/>
      </c>
      <c r="U168" s="34" t="str">
        <f t="shared" si="46"/>
        <v/>
      </c>
      <c r="V168" s="34" t="str">
        <f t="shared" ca="1" si="47"/>
        <v/>
      </c>
      <c r="W168" s="34" t="str">
        <f>IF(AND(C168="Abierto",D168="Media"),RANK(V168,$V$4:$V$999,0)+COUNTIF($V$4:V168,V168)-1+MAX(Q:Q,T:T),"")</f>
        <v/>
      </c>
      <c r="X168" s="34" t="str">
        <f t="shared" si="48"/>
        <v/>
      </c>
      <c r="Y168" s="34" t="str">
        <f t="shared" ca="1" si="49"/>
        <v/>
      </c>
      <c r="Z168" s="34" t="str">
        <f>IF(AND(C168="Abierto",D168="Baja"),RANK(Y168,$Y$4:$Y$999,0)+COUNTIF($Y$4:Y168,Y168)-1+MAX(Q:Q,T:T,W:W),"")</f>
        <v/>
      </c>
      <c r="AA168" s="35" t="str">
        <f t="shared" si="55"/>
        <v/>
      </c>
      <c r="AB168" s="35" t="str">
        <f t="shared" si="50"/>
        <v/>
      </c>
      <c r="AC168" s="35" t="str">
        <f t="shared" si="51"/>
        <v/>
      </c>
      <c r="AD168" s="36">
        <v>165</v>
      </c>
      <c r="AE168" s="36" t="str">
        <f t="shared" ca="1" si="52"/>
        <v/>
      </c>
      <c r="AF168" s="37" t="str">
        <f t="shared" ca="1" si="53"/>
        <v/>
      </c>
      <c r="AG168" s="24"/>
      <c r="AH168" s="24"/>
      <c r="AI168" s="24"/>
      <c r="AJ168" s="24"/>
      <c r="AK168" s="36" t="str">
        <f>IF(AL168="","",MAX($AK$1:AK167)+1)</f>
        <v/>
      </c>
      <c r="AL168" s="39" t="str">
        <f>IF(H168="","",IF(COUNTIF($AL$3:AL167,H168)=0,H168,""))</f>
        <v/>
      </c>
      <c r="AM168" s="39" t="str">
        <f t="shared" si="54"/>
        <v/>
      </c>
    </row>
    <row r="169" spans="2:39" x14ac:dyDescent="0.35">
      <c r="B169" s="31"/>
      <c r="C169" s="31"/>
      <c r="D169" s="31"/>
      <c r="E169" s="31"/>
      <c r="F169" s="78"/>
      <c r="G169" s="21"/>
      <c r="H169" s="31"/>
      <c r="I169" s="32"/>
      <c r="J169" s="33" t="str">
        <f t="shared" si="41"/>
        <v/>
      </c>
      <c r="K169" s="31"/>
      <c r="L169" s="24"/>
      <c r="M169" s="24"/>
      <c r="N169" s="24"/>
      <c r="O169" s="34" t="str">
        <f t="shared" si="42"/>
        <v/>
      </c>
      <c r="P169" s="34" t="str">
        <f t="shared" ca="1" si="43"/>
        <v/>
      </c>
      <c r="Q169" s="34" t="str">
        <f>IF(AND(C169="Abierto",D169="Urgente"),RANK(P169,$P$4:$P$999,0)+COUNTIF($P$4:P169,P169)-1,"")</f>
        <v/>
      </c>
      <c r="R169" s="34" t="str">
        <f t="shared" si="44"/>
        <v/>
      </c>
      <c r="S169" s="34" t="str">
        <f t="shared" ca="1" si="45"/>
        <v/>
      </c>
      <c r="T169" s="34" t="str">
        <f>IF(AND(C169="Abierto",D169="Alta"),RANK(S169,$S$4:$S$999,0)+COUNTIF($S$4:S169,S169)-1+MAX(Q:Q),"")</f>
        <v/>
      </c>
      <c r="U169" s="34" t="str">
        <f t="shared" si="46"/>
        <v/>
      </c>
      <c r="V169" s="34" t="str">
        <f t="shared" ca="1" si="47"/>
        <v/>
      </c>
      <c r="W169" s="34" t="str">
        <f>IF(AND(C169="Abierto",D169="Media"),RANK(V169,$V$4:$V$999,0)+COUNTIF($V$4:V169,V169)-1+MAX(Q:Q,T:T),"")</f>
        <v/>
      </c>
      <c r="X169" s="34" t="str">
        <f t="shared" si="48"/>
        <v/>
      </c>
      <c r="Y169" s="34" t="str">
        <f t="shared" ca="1" si="49"/>
        <v/>
      </c>
      <c r="Z169" s="34" t="str">
        <f>IF(AND(C169="Abierto",D169="Baja"),RANK(Y169,$Y$4:$Y$999,0)+COUNTIF($Y$4:Y169,Y169)-1+MAX(Q:Q,T:T,W:W),"")</f>
        <v/>
      </c>
      <c r="AA169" s="35" t="str">
        <f t="shared" si="55"/>
        <v/>
      </c>
      <c r="AB169" s="35" t="str">
        <f t="shared" si="50"/>
        <v/>
      </c>
      <c r="AC169" s="35" t="str">
        <f t="shared" si="51"/>
        <v/>
      </c>
      <c r="AD169" s="36">
        <v>166</v>
      </c>
      <c r="AE169" s="36" t="str">
        <f t="shared" ca="1" si="52"/>
        <v/>
      </c>
      <c r="AF169" s="37" t="str">
        <f t="shared" ca="1" si="53"/>
        <v/>
      </c>
      <c r="AG169" s="24"/>
      <c r="AH169" s="24"/>
      <c r="AI169" s="24"/>
      <c r="AJ169" s="24"/>
      <c r="AK169" s="36" t="str">
        <f>IF(AL169="","",MAX($AK$1:AK168)+1)</f>
        <v/>
      </c>
      <c r="AL169" s="39" t="str">
        <f>IF(H169="","",IF(COUNTIF($AL$3:AL168,H169)=0,H169,""))</f>
        <v/>
      </c>
      <c r="AM169" s="39" t="str">
        <f t="shared" si="54"/>
        <v/>
      </c>
    </row>
    <row r="170" spans="2:39" x14ac:dyDescent="0.35">
      <c r="B170" s="31"/>
      <c r="C170" s="31"/>
      <c r="D170" s="31"/>
      <c r="E170" s="31"/>
      <c r="F170" s="78"/>
      <c r="G170" s="21"/>
      <c r="H170" s="31"/>
      <c r="I170" s="32"/>
      <c r="J170" s="33" t="str">
        <f t="shared" si="41"/>
        <v/>
      </c>
      <c r="K170" s="31"/>
      <c r="L170" s="24"/>
      <c r="M170" s="24"/>
      <c r="N170" s="24"/>
      <c r="O170" s="34" t="str">
        <f t="shared" si="42"/>
        <v/>
      </c>
      <c r="P170" s="34" t="str">
        <f t="shared" ca="1" si="43"/>
        <v/>
      </c>
      <c r="Q170" s="34" t="str">
        <f>IF(AND(C170="Abierto",D170="Urgente"),RANK(P170,$P$4:$P$999,0)+COUNTIF($P$4:P170,P170)-1,"")</f>
        <v/>
      </c>
      <c r="R170" s="34" t="str">
        <f t="shared" si="44"/>
        <v/>
      </c>
      <c r="S170" s="34" t="str">
        <f t="shared" ca="1" si="45"/>
        <v/>
      </c>
      <c r="T170" s="34" t="str">
        <f>IF(AND(C170="Abierto",D170="Alta"),RANK(S170,$S$4:$S$999,0)+COUNTIF($S$4:S170,S170)-1+MAX(Q:Q),"")</f>
        <v/>
      </c>
      <c r="U170" s="34" t="str">
        <f t="shared" si="46"/>
        <v/>
      </c>
      <c r="V170" s="34" t="str">
        <f t="shared" ca="1" si="47"/>
        <v/>
      </c>
      <c r="W170" s="34" t="str">
        <f>IF(AND(C170="Abierto",D170="Media"),RANK(V170,$V$4:$V$999,0)+COUNTIF($V$4:V170,V170)-1+MAX(Q:Q,T:T),"")</f>
        <v/>
      </c>
      <c r="X170" s="34" t="str">
        <f t="shared" si="48"/>
        <v/>
      </c>
      <c r="Y170" s="34" t="str">
        <f t="shared" ca="1" si="49"/>
        <v/>
      </c>
      <c r="Z170" s="34" t="str">
        <f>IF(AND(C170="Abierto",D170="Baja"),RANK(Y170,$Y$4:$Y$999,0)+COUNTIF($Y$4:Y170,Y170)-1+MAX(Q:Q,T:T,W:W),"")</f>
        <v/>
      </c>
      <c r="AA170" s="35" t="str">
        <f t="shared" si="55"/>
        <v/>
      </c>
      <c r="AB170" s="35" t="str">
        <f t="shared" si="50"/>
        <v/>
      </c>
      <c r="AC170" s="35" t="str">
        <f t="shared" si="51"/>
        <v/>
      </c>
      <c r="AD170" s="36">
        <v>167</v>
      </c>
      <c r="AE170" s="36" t="str">
        <f t="shared" ca="1" si="52"/>
        <v/>
      </c>
      <c r="AF170" s="37" t="str">
        <f t="shared" ca="1" si="53"/>
        <v/>
      </c>
      <c r="AG170" s="24"/>
      <c r="AH170" s="24"/>
      <c r="AI170" s="24"/>
      <c r="AJ170" s="24"/>
      <c r="AK170" s="36" t="str">
        <f>IF(AL170="","",MAX($AK$1:AK169)+1)</f>
        <v/>
      </c>
      <c r="AL170" s="39" t="str">
        <f>IF(H170="","",IF(COUNTIF($AL$3:AL169,H170)=0,H170,""))</f>
        <v/>
      </c>
      <c r="AM170" s="39" t="str">
        <f t="shared" si="54"/>
        <v/>
      </c>
    </row>
    <row r="171" spans="2:39" x14ac:dyDescent="0.35">
      <c r="B171" s="31"/>
      <c r="C171" s="31"/>
      <c r="D171" s="31"/>
      <c r="E171" s="31"/>
      <c r="F171" s="78"/>
      <c r="G171" s="21"/>
      <c r="H171" s="31"/>
      <c r="I171" s="32"/>
      <c r="J171" s="33" t="str">
        <f t="shared" si="41"/>
        <v/>
      </c>
      <c r="K171" s="31"/>
      <c r="L171" s="24"/>
      <c r="M171" s="24"/>
      <c r="N171" s="24"/>
      <c r="O171" s="34" t="str">
        <f t="shared" si="42"/>
        <v/>
      </c>
      <c r="P171" s="34" t="str">
        <f t="shared" ca="1" si="43"/>
        <v/>
      </c>
      <c r="Q171" s="34" t="str">
        <f>IF(AND(C171="Abierto",D171="Urgente"),RANK(P171,$P$4:$P$999,0)+COUNTIF($P$4:P171,P171)-1,"")</f>
        <v/>
      </c>
      <c r="R171" s="34" t="str">
        <f t="shared" si="44"/>
        <v/>
      </c>
      <c r="S171" s="34" t="str">
        <f t="shared" ca="1" si="45"/>
        <v/>
      </c>
      <c r="T171" s="34" t="str">
        <f>IF(AND(C171="Abierto",D171="Alta"),RANK(S171,$S$4:$S$999,0)+COUNTIF($S$4:S171,S171)-1+MAX(Q:Q),"")</f>
        <v/>
      </c>
      <c r="U171" s="34" t="str">
        <f t="shared" si="46"/>
        <v/>
      </c>
      <c r="V171" s="34" t="str">
        <f t="shared" ca="1" si="47"/>
        <v/>
      </c>
      <c r="W171" s="34" t="str">
        <f>IF(AND(C171="Abierto",D171="Media"),RANK(V171,$V$4:$V$999,0)+COUNTIF($V$4:V171,V171)-1+MAX(Q:Q,T:T),"")</f>
        <v/>
      </c>
      <c r="X171" s="34" t="str">
        <f t="shared" si="48"/>
        <v/>
      </c>
      <c r="Y171" s="34" t="str">
        <f t="shared" ca="1" si="49"/>
        <v/>
      </c>
      <c r="Z171" s="34" t="str">
        <f>IF(AND(C171="Abierto",D171="Baja"),RANK(Y171,$Y$4:$Y$999,0)+COUNTIF($Y$4:Y171,Y171)-1+MAX(Q:Q,T:T,W:W),"")</f>
        <v/>
      </c>
      <c r="AA171" s="35" t="str">
        <f t="shared" si="55"/>
        <v/>
      </c>
      <c r="AB171" s="35" t="str">
        <f t="shared" si="50"/>
        <v/>
      </c>
      <c r="AC171" s="35" t="str">
        <f t="shared" si="51"/>
        <v/>
      </c>
      <c r="AD171" s="36">
        <v>168</v>
      </c>
      <c r="AE171" s="36" t="str">
        <f t="shared" ca="1" si="52"/>
        <v/>
      </c>
      <c r="AF171" s="37" t="str">
        <f t="shared" ca="1" si="53"/>
        <v/>
      </c>
      <c r="AG171" s="24"/>
      <c r="AH171" s="24"/>
      <c r="AI171" s="24"/>
      <c r="AJ171" s="24"/>
      <c r="AK171" s="36" t="str">
        <f>IF(AL171="","",MAX($AK$1:AK170)+1)</f>
        <v/>
      </c>
      <c r="AL171" s="39" t="str">
        <f>IF(H171="","",IF(COUNTIF($AL$3:AL170,H171)=0,H171,""))</f>
        <v/>
      </c>
      <c r="AM171" s="39" t="str">
        <f t="shared" si="54"/>
        <v/>
      </c>
    </row>
    <row r="172" spans="2:39" x14ac:dyDescent="0.35">
      <c r="B172" s="31"/>
      <c r="C172" s="31"/>
      <c r="D172" s="31"/>
      <c r="E172" s="31"/>
      <c r="F172" s="78"/>
      <c r="G172" s="21"/>
      <c r="H172" s="31"/>
      <c r="I172" s="32"/>
      <c r="J172" s="33" t="str">
        <f t="shared" si="41"/>
        <v/>
      </c>
      <c r="K172" s="31"/>
      <c r="L172" s="24"/>
      <c r="M172" s="24"/>
      <c r="N172" s="24"/>
      <c r="O172" s="34" t="str">
        <f t="shared" si="42"/>
        <v/>
      </c>
      <c r="P172" s="34" t="str">
        <f t="shared" ca="1" si="43"/>
        <v/>
      </c>
      <c r="Q172" s="34" t="str">
        <f>IF(AND(C172="Abierto",D172="Urgente"),RANK(P172,$P$4:$P$999,0)+COUNTIF($P$4:P172,P172)-1,"")</f>
        <v/>
      </c>
      <c r="R172" s="34" t="str">
        <f t="shared" si="44"/>
        <v/>
      </c>
      <c r="S172" s="34" t="str">
        <f t="shared" ca="1" si="45"/>
        <v/>
      </c>
      <c r="T172" s="34" t="str">
        <f>IF(AND(C172="Abierto",D172="Alta"),RANK(S172,$S$4:$S$999,0)+COUNTIF($S$4:S172,S172)-1+MAX(Q:Q),"")</f>
        <v/>
      </c>
      <c r="U172" s="34" t="str">
        <f t="shared" si="46"/>
        <v/>
      </c>
      <c r="V172" s="34" t="str">
        <f t="shared" ca="1" si="47"/>
        <v/>
      </c>
      <c r="W172" s="34" t="str">
        <f>IF(AND(C172="Abierto",D172="Media"),RANK(V172,$V$4:$V$999,0)+COUNTIF($V$4:V172,V172)-1+MAX(Q:Q,T:T),"")</f>
        <v/>
      </c>
      <c r="X172" s="34" t="str">
        <f t="shared" si="48"/>
        <v/>
      </c>
      <c r="Y172" s="34" t="str">
        <f t="shared" ca="1" si="49"/>
        <v/>
      </c>
      <c r="Z172" s="34" t="str">
        <f>IF(AND(C172="Abierto",D172="Baja"),RANK(Y172,$Y$4:$Y$999,0)+COUNTIF($Y$4:Y172,Y172)-1+MAX(Q:Q,T:T,W:W),"")</f>
        <v/>
      </c>
      <c r="AA172" s="35" t="str">
        <f t="shared" si="55"/>
        <v/>
      </c>
      <c r="AB172" s="35" t="str">
        <f t="shared" si="50"/>
        <v/>
      </c>
      <c r="AC172" s="35" t="str">
        <f t="shared" si="51"/>
        <v/>
      </c>
      <c r="AD172" s="36">
        <v>169</v>
      </c>
      <c r="AE172" s="36" t="str">
        <f t="shared" ca="1" si="52"/>
        <v/>
      </c>
      <c r="AF172" s="37" t="str">
        <f t="shared" ca="1" si="53"/>
        <v/>
      </c>
      <c r="AG172" s="24"/>
      <c r="AH172" s="24"/>
      <c r="AI172" s="24"/>
      <c r="AJ172" s="24"/>
      <c r="AK172" s="36" t="str">
        <f>IF(AL172="","",MAX($AK$1:AK171)+1)</f>
        <v/>
      </c>
      <c r="AL172" s="39" t="str">
        <f>IF(H172="","",IF(COUNTIF($AL$3:AL171,H172)=0,H172,""))</f>
        <v/>
      </c>
      <c r="AM172" s="39" t="str">
        <f t="shared" si="54"/>
        <v/>
      </c>
    </row>
    <row r="173" spans="2:39" x14ac:dyDescent="0.35">
      <c r="B173" s="31"/>
      <c r="C173" s="31"/>
      <c r="D173" s="31"/>
      <c r="E173" s="31"/>
      <c r="F173" s="78"/>
      <c r="G173" s="21"/>
      <c r="H173" s="31"/>
      <c r="I173" s="32"/>
      <c r="J173" s="33" t="str">
        <f t="shared" si="41"/>
        <v/>
      </c>
      <c r="K173" s="31"/>
      <c r="L173" s="24"/>
      <c r="M173" s="24"/>
      <c r="N173" s="24"/>
      <c r="O173" s="34" t="str">
        <f t="shared" si="42"/>
        <v/>
      </c>
      <c r="P173" s="34" t="str">
        <f t="shared" ca="1" si="43"/>
        <v/>
      </c>
      <c r="Q173" s="34" t="str">
        <f>IF(AND(C173="Abierto",D173="Urgente"),RANK(P173,$P$4:$P$999,0)+COUNTIF($P$4:P173,P173)-1,"")</f>
        <v/>
      </c>
      <c r="R173" s="34" t="str">
        <f t="shared" si="44"/>
        <v/>
      </c>
      <c r="S173" s="34" t="str">
        <f t="shared" ca="1" si="45"/>
        <v/>
      </c>
      <c r="T173" s="34" t="str">
        <f>IF(AND(C173="Abierto",D173="Alta"),RANK(S173,$S$4:$S$999,0)+COUNTIF($S$4:S173,S173)-1+MAX(Q:Q),"")</f>
        <v/>
      </c>
      <c r="U173" s="34" t="str">
        <f t="shared" si="46"/>
        <v/>
      </c>
      <c r="V173" s="34" t="str">
        <f t="shared" ca="1" si="47"/>
        <v/>
      </c>
      <c r="W173" s="34" t="str">
        <f>IF(AND(C173="Abierto",D173="Media"),RANK(V173,$V$4:$V$999,0)+COUNTIF($V$4:V173,V173)-1+MAX(Q:Q,T:T),"")</f>
        <v/>
      </c>
      <c r="X173" s="34" t="str">
        <f t="shared" si="48"/>
        <v/>
      </c>
      <c r="Y173" s="34" t="str">
        <f t="shared" ca="1" si="49"/>
        <v/>
      </c>
      <c r="Z173" s="34" t="str">
        <f>IF(AND(C173="Abierto",D173="Baja"),RANK(Y173,$Y$4:$Y$999,0)+COUNTIF($Y$4:Y173,Y173)-1+MAX(Q:Q,T:T,W:W),"")</f>
        <v/>
      </c>
      <c r="AA173" s="35" t="str">
        <f t="shared" si="55"/>
        <v/>
      </c>
      <c r="AB173" s="35" t="str">
        <f t="shared" si="50"/>
        <v/>
      </c>
      <c r="AC173" s="35" t="str">
        <f t="shared" si="51"/>
        <v/>
      </c>
      <c r="AD173" s="36">
        <v>170</v>
      </c>
      <c r="AE173" s="36" t="str">
        <f t="shared" ca="1" si="52"/>
        <v/>
      </c>
      <c r="AF173" s="37" t="str">
        <f t="shared" ca="1" si="53"/>
        <v/>
      </c>
      <c r="AG173" s="24"/>
      <c r="AH173" s="24"/>
      <c r="AI173" s="24"/>
      <c r="AJ173" s="24"/>
      <c r="AK173" s="36" t="str">
        <f>IF(AL173="","",MAX($AK$1:AK172)+1)</f>
        <v/>
      </c>
      <c r="AL173" s="39" t="str">
        <f>IF(H173="","",IF(COUNTIF($AL$3:AL172,H173)=0,H173,""))</f>
        <v/>
      </c>
      <c r="AM173" s="39" t="str">
        <f t="shared" si="54"/>
        <v/>
      </c>
    </row>
    <row r="174" spans="2:39" x14ac:dyDescent="0.35">
      <c r="B174" s="31"/>
      <c r="C174" s="31"/>
      <c r="D174" s="31"/>
      <c r="E174" s="31"/>
      <c r="F174" s="78"/>
      <c r="G174" s="21"/>
      <c r="H174" s="31"/>
      <c r="I174" s="32"/>
      <c r="J174" s="33" t="str">
        <f t="shared" si="41"/>
        <v/>
      </c>
      <c r="K174" s="31"/>
      <c r="L174" s="24"/>
      <c r="M174" s="24"/>
      <c r="N174" s="24"/>
      <c r="O174" s="34" t="str">
        <f t="shared" si="42"/>
        <v/>
      </c>
      <c r="P174" s="34" t="str">
        <f t="shared" ca="1" si="43"/>
        <v/>
      </c>
      <c r="Q174" s="34" t="str">
        <f>IF(AND(C174="Abierto",D174="Urgente"),RANK(P174,$P$4:$P$999,0)+COUNTIF($P$4:P174,P174)-1,"")</f>
        <v/>
      </c>
      <c r="R174" s="34" t="str">
        <f t="shared" si="44"/>
        <v/>
      </c>
      <c r="S174" s="34" t="str">
        <f t="shared" ca="1" si="45"/>
        <v/>
      </c>
      <c r="T174" s="34" t="str">
        <f>IF(AND(C174="Abierto",D174="Alta"),RANK(S174,$S$4:$S$999,0)+COUNTIF($S$4:S174,S174)-1+MAX(Q:Q),"")</f>
        <v/>
      </c>
      <c r="U174" s="34" t="str">
        <f t="shared" si="46"/>
        <v/>
      </c>
      <c r="V174" s="34" t="str">
        <f t="shared" ca="1" si="47"/>
        <v/>
      </c>
      <c r="W174" s="34" t="str">
        <f>IF(AND(C174="Abierto",D174="Media"),RANK(V174,$V$4:$V$999,0)+COUNTIF($V$4:V174,V174)-1+MAX(Q:Q,T:T),"")</f>
        <v/>
      </c>
      <c r="X174" s="34" t="str">
        <f t="shared" si="48"/>
        <v/>
      </c>
      <c r="Y174" s="34" t="str">
        <f t="shared" ca="1" si="49"/>
        <v/>
      </c>
      <c r="Z174" s="34" t="str">
        <f>IF(AND(C174="Abierto",D174="Baja"),RANK(Y174,$Y$4:$Y$999,0)+COUNTIF($Y$4:Y174,Y174)-1+MAX(Q:Q,T:T,W:W),"")</f>
        <v/>
      </c>
      <c r="AA174" s="35" t="str">
        <f t="shared" si="55"/>
        <v/>
      </c>
      <c r="AB174" s="35" t="str">
        <f t="shared" si="50"/>
        <v/>
      </c>
      <c r="AC174" s="35" t="str">
        <f t="shared" si="51"/>
        <v/>
      </c>
      <c r="AD174" s="36">
        <v>171</v>
      </c>
      <c r="AE174" s="36" t="str">
        <f t="shared" ca="1" si="52"/>
        <v/>
      </c>
      <c r="AF174" s="37" t="str">
        <f t="shared" ca="1" si="53"/>
        <v/>
      </c>
      <c r="AG174" s="24"/>
      <c r="AH174" s="24"/>
      <c r="AI174" s="24"/>
      <c r="AJ174" s="24"/>
      <c r="AK174" s="36" t="str">
        <f>IF(AL174="","",MAX($AK$1:AK173)+1)</f>
        <v/>
      </c>
      <c r="AL174" s="39" t="str">
        <f>IF(H174="","",IF(COUNTIF($AL$3:AL173,H174)=0,H174,""))</f>
        <v/>
      </c>
      <c r="AM174" s="39" t="str">
        <f t="shared" si="54"/>
        <v/>
      </c>
    </row>
    <row r="175" spans="2:39" x14ac:dyDescent="0.35">
      <c r="B175" s="31"/>
      <c r="C175" s="31"/>
      <c r="D175" s="31"/>
      <c r="E175" s="31"/>
      <c r="F175" s="78"/>
      <c r="G175" s="21"/>
      <c r="H175" s="31"/>
      <c r="I175" s="32"/>
      <c r="J175" s="33" t="str">
        <f t="shared" si="41"/>
        <v/>
      </c>
      <c r="K175" s="31"/>
      <c r="L175" s="24"/>
      <c r="M175" s="24"/>
      <c r="N175" s="24"/>
      <c r="O175" s="34" t="str">
        <f t="shared" si="42"/>
        <v/>
      </c>
      <c r="P175" s="34" t="str">
        <f t="shared" ca="1" si="43"/>
        <v/>
      </c>
      <c r="Q175" s="34" t="str">
        <f>IF(AND(C175="Abierto",D175="Urgente"),RANK(P175,$P$4:$P$999,0)+COUNTIF($P$4:P175,P175)-1,"")</f>
        <v/>
      </c>
      <c r="R175" s="34" t="str">
        <f t="shared" si="44"/>
        <v/>
      </c>
      <c r="S175" s="34" t="str">
        <f t="shared" ca="1" si="45"/>
        <v/>
      </c>
      <c r="T175" s="34" t="str">
        <f>IF(AND(C175="Abierto",D175="Alta"),RANK(S175,$S$4:$S$999,0)+COUNTIF($S$4:S175,S175)-1+MAX(Q:Q),"")</f>
        <v/>
      </c>
      <c r="U175" s="34" t="str">
        <f t="shared" si="46"/>
        <v/>
      </c>
      <c r="V175" s="34" t="str">
        <f t="shared" ca="1" si="47"/>
        <v/>
      </c>
      <c r="W175" s="34" t="str">
        <f>IF(AND(C175="Abierto",D175="Media"),RANK(V175,$V$4:$V$999,0)+COUNTIF($V$4:V175,V175)-1+MAX(Q:Q,T:T),"")</f>
        <v/>
      </c>
      <c r="X175" s="34" t="str">
        <f t="shared" si="48"/>
        <v/>
      </c>
      <c r="Y175" s="34" t="str">
        <f t="shared" ca="1" si="49"/>
        <v/>
      </c>
      <c r="Z175" s="34" t="str">
        <f>IF(AND(C175="Abierto",D175="Baja"),RANK(Y175,$Y$4:$Y$999,0)+COUNTIF($Y$4:Y175,Y175)-1+MAX(Q:Q,T:T,W:W),"")</f>
        <v/>
      </c>
      <c r="AA175" s="35" t="str">
        <f t="shared" si="55"/>
        <v/>
      </c>
      <c r="AB175" s="35" t="str">
        <f t="shared" si="50"/>
        <v/>
      </c>
      <c r="AC175" s="35" t="str">
        <f t="shared" si="51"/>
        <v/>
      </c>
      <c r="AD175" s="36">
        <v>172</v>
      </c>
      <c r="AE175" s="36" t="str">
        <f t="shared" ca="1" si="52"/>
        <v/>
      </c>
      <c r="AF175" s="37" t="str">
        <f t="shared" ca="1" si="53"/>
        <v/>
      </c>
      <c r="AG175" s="24"/>
      <c r="AH175" s="24"/>
      <c r="AI175" s="24"/>
      <c r="AJ175" s="24"/>
      <c r="AK175" s="36" t="str">
        <f>IF(AL175="","",MAX($AK$1:AK174)+1)</f>
        <v/>
      </c>
      <c r="AL175" s="39" t="str">
        <f>IF(H175="","",IF(COUNTIF($AL$3:AL174,H175)=0,H175,""))</f>
        <v/>
      </c>
      <c r="AM175" s="39" t="str">
        <f t="shared" si="54"/>
        <v/>
      </c>
    </row>
    <row r="176" spans="2:39" x14ac:dyDescent="0.35">
      <c r="B176" s="31"/>
      <c r="C176" s="31"/>
      <c r="D176" s="31"/>
      <c r="E176" s="31"/>
      <c r="F176" s="78"/>
      <c r="G176" s="21"/>
      <c r="H176" s="31"/>
      <c r="I176" s="32"/>
      <c r="J176" s="33" t="str">
        <f t="shared" si="41"/>
        <v/>
      </c>
      <c r="K176" s="31"/>
      <c r="L176" s="24"/>
      <c r="M176" s="24"/>
      <c r="N176" s="24"/>
      <c r="O176" s="34" t="str">
        <f t="shared" si="42"/>
        <v/>
      </c>
      <c r="P176" s="34" t="str">
        <f t="shared" ca="1" si="43"/>
        <v/>
      </c>
      <c r="Q176" s="34" t="str">
        <f>IF(AND(C176="Abierto",D176="Urgente"),RANK(P176,$P$4:$P$999,0)+COUNTIF($P$4:P176,P176)-1,"")</f>
        <v/>
      </c>
      <c r="R176" s="34" t="str">
        <f t="shared" si="44"/>
        <v/>
      </c>
      <c r="S176" s="34" t="str">
        <f t="shared" ca="1" si="45"/>
        <v/>
      </c>
      <c r="T176" s="34" t="str">
        <f>IF(AND(C176="Abierto",D176="Alta"),RANK(S176,$S$4:$S$999,0)+COUNTIF($S$4:S176,S176)-1+MAX(Q:Q),"")</f>
        <v/>
      </c>
      <c r="U176" s="34" t="str">
        <f t="shared" si="46"/>
        <v/>
      </c>
      <c r="V176" s="34" t="str">
        <f t="shared" ca="1" si="47"/>
        <v/>
      </c>
      <c r="W176" s="34" t="str">
        <f>IF(AND(C176="Abierto",D176="Media"),RANK(V176,$V$4:$V$999,0)+COUNTIF($V$4:V176,V176)-1+MAX(Q:Q,T:T),"")</f>
        <v/>
      </c>
      <c r="X176" s="34" t="str">
        <f t="shared" si="48"/>
        <v/>
      </c>
      <c r="Y176" s="34" t="str">
        <f t="shared" ca="1" si="49"/>
        <v/>
      </c>
      <c r="Z176" s="34" t="str">
        <f>IF(AND(C176="Abierto",D176="Baja"),RANK(Y176,$Y$4:$Y$999,0)+COUNTIF($Y$4:Y176,Y176)-1+MAX(Q:Q,T:T,W:W),"")</f>
        <v/>
      </c>
      <c r="AA176" s="35" t="str">
        <f t="shared" si="55"/>
        <v/>
      </c>
      <c r="AB176" s="35" t="str">
        <f t="shared" si="50"/>
        <v/>
      </c>
      <c r="AC176" s="35" t="str">
        <f t="shared" si="51"/>
        <v/>
      </c>
      <c r="AD176" s="36">
        <v>173</v>
      </c>
      <c r="AE176" s="36" t="str">
        <f t="shared" ca="1" si="52"/>
        <v/>
      </c>
      <c r="AF176" s="37" t="str">
        <f t="shared" ca="1" si="53"/>
        <v/>
      </c>
      <c r="AG176" s="24"/>
      <c r="AH176" s="24"/>
      <c r="AI176" s="24"/>
      <c r="AJ176" s="24"/>
      <c r="AK176" s="36" t="str">
        <f>IF(AL176="","",MAX($AK$1:AK175)+1)</f>
        <v/>
      </c>
      <c r="AL176" s="39" t="str">
        <f>IF(H176="","",IF(COUNTIF($AL$3:AL175,H176)=0,H176,""))</f>
        <v/>
      </c>
      <c r="AM176" s="39" t="str">
        <f t="shared" si="54"/>
        <v/>
      </c>
    </row>
    <row r="177" spans="2:39" x14ac:dyDescent="0.35">
      <c r="B177" s="31"/>
      <c r="C177" s="31"/>
      <c r="D177" s="31"/>
      <c r="E177" s="31"/>
      <c r="F177" s="78"/>
      <c r="G177" s="21"/>
      <c r="H177" s="31"/>
      <c r="I177" s="32"/>
      <c r="J177" s="33" t="str">
        <f t="shared" si="41"/>
        <v/>
      </c>
      <c r="K177" s="31"/>
      <c r="L177" s="24"/>
      <c r="M177" s="24"/>
      <c r="N177" s="24"/>
      <c r="O177" s="34" t="str">
        <f t="shared" si="42"/>
        <v/>
      </c>
      <c r="P177" s="34" t="str">
        <f t="shared" ca="1" si="43"/>
        <v/>
      </c>
      <c r="Q177" s="34" t="str">
        <f>IF(AND(C177="Abierto",D177="Urgente"),RANK(P177,$P$4:$P$999,0)+COUNTIF($P$4:P177,P177)-1,"")</f>
        <v/>
      </c>
      <c r="R177" s="34" t="str">
        <f t="shared" si="44"/>
        <v/>
      </c>
      <c r="S177" s="34" t="str">
        <f t="shared" ca="1" si="45"/>
        <v/>
      </c>
      <c r="T177" s="34" t="str">
        <f>IF(AND(C177="Abierto",D177="Alta"),RANK(S177,$S$4:$S$999,0)+COUNTIF($S$4:S177,S177)-1+MAX(Q:Q),"")</f>
        <v/>
      </c>
      <c r="U177" s="34" t="str">
        <f t="shared" si="46"/>
        <v/>
      </c>
      <c r="V177" s="34" t="str">
        <f t="shared" ca="1" si="47"/>
        <v/>
      </c>
      <c r="W177" s="34" t="str">
        <f>IF(AND(C177="Abierto",D177="Media"),RANK(V177,$V$4:$V$999,0)+COUNTIF($V$4:V177,V177)-1+MAX(Q:Q,T:T),"")</f>
        <v/>
      </c>
      <c r="X177" s="34" t="str">
        <f t="shared" si="48"/>
        <v/>
      </c>
      <c r="Y177" s="34" t="str">
        <f t="shared" ca="1" si="49"/>
        <v/>
      </c>
      <c r="Z177" s="34" t="str">
        <f>IF(AND(C177="Abierto",D177="Baja"),RANK(Y177,$Y$4:$Y$999,0)+COUNTIF($Y$4:Y177,Y177)-1+MAX(Q:Q,T:T,W:W),"")</f>
        <v/>
      </c>
      <c r="AA177" s="35" t="str">
        <f t="shared" si="55"/>
        <v/>
      </c>
      <c r="AB177" s="35" t="str">
        <f t="shared" si="50"/>
        <v/>
      </c>
      <c r="AC177" s="35" t="str">
        <f t="shared" si="51"/>
        <v/>
      </c>
      <c r="AD177" s="36">
        <v>174</v>
      </c>
      <c r="AE177" s="36" t="str">
        <f t="shared" ca="1" si="52"/>
        <v/>
      </c>
      <c r="AF177" s="37" t="str">
        <f t="shared" ca="1" si="53"/>
        <v/>
      </c>
      <c r="AG177" s="24"/>
      <c r="AH177" s="24"/>
      <c r="AI177" s="24"/>
      <c r="AJ177" s="24"/>
      <c r="AK177" s="36" t="str">
        <f>IF(AL177="","",MAX($AK$1:AK176)+1)</f>
        <v/>
      </c>
      <c r="AL177" s="39" t="str">
        <f>IF(H177="","",IF(COUNTIF($AL$3:AL176,H177)=0,H177,""))</f>
        <v/>
      </c>
      <c r="AM177" s="39" t="str">
        <f t="shared" si="54"/>
        <v/>
      </c>
    </row>
    <row r="178" spans="2:39" x14ac:dyDescent="0.35">
      <c r="B178" s="31"/>
      <c r="C178" s="31"/>
      <c r="D178" s="31"/>
      <c r="E178" s="31"/>
      <c r="F178" s="78"/>
      <c r="G178" s="21"/>
      <c r="H178" s="31"/>
      <c r="I178" s="32"/>
      <c r="J178" s="33" t="str">
        <f t="shared" si="41"/>
        <v/>
      </c>
      <c r="K178" s="31"/>
      <c r="L178" s="24"/>
      <c r="M178" s="24"/>
      <c r="N178" s="24"/>
      <c r="O178" s="34" t="str">
        <f t="shared" si="42"/>
        <v/>
      </c>
      <c r="P178" s="34" t="str">
        <f t="shared" ca="1" si="43"/>
        <v/>
      </c>
      <c r="Q178" s="34" t="str">
        <f>IF(AND(C178="Abierto",D178="Urgente"),RANK(P178,$P$4:$P$999,0)+COUNTIF($P$4:P178,P178)-1,"")</f>
        <v/>
      </c>
      <c r="R178" s="34" t="str">
        <f t="shared" si="44"/>
        <v/>
      </c>
      <c r="S178" s="34" t="str">
        <f t="shared" ca="1" si="45"/>
        <v/>
      </c>
      <c r="T178" s="34" t="str">
        <f>IF(AND(C178="Abierto",D178="Alta"),RANK(S178,$S$4:$S$999,0)+COUNTIF($S$4:S178,S178)-1+MAX(Q:Q),"")</f>
        <v/>
      </c>
      <c r="U178" s="34" t="str">
        <f t="shared" si="46"/>
        <v/>
      </c>
      <c r="V178" s="34" t="str">
        <f t="shared" ca="1" si="47"/>
        <v/>
      </c>
      <c r="W178" s="34" t="str">
        <f>IF(AND(C178="Abierto",D178="Media"),RANK(V178,$V$4:$V$999,0)+COUNTIF($V$4:V178,V178)-1+MAX(Q:Q,T:T),"")</f>
        <v/>
      </c>
      <c r="X178" s="34" t="str">
        <f t="shared" si="48"/>
        <v/>
      </c>
      <c r="Y178" s="34" t="str">
        <f t="shared" ca="1" si="49"/>
        <v/>
      </c>
      <c r="Z178" s="34" t="str">
        <f>IF(AND(C178="Abierto",D178="Baja"),RANK(Y178,$Y$4:$Y$999,0)+COUNTIF($Y$4:Y178,Y178)-1+MAX(Q:Q,T:T,W:W),"")</f>
        <v/>
      </c>
      <c r="AA178" s="35" t="str">
        <f t="shared" si="55"/>
        <v/>
      </c>
      <c r="AB178" s="35" t="str">
        <f t="shared" si="50"/>
        <v/>
      </c>
      <c r="AC178" s="35" t="str">
        <f t="shared" si="51"/>
        <v/>
      </c>
      <c r="AD178" s="36">
        <v>175</v>
      </c>
      <c r="AE178" s="36" t="str">
        <f t="shared" ca="1" si="52"/>
        <v/>
      </c>
      <c r="AF178" s="37" t="str">
        <f t="shared" ca="1" si="53"/>
        <v/>
      </c>
      <c r="AG178" s="24"/>
      <c r="AH178" s="24"/>
      <c r="AI178" s="24"/>
      <c r="AJ178" s="24"/>
      <c r="AK178" s="36" t="str">
        <f>IF(AL178="","",MAX($AK$1:AK177)+1)</f>
        <v/>
      </c>
      <c r="AL178" s="39" t="str">
        <f>IF(H178="","",IF(COUNTIF($AL$3:AL177,H178)=0,H178,""))</f>
        <v/>
      </c>
      <c r="AM178" s="39" t="str">
        <f t="shared" si="54"/>
        <v/>
      </c>
    </row>
    <row r="179" spans="2:39" x14ac:dyDescent="0.35">
      <c r="B179" s="31"/>
      <c r="C179" s="31"/>
      <c r="D179" s="31"/>
      <c r="E179" s="31"/>
      <c r="F179" s="78"/>
      <c r="G179" s="21"/>
      <c r="H179" s="31"/>
      <c r="I179" s="32"/>
      <c r="J179" s="33" t="str">
        <f t="shared" si="41"/>
        <v/>
      </c>
      <c r="K179" s="31"/>
      <c r="L179" s="24"/>
      <c r="M179" s="24"/>
      <c r="N179" s="24"/>
      <c r="O179" s="34" t="str">
        <f t="shared" si="42"/>
        <v/>
      </c>
      <c r="P179" s="34" t="str">
        <f t="shared" ca="1" si="43"/>
        <v/>
      </c>
      <c r="Q179" s="34" t="str">
        <f>IF(AND(C179="Abierto",D179="Urgente"),RANK(P179,$P$4:$P$999,0)+COUNTIF($P$4:P179,P179)-1,"")</f>
        <v/>
      </c>
      <c r="R179" s="34" t="str">
        <f t="shared" si="44"/>
        <v/>
      </c>
      <c r="S179" s="34" t="str">
        <f t="shared" ca="1" si="45"/>
        <v/>
      </c>
      <c r="T179" s="34" t="str">
        <f>IF(AND(C179="Abierto",D179="Alta"),RANK(S179,$S$4:$S$999,0)+COUNTIF($S$4:S179,S179)-1+MAX(Q:Q),"")</f>
        <v/>
      </c>
      <c r="U179" s="34" t="str">
        <f t="shared" si="46"/>
        <v/>
      </c>
      <c r="V179" s="34" t="str">
        <f t="shared" ca="1" si="47"/>
        <v/>
      </c>
      <c r="W179" s="34" t="str">
        <f>IF(AND(C179="Abierto",D179="Media"),RANK(V179,$V$4:$V$999,0)+COUNTIF($V$4:V179,V179)-1+MAX(Q:Q,T:T),"")</f>
        <v/>
      </c>
      <c r="X179" s="34" t="str">
        <f t="shared" si="48"/>
        <v/>
      </c>
      <c r="Y179" s="34" t="str">
        <f t="shared" ca="1" si="49"/>
        <v/>
      </c>
      <c r="Z179" s="34" t="str">
        <f>IF(AND(C179="Abierto",D179="Baja"),RANK(Y179,$Y$4:$Y$999,0)+COUNTIF($Y$4:Y179,Y179)-1+MAX(Q:Q,T:T,W:W),"")</f>
        <v/>
      </c>
      <c r="AA179" s="35" t="str">
        <f t="shared" si="55"/>
        <v/>
      </c>
      <c r="AB179" s="35" t="str">
        <f t="shared" si="50"/>
        <v/>
      </c>
      <c r="AC179" s="35" t="str">
        <f t="shared" si="51"/>
        <v/>
      </c>
      <c r="AD179" s="36">
        <v>176</v>
      </c>
      <c r="AE179" s="36" t="str">
        <f t="shared" ca="1" si="52"/>
        <v/>
      </c>
      <c r="AF179" s="37" t="str">
        <f t="shared" ca="1" si="53"/>
        <v/>
      </c>
      <c r="AG179" s="24"/>
      <c r="AH179" s="24"/>
      <c r="AI179" s="24"/>
      <c r="AJ179" s="24"/>
      <c r="AK179" s="36" t="str">
        <f>IF(AL179="","",MAX($AK$1:AK178)+1)</f>
        <v/>
      </c>
      <c r="AL179" s="39" t="str">
        <f>IF(H179="","",IF(COUNTIF($AL$3:AL178,H179)=0,H179,""))</f>
        <v/>
      </c>
      <c r="AM179" s="39" t="str">
        <f t="shared" si="54"/>
        <v/>
      </c>
    </row>
    <row r="180" spans="2:39" x14ac:dyDescent="0.35">
      <c r="B180" s="31"/>
      <c r="C180" s="31"/>
      <c r="D180" s="31"/>
      <c r="E180" s="31"/>
      <c r="F180" s="78"/>
      <c r="G180" s="21"/>
      <c r="H180" s="31"/>
      <c r="I180" s="32"/>
      <c r="J180" s="33" t="str">
        <f t="shared" si="41"/>
        <v/>
      </c>
      <c r="K180" s="31"/>
      <c r="L180" s="24"/>
      <c r="M180" s="24"/>
      <c r="N180" s="24"/>
      <c r="O180" s="34" t="str">
        <f t="shared" si="42"/>
        <v/>
      </c>
      <c r="P180" s="34" t="str">
        <f t="shared" ca="1" si="43"/>
        <v/>
      </c>
      <c r="Q180" s="34" t="str">
        <f>IF(AND(C180="Abierto",D180="Urgente"),RANK(P180,$P$4:$P$999,0)+COUNTIF($P$4:P180,P180)-1,"")</f>
        <v/>
      </c>
      <c r="R180" s="34" t="str">
        <f t="shared" si="44"/>
        <v/>
      </c>
      <c r="S180" s="34" t="str">
        <f t="shared" ca="1" si="45"/>
        <v/>
      </c>
      <c r="T180" s="34" t="str">
        <f>IF(AND(C180="Abierto",D180="Alta"),RANK(S180,$S$4:$S$999,0)+COUNTIF($S$4:S180,S180)-1+MAX(Q:Q),"")</f>
        <v/>
      </c>
      <c r="U180" s="34" t="str">
        <f t="shared" si="46"/>
        <v/>
      </c>
      <c r="V180" s="34" t="str">
        <f t="shared" ca="1" si="47"/>
        <v/>
      </c>
      <c r="W180" s="34" t="str">
        <f>IF(AND(C180="Abierto",D180="Media"),RANK(V180,$V$4:$V$999,0)+COUNTIF($V$4:V180,V180)-1+MAX(Q:Q,T:T),"")</f>
        <v/>
      </c>
      <c r="X180" s="34" t="str">
        <f t="shared" si="48"/>
        <v/>
      </c>
      <c r="Y180" s="34" t="str">
        <f t="shared" ca="1" si="49"/>
        <v/>
      </c>
      <c r="Z180" s="34" t="str">
        <f>IF(AND(C180="Abierto",D180="Baja"),RANK(Y180,$Y$4:$Y$999,0)+COUNTIF($Y$4:Y180,Y180)-1+MAX(Q:Q,T:T,W:W),"")</f>
        <v/>
      </c>
      <c r="AA180" s="35" t="str">
        <f t="shared" si="55"/>
        <v/>
      </c>
      <c r="AB180" s="35" t="str">
        <f t="shared" si="50"/>
        <v/>
      </c>
      <c r="AC180" s="35" t="str">
        <f t="shared" si="51"/>
        <v/>
      </c>
      <c r="AD180" s="36">
        <v>177</v>
      </c>
      <c r="AE180" s="36" t="str">
        <f t="shared" ca="1" si="52"/>
        <v/>
      </c>
      <c r="AF180" s="37" t="str">
        <f t="shared" ca="1" si="53"/>
        <v/>
      </c>
      <c r="AG180" s="24"/>
      <c r="AH180" s="24"/>
      <c r="AI180" s="24"/>
      <c r="AJ180" s="24"/>
      <c r="AK180" s="36" t="str">
        <f>IF(AL180="","",MAX($AK$1:AK179)+1)</f>
        <v/>
      </c>
      <c r="AL180" s="39" t="str">
        <f>IF(H180="","",IF(COUNTIF($AL$3:AL179,H180)=0,H180,""))</f>
        <v/>
      </c>
      <c r="AM180" s="39" t="str">
        <f t="shared" si="54"/>
        <v/>
      </c>
    </row>
    <row r="181" spans="2:39" x14ac:dyDescent="0.35">
      <c r="B181" s="31"/>
      <c r="C181" s="31"/>
      <c r="D181" s="31"/>
      <c r="E181" s="31"/>
      <c r="F181" s="78"/>
      <c r="G181" s="21"/>
      <c r="H181" s="31"/>
      <c r="I181" s="32"/>
      <c r="J181" s="33" t="str">
        <f t="shared" si="41"/>
        <v/>
      </c>
      <c r="K181" s="31"/>
      <c r="L181" s="24"/>
      <c r="M181" s="24"/>
      <c r="N181" s="24"/>
      <c r="O181" s="34" t="str">
        <f t="shared" si="42"/>
        <v/>
      </c>
      <c r="P181" s="34" t="str">
        <f t="shared" ca="1" si="43"/>
        <v/>
      </c>
      <c r="Q181" s="34" t="str">
        <f>IF(AND(C181="Abierto",D181="Urgente"),RANK(P181,$P$4:$P$999,0)+COUNTIF($P$4:P181,P181)-1,"")</f>
        <v/>
      </c>
      <c r="R181" s="34" t="str">
        <f t="shared" si="44"/>
        <v/>
      </c>
      <c r="S181" s="34" t="str">
        <f t="shared" ca="1" si="45"/>
        <v/>
      </c>
      <c r="T181" s="34" t="str">
        <f>IF(AND(C181="Abierto",D181="Alta"),RANK(S181,$S$4:$S$999,0)+COUNTIF($S$4:S181,S181)-1+MAX(Q:Q),"")</f>
        <v/>
      </c>
      <c r="U181" s="34" t="str">
        <f t="shared" si="46"/>
        <v/>
      </c>
      <c r="V181" s="34" t="str">
        <f t="shared" ca="1" si="47"/>
        <v/>
      </c>
      <c r="W181" s="34" t="str">
        <f>IF(AND(C181="Abierto",D181="Media"),RANK(V181,$V$4:$V$999,0)+COUNTIF($V$4:V181,V181)-1+MAX(Q:Q,T:T),"")</f>
        <v/>
      </c>
      <c r="X181" s="34" t="str">
        <f t="shared" si="48"/>
        <v/>
      </c>
      <c r="Y181" s="34" t="str">
        <f t="shared" ca="1" si="49"/>
        <v/>
      </c>
      <c r="Z181" s="34" t="str">
        <f>IF(AND(C181="Abierto",D181="Baja"),RANK(Y181,$Y$4:$Y$999,0)+COUNTIF($Y$4:Y181,Y181)-1+MAX(Q:Q,T:T,W:W),"")</f>
        <v/>
      </c>
      <c r="AA181" s="35" t="str">
        <f t="shared" si="55"/>
        <v/>
      </c>
      <c r="AB181" s="35" t="str">
        <f t="shared" si="50"/>
        <v/>
      </c>
      <c r="AC181" s="35" t="str">
        <f t="shared" si="51"/>
        <v/>
      </c>
      <c r="AD181" s="36">
        <v>178</v>
      </c>
      <c r="AE181" s="36" t="str">
        <f t="shared" ca="1" si="52"/>
        <v/>
      </c>
      <c r="AF181" s="37" t="str">
        <f t="shared" ca="1" si="53"/>
        <v/>
      </c>
      <c r="AG181" s="24"/>
      <c r="AH181" s="24"/>
      <c r="AI181" s="24"/>
      <c r="AJ181" s="24"/>
      <c r="AK181" s="36" t="str">
        <f>IF(AL181="","",MAX($AK$1:AK180)+1)</f>
        <v/>
      </c>
      <c r="AL181" s="39" t="str">
        <f>IF(H181="","",IF(COUNTIF($AL$3:AL180,H181)=0,H181,""))</f>
        <v/>
      </c>
      <c r="AM181" s="39" t="str">
        <f t="shared" si="54"/>
        <v/>
      </c>
    </row>
    <row r="182" spans="2:39" x14ac:dyDescent="0.35">
      <c r="B182" s="31"/>
      <c r="C182" s="31"/>
      <c r="D182" s="31"/>
      <c r="E182" s="31"/>
      <c r="F182" s="78"/>
      <c r="G182" s="21"/>
      <c r="H182" s="31"/>
      <c r="I182" s="32"/>
      <c r="J182" s="33" t="str">
        <f t="shared" si="41"/>
        <v/>
      </c>
      <c r="K182" s="31"/>
      <c r="L182" s="24"/>
      <c r="M182" s="24"/>
      <c r="N182" s="24"/>
      <c r="O182" s="34" t="str">
        <f t="shared" si="42"/>
        <v/>
      </c>
      <c r="P182" s="34" t="str">
        <f t="shared" ca="1" si="43"/>
        <v/>
      </c>
      <c r="Q182" s="34" t="str">
        <f>IF(AND(C182="Abierto",D182="Urgente"),RANK(P182,$P$4:$P$999,0)+COUNTIF($P$4:P182,P182)-1,"")</f>
        <v/>
      </c>
      <c r="R182" s="34" t="str">
        <f t="shared" si="44"/>
        <v/>
      </c>
      <c r="S182" s="34" t="str">
        <f t="shared" ca="1" si="45"/>
        <v/>
      </c>
      <c r="T182" s="34" t="str">
        <f>IF(AND(C182="Abierto",D182="Alta"),RANK(S182,$S$4:$S$999,0)+COUNTIF($S$4:S182,S182)-1+MAX(Q:Q),"")</f>
        <v/>
      </c>
      <c r="U182" s="34" t="str">
        <f t="shared" si="46"/>
        <v/>
      </c>
      <c r="V182" s="34" t="str">
        <f t="shared" ca="1" si="47"/>
        <v/>
      </c>
      <c r="W182" s="34" t="str">
        <f>IF(AND(C182="Abierto",D182="Media"),RANK(V182,$V$4:$V$999,0)+COUNTIF($V$4:V182,V182)-1+MAX(Q:Q,T:T),"")</f>
        <v/>
      </c>
      <c r="X182" s="34" t="str">
        <f t="shared" si="48"/>
        <v/>
      </c>
      <c r="Y182" s="34" t="str">
        <f t="shared" ca="1" si="49"/>
        <v/>
      </c>
      <c r="Z182" s="34" t="str">
        <f>IF(AND(C182="Abierto",D182="Baja"),RANK(Y182,$Y$4:$Y$999,0)+COUNTIF($Y$4:Y182,Y182)-1+MAX(Q:Q,T:T,W:W),"")</f>
        <v/>
      </c>
      <c r="AA182" s="35" t="str">
        <f t="shared" si="55"/>
        <v/>
      </c>
      <c r="AB182" s="35" t="str">
        <f t="shared" si="50"/>
        <v/>
      </c>
      <c r="AC182" s="35" t="str">
        <f t="shared" si="51"/>
        <v/>
      </c>
      <c r="AD182" s="36">
        <v>179</v>
      </c>
      <c r="AE182" s="36" t="str">
        <f t="shared" ca="1" si="52"/>
        <v/>
      </c>
      <c r="AF182" s="37" t="str">
        <f t="shared" ca="1" si="53"/>
        <v/>
      </c>
      <c r="AG182" s="24"/>
      <c r="AH182" s="24"/>
      <c r="AI182" s="24"/>
      <c r="AJ182" s="24"/>
      <c r="AK182" s="36" t="str">
        <f>IF(AL182="","",MAX($AK$1:AK181)+1)</f>
        <v/>
      </c>
      <c r="AL182" s="39" t="str">
        <f>IF(H182="","",IF(COUNTIF($AL$3:AL181,H182)=0,H182,""))</f>
        <v/>
      </c>
      <c r="AM182" s="39" t="str">
        <f t="shared" si="54"/>
        <v/>
      </c>
    </row>
    <row r="183" spans="2:39" x14ac:dyDescent="0.35">
      <c r="B183" s="31"/>
      <c r="C183" s="31"/>
      <c r="D183" s="31"/>
      <c r="E183" s="31"/>
      <c r="F183" s="78"/>
      <c r="G183" s="21"/>
      <c r="H183" s="31"/>
      <c r="I183" s="32"/>
      <c r="J183" s="33" t="str">
        <f t="shared" si="41"/>
        <v/>
      </c>
      <c r="K183" s="31"/>
      <c r="L183" s="24"/>
      <c r="M183" s="24"/>
      <c r="N183" s="24"/>
      <c r="O183" s="34" t="str">
        <f t="shared" si="42"/>
        <v/>
      </c>
      <c r="P183" s="34" t="str">
        <f t="shared" ca="1" si="43"/>
        <v/>
      </c>
      <c r="Q183" s="34" t="str">
        <f>IF(AND(C183="Abierto",D183="Urgente"),RANK(P183,$P$4:$P$999,0)+COUNTIF($P$4:P183,P183)-1,"")</f>
        <v/>
      </c>
      <c r="R183" s="34" t="str">
        <f t="shared" si="44"/>
        <v/>
      </c>
      <c r="S183" s="34" t="str">
        <f t="shared" ca="1" si="45"/>
        <v/>
      </c>
      <c r="T183" s="34" t="str">
        <f>IF(AND(C183="Abierto",D183="Alta"),RANK(S183,$S$4:$S$999,0)+COUNTIF($S$4:S183,S183)-1+MAX(Q:Q),"")</f>
        <v/>
      </c>
      <c r="U183" s="34" t="str">
        <f t="shared" si="46"/>
        <v/>
      </c>
      <c r="V183" s="34" t="str">
        <f t="shared" ca="1" si="47"/>
        <v/>
      </c>
      <c r="W183" s="34" t="str">
        <f>IF(AND(C183="Abierto",D183="Media"),RANK(V183,$V$4:$V$999,0)+COUNTIF($V$4:V183,V183)-1+MAX(Q:Q,T:T),"")</f>
        <v/>
      </c>
      <c r="X183" s="34" t="str">
        <f t="shared" si="48"/>
        <v/>
      </c>
      <c r="Y183" s="34" t="str">
        <f t="shared" ca="1" si="49"/>
        <v/>
      </c>
      <c r="Z183" s="34" t="str">
        <f>IF(AND(C183="Abierto",D183="Baja"),RANK(Y183,$Y$4:$Y$999,0)+COUNTIF($Y$4:Y183,Y183)-1+MAX(Q:Q,T:T,W:W),"")</f>
        <v/>
      </c>
      <c r="AA183" s="35" t="str">
        <f t="shared" si="55"/>
        <v/>
      </c>
      <c r="AB183" s="35" t="str">
        <f t="shared" si="50"/>
        <v/>
      </c>
      <c r="AC183" s="35" t="str">
        <f t="shared" si="51"/>
        <v/>
      </c>
      <c r="AD183" s="36">
        <v>180</v>
      </c>
      <c r="AE183" s="36" t="str">
        <f t="shared" ca="1" si="52"/>
        <v/>
      </c>
      <c r="AF183" s="37" t="str">
        <f t="shared" ca="1" si="53"/>
        <v/>
      </c>
      <c r="AG183" s="24"/>
      <c r="AH183" s="24"/>
      <c r="AI183" s="24"/>
      <c r="AJ183" s="24"/>
      <c r="AK183" s="36" t="str">
        <f>IF(AL183="","",MAX($AK$1:AK182)+1)</f>
        <v/>
      </c>
      <c r="AL183" s="39" t="str">
        <f>IF(H183="","",IF(COUNTIF($AL$3:AL182,H183)=0,H183,""))</f>
        <v/>
      </c>
      <c r="AM183" s="39" t="str">
        <f t="shared" si="54"/>
        <v/>
      </c>
    </row>
    <row r="184" spans="2:39" x14ac:dyDescent="0.35">
      <c r="B184" s="31"/>
      <c r="C184" s="31"/>
      <c r="D184" s="31"/>
      <c r="E184" s="31"/>
      <c r="F184" s="78"/>
      <c r="G184" s="21"/>
      <c r="H184" s="31"/>
      <c r="I184" s="32"/>
      <c r="J184" s="33" t="str">
        <f t="shared" si="41"/>
        <v/>
      </c>
      <c r="K184" s="31"/>
      <c r="L184" s="24"/>
      <c r="M184" s="24"/>
      <c r="N184" s="24"/>
      <c r="O184" s="34" t="str">
        <f t="shared" si="42"/>
        <v/>
      </c>
      <c r="P184" s="34" t="str">
        <f t="shared" ca="1" si="43"/>
        <v/>
      </c>
      <c r="Q184" s="34" t="str">
        <f>IF(AND(C184="Abierto",D184="Urgente"),RANK(P184,$P$4:$P$999,0)+COUNTIF($P$4:P184,P184)-1,"")</f>
        <v/>
      </c>
      <c r="R184" s="34" t="str">
        <f t="shared" si="44"/>
        <v/>
      </c>
      <c r="S184" s="34" t="str">
        <f t="shared" ca="1" si="45"/>
        <v/>
      </c>
      <c r="T184" s="34" t="str">
        <f>IF(AND(C184="Abierto",D184="Alta"),RANK(S184,$S$4:$S$999,0)+COUNTIF($S$4:S184,S184)-1+MAX(Q:Q),"")</f>
        <v/>
      </c>
      <c r="U184" s="34" t="str">
        <f t="shared" si="46"/>
        <v/>
      </c>
      <c r="V184" s="34" t="str">
        <f t="shared" ca="1" si="47"/>
        <v/>
      </c>
      <c r="W184" s="34" t="str">
        <f>IF(AND(C184="Abierto",D184="Media"),RANK(V184,$V$4:$V$999,0)+COUNTIF($V$4:V184,V184)-1+MAX(Q:Q,T:T),"")</f>
        <v/>
      </c>
      <c r="X184" s="34" t="str">
        <f t="shared" si="48"/>
        <v/>
      </c>
      <c r="Y184" s="34" t="str">
        <f t="shared" ca="1" si="49"/>
        <v/>
      </c>
      <c r="Z184" s="34" t="str">
        <f>IF(AND(C184="Abierto",D184="Baja"),RANK(Y184,$Y$4:$Y$999,0)+COUNTIF($Y$4:Y184,Y184)-1+MAX(Q:Q,T:T,W:W),"")</f>
        <v/>
      </c>
      <c r="AA184" s="35" t="str">
        <f t="shared" si="55"/>
        <v/>
      </c>
      <c r="AB184" s="35" t="str">
        <f t="shared" si="50"/>
        <v/>
      </c>
      <c r="AC184" s="35" t="str">
        <f t="shared" si="51"/>
        <v/>
      </c>
      <c r="AD184" s="36">
        <v>181</v>
      </c>
      <c r="AE184" s="36" t="str">
        <f t="shared" ca="1" si="52"/>
        <v/>
      </c>
      <c r="AF184" s="37" t="str">
        <f t="shared" ca="1" si="53"/>
        <v/>
      </c>
      <c r="AG184" s="24"/>
      <c r="AH184" s="24"/>
      <c r="AI184" s="24"/>
      <c r="AJ184" s="24"/>
      <c r="AK184" s="36" t="str">
        <f>IF(AL184="","",MAX($AK$1:AK183)+1)</f>
        <v/>
      </c>
      <c r="AL184" s="39" t="str">
        <f>IF(H184="","",IF(COUNTIF($AL$3:AL183,H184)=0,H184,""))</f>
        <v/>
      </c>
      <c r="AM184" s="39" t="str">
        <f t="shared" si="54"/>
        <v/>
      </c>
    </row>
    <row r="185" spans="2:39" x14ac:dyDescent="0.35">
      <c r="B185" s="31"/>
      <c r="C185" s="31"/>
      <c r="D185" s="31"/>
      <c r="E185" s="31"/>
      <c r="F185" s="78"/>
      <c r="G185" s="21"/>
      <c r="H185" s="31"/>
      <c r="I185" s="32"/>
      <c r="J185" s="33" t="str">
        <f t="shared" si="41"/>
        <v/>
      </c>
      <c r="K185" s="31"/>
      <c r="L185" s="24"/>
      <c r="M185" s="24"/>
      <c r="N185" s="24"/>
      <c r="O185" s="34" t="str">
        <f t="shared" si="42"/>
        <v/>
      </c>
      <c r="P185" s="34" t="str">
        <f t="shared" ca="1" si="43"/>
        <v/>
      </c>
      <c r="Q185" s="34" t="str">
        <f>IF(AND(C185="Abierto",D185="Urgente"),RANK(P185,$P$4:$P$999,0)+COUNTIF($P$4:P185,P185)-1,"")</f>
        <v/>
      </c>
      <c r="R185" s="34" t="str">
        <f t="shared" si="44"/>
        <v/>
      </c>
      <c r="S185" s="34" t="str">
        <f t="shared" ca="1" si="45"/>
        <v/>
      </c>
      <c r="T185" s="34" t="str">
        <f>IF(AND(C185="Abierto",D185="Alta"),RANK(S185,$S$4:$S$999,0)+COUNTIF($S$4:S185,S185)-1+MAX(Q:Q),"")</f>
        <v/>
      </c>
      <c r="U185" s="34" t="str">
        <f t="shared" si="46"/>
        <v/>
      </c>
      <c r="V185" s="34" t="str">
        <f t="shared" ca="1" si="47"/>
        <v/>
      </c>
      <c r="W185" s="34" t="str">
        <f>IF(AND(C185="Abierto",D185="Media"),RANK(V185,$V$4:$V$999,0)+COUNTIF($V$4:V185,V185)-1+MAX(Q:Q,T:T),"")</f>
        <v/>
      </c>
      <c r="X185" s="34" t="str">
        <f t="shared" si="48"/>
        <v/>
      </c>
      <c r="Y185" s="34" t="str">
        <f t="shared" ca="1" si="49"/>
        <v/>
      </c>
      <c r="Z185" s="34" t="str">
        <f>IF(AND(C185="Abierto",D185="Baja"),RANK(Y185,$Y$4:$Y$999,0)+COUNTIF($Y$4:Y185,Y185)-1+MAX(Q:Q,T:T,W:W),"")</f>
        <v/>
      </c>
      <c r="AA185" s="35" t="str">
        <f t="shared" si="55"/>
        <v/>
      </c>
      <c r="AB185" s="35" t="str">
        <f t="shared" si="50"/>
        <v/>
      </c>
      <c r="AC185" s="35" t="str">
        <f t="shared" si="51"/>
        <v/>
      </c>
      <c r="AD185" s="36">
        <v>182</v>
      </c>
      <c r="AE185" s="36" t="str">
        <f t="shared" ca="1" si="52"/>
        <v/>
      </c>
      <c r="AF185" s="37" t="str">
        <f t="shared" ca="1" si="53"/>
        <v/>
      </c>
      <c r="AG185" s="24"/>
      <c r="AH185" s="24"/>
      <c r="AI185" s="24"/>
      <c r="AJ185" s="24"/>
      <c r="AK185" s="36" t="str">
        <f>IF(AL185="","",MAX($AK$1:AK184)+1)</f>
        <v/>
      </c>
      <c r="AL185" s="39" t="str">
        <f>IF(H185="","",IF(COUNTIF($AL$3:AL184,H185)=0,H185,""))</f>
        <v/>
      </c>
      <c r="AM185" s="39" t="str">
        <f t="shared" si="54"/>
        <v/>
      </c>
    </row>
    <row r="186" spans="2:39" x14ac:dyDescent="0.35">
      <c r="B186" s="31"/>
      <c r="C186" s="31"/>
      <c r="D186" s="31"/>
      <c r="E186" s="31"/>
      <c r="F186" s="78"/>
      <c r="G186" s="21"/>
      <c r="H186" s="31"/>
      <c r="I186" s="32"/>
      <c r="J186" s="33" t="str">
        <f t="shared" si="41"/>
        <v/>
      </c>
      <c r="K186" s="31"/>
      <c r="L186" s="24"/>
      <c r="M186" s="24"/>
      <c r="N186" s="24"/>
      <c r="O186" s="34" t="str">
        <f t="shared" si="42"/>
        <v/>
      </c>
      <c r="P186" s="34" t="str">
        <f t="shared" ca="1" si="43"/>
        <v/>
      </c>
      <c r="Q186" s="34" t="str">
        <f>IF(AND(C186="Abierto",D186="Urgente"),RANK(P186,$P$4:$P$999,0)+COUNTIF($P$4:P186,P186)-1,"")</f>
        <v/>
      </c>
      <c r="R186" s="34" t="str">
        <f t="shared" si="44"/>
        <v/>
      </c>
      <c r="S186" s="34" t="str">
        <f t="shared" ca="1" si="45"/>
        <v/>
      </c>
      <c r="T186" s="34" t="str">
        <f>IF(AND(C186="Abierto",D186="Alta"),RANK(S186,$S$4:$S$999,0)+COUNTIF($S$4:S186,S186)-1+MAX(Q:Q),"")</f>
        <v/>
      </c>
      <c r="U186" s="34" t="str">
        <f t="shared" si="46"/>
        <v/>
      </c>
      <c r="V186" s="34" t="str">
        <f t="shared" ca="1" si="47"/>
        <v/>
      </c>
      <c r="W186" s="34" t="str">
        <f>IF(AND(C186="Abierto",D186="Media"),RANK(V186,$V$4:$V$999,0)+COUNTIF($V$4:V186,V186)-1+MAX(Q:Q,T:T),"")</f>
        <v/>
      </c>
      <c r="X186" s="34" t="str">
        <f t="shared" si="48"/>
        <v/>
      </c>
      <c r="Y186" s="34" t="str">
        <f t="shared" ca="1" si="49"/>
        <v/>
      </c>
      <c r="Z186" s="34" t="str">
        <f>IF(AND(C186="Abierto",D186="Baja"),RANK(Y186,$Y$4:$Y$999,0)+COUNTIF($Y$4:Y186,Y186)-1+MAX(Q:Q,T:T,W:W),"")</f>
        <v/>
      </c>
      <c r="AA186" s="35" t="str">
        <f t="shared" si="55"/>
        <v/>
      </c>
      <c r="AB186" s="35" t="str">
        <f t="shared" si="50"/>
        <v/>
      </c>
      <c r="AC186" s="35" t="str">
        <f t="shared" si="51"/>
        <v/>
      </c>
      <c r="AD186" s="36">
        <v>183</v>
      </c>
      <c r="AE186" s="36" t="str">
        <f t="shared" ca="1" si="52"/>
        <v/>
      </c>
      <c r="AF186" s="37" t="str">
        <f t="shared" ca="1" si="53"/>
        <v/>
      </c>
      <c r="AG186" s="24"/>
      <c r="AH186" s="24"/>
      <c r="AI186" s="24"/>
      <c r="AJ186" s="24"/>
      <c r="AK186" s="36" t="str">
        <f>IF(AL186="","",MAX($AK$1:AK185)+1)</f>
        <v/>
      </c>
      <c r="AL186" s="39" t="str">
        <f>IF(H186="","",IF(COUNTIF($AL$3:AL185,H186)=0,H186,""))</f>
        <v/>
      </c>
      <c r="AM186" s="39" t="str">
        <f t="shared" si="54"/>
        <v/>
      </c>
    </row>
    <row r="187" spans="2:39" x14ac:dyDescent="0.35">
      <c r="B187" s="31"/>
      <c r="C187" s="31"/>
      <c r="D187" s="31"/>
      <c r="E187" s="31"/>
      <c r="F187" s="78"/>
      <c r="G187" s="21"/>
      <c r="H187" s="31"/>
      <c r="I187" s="32"/>
      <c r="J187" s="33" t="str">
        <f t="shared" si="41"/>
        <v/>
      </c>
      <c r="K187" s="31"/>
      <c r="L187" s="24"/>
      <c r="M187" s="24"/>
      <c r="N187" s="24"/>
      <c r="O187" s="34" t="str">
        <f t="shared" si="42"/>
        <v/>
      </c>
      <c r="P187" s="34" t="str">
        <f t="shared" ca="1" si="43"/>
        <v/>
      </c>
      <c r="Q187" s="34" t="str">
        <f>IF(AND(C187="Abierto",D187="Urgente"),RANK(P187,$P$4:$P$999,0)+COUNTIF($P$4:P187,P187)-1,"")</f>
        <v/>
      </c>
      <c r="R187" s="34" t="str">
        <f t="shared" si="44"/>
        <v/>
      </c>
      <c r="S187" s="34" t="str">
        <f t="shared" ca="1" si="45"/>
        <v/>
      </c>
      <c r="T187" s="34" t="str">
        <f>IF(AND(C187="Abierto",D187="Alta"),RANK(S187,$S$4:$S$999,0)+COUNTIF($S$4:S187,S187)-1+MAX(Q:Q),"")</f>
        <v/>
      </c>
      <c r="U187" s="34" t="str">
        <f t="shared" si="46"/>
        <v/>
      </c>
      <c r="V187" s="34" t="str">
        <f t="shared" ca="1" si="47"/>
        <v/>
      </c>
      <c r="W187" s="34" t="str">
        <f>IF(AND(C187="Abierto",D187="Media"),RANK(V187,$V$4:$V$999,0)+COUNTIF($V$4:V187,V187)-1+MAX(Q:Q,T:T),"")</f>
        <v/>
      </c>
      <c r="X187" s="34" t="str">
        <f t="shared" si="48"/>
        <v/>
      </c>
      <c r="Y187" s="34" t="str">
        <f t="shared" ca="1" si="49"/>
        <v/>
      </c>
      <c r="Z187" s="34" t="str">
        <f>IF(AND(C187="Abierto",D187="Baja"),RANK(Y187,$Y$4:$Y$999,0)+COUNTIF($Y$4:Y187,Y187)-1+MAX(Q:Q,T:T,W:W),"")</f>
        <v/>
      </c>
      <c r="AA187" s="35" t="str">
        <f t="shared" si="55"/>
        <v/>
      </c>
      <c r="AB187" s="35" t="str">
        <f t="shared" si="50"/>
        <v/>
      </c>
      <c r="AC187" s="35" t="str">
        <f t="shared" si="51"/>
        <v/>
      </c>
      <c r="AD187" s="36">
        <v>184</v>
      </c>
      <c r="AE187" s="36" t="str">
        <f t="shared" ca="1" si="52"/>
        <v/>
      </c>
      <c r="AF187" s="37" t="str">
        <f t="shared" ca="1" si="53"/>
        <v/>
      </c>
      <c r="AG187" s="24"/>
      <c r="AH187" s="24"/>
      <c r="AI187" s="24"/>
      <c r="AJ187" s="24"/>
      <c r="AK187" s="36" t="str">
        <f>IF(AL187="","",MAX($AK$1:AK186)+1)</f>
        <v/>
      </c>
      <c r="AL187" s="39" t="str">
        <f>IF(H187="","",IF(COUNTIF($AL$3:AL186,H187)=0,H187,""))</f>
        <v/>
      </c>
      <c r="AM187" s="39" t="str">
        <f t="shared" si="54"/>
        <v/>
      </c>
    </row>
    <row r="188" spans="2:39" x14ac:dyDescent="0.35">
      <c r="B188" s="31"/>
      <c r="C188" s="31"/>
      <c r="D188" s="31"/>
      <c r="E188" s="31"/>
      <c r="F188" s="78"/>
      <c r="G188" s="21"/>
      <c r="H188" s="31"/>
      <c r="I188" s="32"/>
      <c r="J188" s="33" t="str">
        <f t="shared" si="41"/>
        <v/>
      </c>
      <c r="K188" s="31"/>
      <c r="L188" s="24"/>
      <c r="M188" s="24"/>
      <c r="N188" s="24"/>
      <c r="O188" s="34" t="str">
        <f t="shared" si="42"/>
        <v/>
      </c>
      <c r="P188" s="34" t="str">
        <f t="shared" ca="1" si="43"/>
        <v/>
      </c>
      <c r="Q188" s="34" t="str">
        <f>IF(AND(C188="Abierto",D188="Urgente"),RANK(P188,$P$4:$P$999,0)+COUNTIF($P$4:P188,P188)-1,"")</f>
        <v/>
      </c>
      <c r="R188" s="34" t="str">
        <f t="shared" si="44"/>
        <v/>
      </c>
      <c r="S188" s="34" t="str">
        <f t="shared" ca="1" si="45"/>
        <v/>
      </c>
      <c r="T188" s="34" t="str">
        <f>IF(AND(C188="Abierto",D188="Alta"),RANK(S188,$S$4:$S$999,0)+COUNTIF($S$4:S188,S188)-1+MAX(Q:Q),"")</f>
        <v/>
      </c>
      <c r="U188" s="34" t="str">
        <f t="shared" si="46"/>
        <v/>
      </c>
      <c r="V188" s="34" t="str">
        <f t="shared" ca="1" si="47"/>
        <v/>
      </c>
      <c r="W188" s="34" t="str">
        <f>IF(AND(C188="Abierto",D188="Media"),RANK(V188,$V$4:$V$999,0)+COUNTIF($V$4:V188,V188)-1+MAX(Q:Q,T:T),"")</f>
        <v/>
      </c>
      <c r="X188" s="34" t="str">
        <f t="shared" si="48"/>
        <v/>
      </c>
      <c r="Y188" s="34" t="str">
        <f t="shared" ca="1" si="49"/>
        <v/>
      </c>
      <c r="Z188" s="34" t="str">
        <f>IF(AND(C188="Abierto",D188="Baja"),RANK(Y188,$Y$4:$Y$999,0)+COUNTIF($Y$4:Y188,Y188)-1+MAX(Q:Q,T:T,W:W),"")</f>
        <v/>
      </c>
      <c r="AA188" s="35" t="str">
        <f t="shared" si="55"/>
        <v/>
      </c>
      <c r="AB188" s="35" t="str">
        <f t="shared" si="50"/>
        <v/>
      </c>
      <c r="AC188" s="35" t="str">
        <f t="shared" si="51"/>
        <v/>
      </c>
      <c r="AD188" s="36">
        <v>185</v>
      </c>
      <c r="AE188" s="36" t="str">
        <f t="shared" ca="1" si="52"/>
        <v/>
      </c>
      <c r="AF188" s="37" t="str">
        <f t="shared" ca="1" si="53"/>
        <v/>
      </c>
      <c r="AG188" s="24"/>
      <c r="AH188" s="24"/>
      <c r="AI188" s="24"/>
      <c r="AJ188" s="24"/>
      <c r="AK188" s="36" t="str">
        <f>IF(AL188="","",MAX($AK$1:AK187)+1)</f>
        <v/>
      </c>
      <c r="AL188" s="39" t="str">
        <f>IF(H188="","",IF(COUNTIF($AL$3:AL187,H188)=0,H188,""))</f>
        <v/>
      </c>
      <c r="AM188" s="39" t="str">
        <f t="shared" si="54"/>
        <v/>
      </c>
    </row>
    <row r="189" spans="2:39" x14ac:dyDescent="0.35">
      <c r="B189" s="31"/>
      <c r="C189" s="31"/>
      <c r="D189" s="31"/>
      <c r="E189" s="31"/>
      <c r="F189" s="78"/>
      <c r="G189" s="21"/>
      <c r="H189" s="31"/>
      <c r="I189" s="32"/>
      <c r="J189" s="33" t="str">
        <f t="shared" si="41"/>
        <v/>
      </c>
      <c r="K189" s="31"/>
      <c r="L189" s="24"/>
      <c r="M189" s="24"/>
      <c r="N189" s="24"/>
      <c r="O189" s="34" t="str">
        <f t="shared" si="42"/>
        <v/>
      </c>
      <c r="P189" s="34" t="str">
        <f t="shared" ca="1" si="43"/>
        <v/>
      </c>
      <c r="Q189" s="34" t="str">
        <f>IF(AND(C189="Abierto",D189="Urgente"),RANK(P189,$P$4:$P$999,0)+COUNTIF($P$4:P189,P189)-1,"")</f>
        <v/>
      </c>
      <c r="R189" s="34" t="str">
        <f t="shared" si="44"/>
        <v/>
      </c>
      <c r="S189" s="34" t="str">
        <f t="shared" ca="1" si="45"/>
        <v/>
      </c>
      <c r="T189" s="34" t="str">
        <f>IF(AND(C189="Abierto",D189="Alta"),RANK(S189,$S$4:$S$999,0)+COUNTIF($S$4:S189,S189)-1+MAX(Q:Q),"")</f>
        <v/>
      </c>
      <c r="U189" s="34" t="str">
        <f t="shared" si="46"/>
        <v/>
      </c>
      <c r="V189" s="34" t="str">
        <f t="shared" ca="1" si="47"/>
        <v/>
      </c>
      <c r="W189" s="34" t="str">
        <f>IF(AND(C189="Abierto",D189="Media"),RANK(V189,$V$4:$V$999,0)+COUNTIF($V$4:V189,V189)-1+MAX(Q:Q,T:T),"")</f>
        <v/>
      </c>
      <c r="X189" s="34" t="str">
        <f t="shared" si="48"/>
        <v/>
      </c>
      <c r="Y189" s="34" t="str">
        <f t="shared" ca="1" si="49"/>
        <v/>
      </c>
      <c r="Z189" s="34" t="str">
        <f>IF(AND(C189="Abierto",D189="Baja"),RANK(Y189,$Y$4:$Y$999,0)+COUNTIF($Y$4:Y189,Y189)-1+MAX(Q:Q,T:T,W:W),"")</f>
        <v/>
      </c>
      <c r="AA189" s="35" t="str">
        <f t="shared" si="55"/>
        <v/>
      </c>
      <c r="AB189" s="35" t="str">
        <f t="shared" si="50"/>
        <v/>
      </c>
      <c r="AC189" s="35" t="str">
        <f t="shared" si="51"/>
        <v/>
      </c>
      <c r="AD189" s="36">
        <v>186</v>
      </c>
      <c r="AE189" s="36" t="str">
        <f t="shared" ca="1" si="52"/>
        <v/>
      </c>
      <c r="AF189" s="37" t="str">
        <f t="shared" ca="1" si="53"/>
        <v/>
      </c>
      <c r="AG189" s="24"/>
      <c r="AH189" s="24"/>
      <c r="AI189" s="24"/>
      <c r="AJ189" s="24"/>
      <c r="AK189" s="36" t="str">
        <f>IF(AL189="","",MAX($AK$1:AK188)+1)</f>
        <v/>
      </c>
      <c r="AL189" s="39" t="str">
        <f>IF(H189="","",IF(COUNTIF($AL$3:AL188,H189)=0,H189,""))</f>
        <v/>
      </c>
      <c r="AM189" s="39" t="str">
        <f t="shared" si="54"/>
        <v/>
      </c>
    </row>
    <row r="190" spans="2:39" x14ac:dyDescent="0.35">
      <c r="B190" s="31"/>
      <c r="C190" s="31"/>
      <c r="D190" s="31"/>
      <c r="E190" s="31"/>
      <c r="F190" s="78"/>
      <c r="G190" s="21"/>
      <c r="H190" s="31"/>
      <c r="I190" s="32"/>
      <c r="J190" s="33" t="str">
        <f t="shared" si="41"/>
        <v/>
      </c>
      <c r="K190" s="31"/>
      <c r="L190" s="24"/>
      <c r="M190" s="24"/>
      <c r="N190" s="24"/>
      <c r="O190" s="34" t="str">
        <f t="shared" si="42"/>
        <v/>
      </c>
      <c r="P190" s="34" t="str">
        <f t="shared" ca="1" si="43"/>
        <v/>
      </c>
      <c r="Q190" s="34" t="str">
        <f>IF(AND(C190="Abierto",D190="Urgente"),RANK(P190,$P$4:$P$999,0)+COUNTIF($P$4:P190,P190)-1,"")</f>
        <v/>
      </c>
      <c r="R190" s="34" t="str">
        <f t="shared" si="44"/>
        <v/>
      </c>
      <c r="S190" s="34" t="str">
        <f t="shared" ca="1" si="45"/>
        <v/>
      </c>
      <c r="T190" s="34" t="str">
        <f>IF(AND(C190="Abierto",D190="Alta"),RANK(S190,$S$4:$S$999,0)+COUNTIF($S$4:S190,S190)-1+MAX(Q:Q),"")</f>
        <v/>
      </c>
      <c r="U190" s="34" t="str">
        <f t="shared" si="46"/>
        <v/>
      </c>
      <c r="V190" s="34" t="str">
        <f t="shared" ca="1" si="47"/>
        <v/>
      </c>
      <c r="W190" s="34" t="str">
        <f>IF(AND(C190="Abierto",D190="Media"),RANK(V190,$V$4:$V$999,0)+COUNTIF($V$4:V190,V190)-1+MAX(Q:Q,T:T),"")</f>
        <v/>
      </c>
      <c r="X190" s="34" t="str">
        <f t="shared" si="48"/>
        <v/>
      </c>
      <c r="Y190" s="34" t="str">
        <f t="shared" ca="1" si="49"/>
        <v/>
      </c>
      <c r="Z190" s="34" t="str">
        <f>IF(AND(C190="Abierto",D190="Baja"),RANK(Y190,$Y$4:$Y$999,0)+COUNTIF($Y$4:Y190,Y190)-1+MAX(Q:Q,T:T,W:W),"")</f>
        <v/>
      </c>
      <c r="AA190" s="35" t="str">
        <f t="shared" si="55"/>
        <v/>
      </c>
      <c r="AB190" s="35" t="str">
        <f t="shared" si="50"/>
        <v/>
      </c>
      <c r="AC190" s="35" t="str">
        <f t="shared" si="51"/>
        <v/>
      </c>
      <c r="AD190" s="36">
        <v>187</v>
      </c>
      <c r="AE190" s="36" t="str">
        <f t="shared" ca="1" si="52"/>
        <v/>
      </c>
      <c r="AF190" s="37" t="str">
        <f t="shared" ca="1" si="53"/>
        <v/>
      </c>
      <c r="AG190" s="24"/>
      <c r="AH190" s="24"/>
      <c r="AI190" s="24"/>
      <c r="AJ190" s="24"/>
      <c r="AK190" s="36" t="str">
        <f>IF(AL190="","",MAX($AK$1:AK189)+1)</f>
        <v/>
      </c>
      <c r="AL190" s="39" t="str">
        <f>IF(H190="","",IF(COUNTIF($AL$3:AL189,H190)=0,H190,""))</f>
        <v/>
      </c>
      <c r="AM190" s="39" t="str">
        <f t="shared" si="54"/>
        <v/>
      </c>
    </row>
    <row r="191" spans="2:39" x14ac:dyDescent="0.35">
      <c r="B191" s="31"/>
      <c r="C191" s="31"/>
      <c r="D191" s="31"/>
      <c r="E191" s="31"/>
      <c r="F191" s="78"/>
      <c r="G191" s="21"/>
      <c r="H191" s="31"/>
      <c r="I191" s="32"/>
      <c r="J191" s="33" t="str">
        <f t="shared" si="41"/>
        <v/>
      </c>
      <c r="K191" s="31"/>
      <c r="L191" s="24"/>
      <c r="M191" s="24"/>
      <c r="N191" s="24"/>
      <c r="O191" s="34" t="str">
        <f t="shared" si="42"/>
        <v/>
      </c>
      <c r="P191" s="34" t="str">
        <f t="shared" ca="1" si="43"/>
        <v/>
      </c>
      <c r="Q191" s="34" t="str">
        <f>IF(AND(C191="Abierto",D191="Urgente"),RANK(P191,$P$4:$P$999,0)+COUNTIF($P$4:P191,P191)-1,"")</f>
        <v/>
      </c>
      <c r="R191" s="34" t="str">
        <f t="shared" si="44"/>
        <v/>
      </c>
      <c r="S191" s="34" t="str">
        <f t="shared" ca="1" si="45"/>
        <v/>
      </c>
      <c r="T191" s="34" t="str">
        <f>IF(AND(C191="Abierto",D191="Alta"),RANK(S191,$S$4:$S$999,0)+COUNTIF($S$4:S191,S191)-1+MAX(Q:Q),"")</f>
        <v/>
      </c>
      <c r="U191" s="34" t="str">
        <f t="shared" si="46"/>
        <v/>
      </c>
      <c r="V191" s="34" t="str">
        <f t="shared" ca="1" si="47"/>
        <v/>
      </c>
      <c r="W191" s="34" t="str">
        <f>IF(AND(C191="Abierto",D191="Media"),RANK(V191,$V$4:$V$999,0)+COUNTIF($V$4:V191,V191)-1+MAX(Q:Q,T:T),"")</f>
        <v/>
      </c>
      <c r="X191" s="34" t="str">
        <f t="shared" si="48"/>
        <v/>
      </c>
      <c r="Y191" s="34" t="str">
        <f t="shared" ca="1" si="49"/>
        <v/>
      </c>
      <c r="Z191" s="34" t="str">
        <f>IF(AND(C191="Abierto",D191="Baja"),RANK(Y191,$Y$4:$Y$999,0)+COUNTIF($Y$4:Y191,Y191)-1+MAX(Q:Q,T:T,W:W),"")</f>
        <v/>
      </c>
      <c r="AA191" s="35" t="str">
        <f t="shared" si="55"/>
        <v/>
      </c>
      <c r="AB191" s="35" t="str">
        <f t="shared" si="50"/>
        <v/>
      </c>
      <c r="AC191" s="35" t="str">
        <f t="shared" si="51"/>
        <v/>
      </c>
      <c r="AD191" s="36">
        <v>188</v>
      </c>
      <c r="AE191" s="36" t="str">
        <f t="shared" ca="1" si="52"/>
        <v/>
      </c>
      <c r="AF191" s="37" t="str">
        <f t="shared" ca="1" si="53"/>
        <v/>
      </c>
      <c r="AG191" s="24"/>
      <c r="AH191" s="24"/>
      <c r="AI191" s="24"/>
      <c r="AJ191" s="24"/>
      <c r="AK191" s="36" t="str">
        <f>IF(AL191="","",MAX($AK$1:AK190)+1)</f>
        <v/>
      </c>
      <c r="AL191" s="39" t="str">
        <f>IF(H191="","",IF(COUNTIF($AL$3:AL190,H191)=0,H191,""))</f>
        <v/>
      </c>
      <c r="AM191" s="39" t="str">
        <f t="shared" si="54"/>
        <v/>
      </c>
    </row>
    <row r="192" spans="2:39" x14ac:dyDescent="0.35">
      <c r="B192" s="31"/>
      <c r="C192" s="31"/>
      <c r="D192" s="31"/>
      <c r="E192" s="31"/>
      <c r="F192" s="78"/>
      <c r="G192" s="21"/>
      <c r="H192" s="31"/>
      <c r="I192" s="32"/>
      <c r="J192" s="33" t="str">
        <f t="shared" si="41"/>
        <v/>
      </c>
      <c r="K192" s="31"/>
      <c r="L192" s="24"/>
      <c r="M192" s="24"/>
      <c r="N192" s="24"/>
      <c r="O192" s="34" t="str">
        <f t="shared" si="42"/>
        <v/>
      </c>
      <c r="P192" s="34" t="str">
        <f t="shared" ca="1" si="43"/>
        <v/>
      </c>
      <c r="Q192" s="34" t="str">
        <f>IF(AND(C192="Abierto",D192="Urgente"),RANK(P192,$P$4:$P$999,0)+COUNTIF($P$4:P192,P192)-1,"")</f>
        <v/>
      </c>
      <c r="R192" s="34" t="str">
        <f t="shared" si="44"/>
        <v/>
      </c>
      <c r="S192" s="34" t="str">
        <f t="shared" ca="1" si="45"/>
        <v/>
      </c>
      <c r="T192" s="34" t="str">
        <f>IF(AND(C192="Abierto",D192="Alta"),RANK(S192,$S$4:$S$999,0)+COUNTIF($S$4:S192,S192)-1+MAX(Q:Q),"")</f>
        <v/>
      </c>
      <c r="U192" s="34" t="str">
        <f t="shared" si="46"/>
        <v/>
      </c>
      <c r="V192" s="34" t="str">
        <f t="shared" ca="1" si="47"/>
        <v/>
      </c>
      <c r="W192" s="34" t="str">
        <f>IF(AND(C192="Abierto",D192="Media"),RANK(V192,$V$4:$V$999,0)+COUNTIF($V$4:V192,V192)-1+MAX(Q:Q,T:T),"")</f>
        <v/>
      </c>
      <c r="X192" s="34" t="str">
        <f t="shared" si="48"/>
        <v/>
      </c>
      <c r="Y192" s="34" t="str">
        <f t="shared" ca="1" si="49"/>
        <v/>
      </c>
      <c r="Z192" s="34" t="str">
        <f>IF(AND(C192="Abierto",D192="Baja"),RANK(Y192,$Y$4:$Y$999,0)+COUNTIF($Y$4:Y192,Y192)-1+MAX(Q:Q,T:T,W:W),"")</f>
        <v/>
      </c>
      <c r="AA192" s="35" t="str">
        <f t="shared" si="55"/>
        <v/>
      </c>
      <c r="AB192" s="35" t="str">
        <f t="shared" si="50"/>
        <v/>
      </c>
      <c r="AC192" s="35" t="str">
        <f t="shared" si="51"/>
        <v/>
      </c>
      <c r="AD192" s="36">
        <v>189</v>
      </c>
      <c r="AE192" s="36" t="str">
        <f t="shared" ca="1" si="52"/>
        <v/>
      </c>
      <c r="AF192" s="37" t="str">
        <f t="shared" ca="1" si="53"/>
        <v/>
      </c>
      <c r="AG192" s="24"/>
      <c r="AH192" s="24"/>
      <c r="AI192" s="24"/>
      <c r="AJ192" s="24"/>
      <c r="AK192" s="36" t="str">
        <f>IF(AL192="","",MAX($AK$1:AK191)+1)</f>
        <v/>
      </c>
      <c r="AL192" s="39" t="str">
        <f>IF(H192="","",IF(COUNTIF($AL$3:AL191,H192)=0,H192,""))</f>
        <v/>
      </c>
      <c r="AM192" s="39" t="str">
        <f t="shared" si="54"/>
        <v/>
      </c>
    </row>
    <row r="193" spans="2:39" x14ac:dyDescent="0.35">
      <c r="B193" s="31"/>
      <c r="C193" s="31"/>
      <c r="D193" s="31"/>
      <c r="E193" s="31"/>
      <c r="F193" s="78"/>
      <c r="G193" s="21"/>
      <c r="H193" s="31"/>
      <c r="I193" s="32"/>
      <c r="J193" s="33" t="str">
        <f t="shared" si="41"/>
        <v/>
      </c>
      <c r="K193" s="31"/>
      <c r="L193" s="24"/>
      <c r="M193" s="24"/>
      <c r="N193" s="24"/>
      <c r="O193" s="34" t="str">
        <f t="shared" si="42"/>
        <v/>
      </c>
      <c r="P193" s="34" t="str">
        <f t="shared" ca="1" si="43"/>
        <v/>
      </c>
      <c r="Q193" s="34" t="str">
        <f>IF(AND(C193="Abierto",D193="Urgente"),RANK(P193,$P$4:$P$999,0)+COUNTIF($P$4:P193,P193)-1,"")</f>
        <v/>
      </c>
      <c r="R193" s="34" t="str">
        <f t="shared" si="44"/>
        <v/>
      </c>
      <c r="S193" s="34" t="str">
        <f t="shared" ca="1" si="45"/>
        <v/>
      </c>
      <c r="T193" s="34" t="str">
        <f>IF(AND(C193="Abierto",D193="Alta"),RANK(S193,$S$4:$S$999,0)+COUNTIF($S$4:S193,S193)-1+MAX(Q:Q),"")</f>
        <v/>
      </c>
      <c r="U193" s="34" t="str">
        <f t="shared" si="46"/>
        <v/>
      </c>
      <c r="V193" s="34" t="str">
        <f t="shared" ca="1" si="47"/>
        <v/>
      </c>
      <c r="W193" s="34" t="str">
        <f>IF(AND(C193="Abierto",D193="Media"),RANK(V193,$V$4:$V$999,0)+COUNTIF($V$4:V193,V193)-1+MAX(Q:Q,T:T),"")</f>
        <v/>
      </c>
      <c r="X193" s="34" t="str">
        <f t="shared" si="48"/>
        <v/>
      </c>
      <c r="Y193" s="34" t="str">
        <f t="shared" ca="1" si="49"/>
        <v/>
      </c>
      <c r="Z193" s="34" t="str">
        <f>IF(AND(C193="Abierto",D193="Baja"),RANK(Y193,$Y$4:$Y$999,0)+COUNTIF($Y$4:Y193,Y193)-1+MAX(Q:Q,T:T,W:W),"")</f>
        <v/>
      </c>
      <c r="AA193" s="35" t="str">
        <f t="shared" si="55"/>
        <v/>
      </c>
      <c r="AB193" s="35" t="str">
        <f t="shared" si="50"/>
        <v/>
      </c>
      <c r="AC193" s="35" t="str">
        <f t="shared" si="51"/>
        <v/>
      </c>
      <c r="AD193" s="36">
        <v>190</v>
      </c>
      <c r="AE193" s="36" t="str">
        <f t="shared" ca="1" si="52"/>
        <v/>
      </c>
      <c r="AF193" s="37" t="str">
        <f t="shared" ca="1" si="53"/>
        <v/>
      </c>
      <c r="AG193" s="24"/>
      <c r="AH193" s="24"/>
      <c r="AI193" s="24"/>
      <c r="AJ193" s="24"/>
      <c r="AK193" s="36" t="str">
        <f>IF(AL193="","",MAX($AK$1:AK192)+1)</f>
        <v/>
      </c>
      <c r="AL193" s="39" t="str">
        <f>IF(H193="","",IF(COUNTIF($AL$3:AL192,H193)=0,H193,""))</f>
        <v/>
      </c>
      <c r="AM193" s="39" t="str">
        <f t="shared" si="54"/>
        <v/>
      </c>
    </row>
    <row r="194" spans="2:39" x14ac:dyDescent="0.35">
      <c r="B194" s="31"/>
      <c r="C194" s="31"/>
      <c r="D194" s="31"/>
      <c r="E194" s="31"/>
      <c r="F194" s="78"/>
      <c r="G194" s="21"/>
      <c r="H194" s="31"/>
      <c r="I194" s="32"/>
      <c r="J194" s="33" t="str">
        <f t="shared" si="41"/>
        <v/>
      </c>
      <c r="K194" s="31"/>
      <c r="L194" s="24"/>
      <c r="M194" s="24"/>
      <c r="N194" s="24"/>
      <c r="O194" s="34" t="str">
        <f t="shared" si="42"/>
        <v/>
      </c>
      <c r="P194" s="34" t="str">
        <f t="shared" ca="1" si="43"/>
        <v/>
      </c>
      <c r="Q194" s="34" t="str">
        <f>IF(AND(C194="Abierto",D194="Urgente"),RANK(P194,$P$4:$P$999,0)+COUNTIF($P$4:P194,P194)-1,"")</f>
        <v/>
      </c>
      <c r="R194" s="34" t="str">
        <f t="shared" si="44"/>
        <v/>
      </c>
      <c r="S194" s="34" t="str">
        <f t="shared" ca="1" si="45"/>
        <v/>
      </c>
      <c r="T194" s="34" t="str">
        <f>IF(AND(C194="Abierto",D194="Alta"),RANK(S194,$S$4:$S$999,0)+COUNTIF($S$4:S194,S194)-1+MAX(Q:Q),"")</f>
        <v/>
      </c>
      <c r="U194" s="34" t="str">
        <f t="shared" si="46"/>
        <v/>
      </c>
      <c r="V194" s="34" t="str">
        <f t="shared" ca="1" si="47"/>
        <v/>
      </c>
      <c r="W194" s="34" t="str">
        <f>IF(AND(C194="Abierto",D194="Media"),RANK(V194,$V$4:$V$999,0)+COUNTIF($V$4:V194,V194)-1+MAX(Q:Q,T:T),"")</f>
        <v/>
      </c>
      <c r="X194" s="34" t="str">
        <f t="shared" si="48"/>
        <v/>
      </c>
      <c r="Y194" s="34" t="str">
        <f t="shared" ca="1" si="49"/>
        <v/>
      </c>
      <c r="Z194" s="34" t="str">
        <f>IF(AND(C194="Abierto",D194="Baja"),RANK(Y194,$Y$4:$Y$999,0)+COUNTIF($Y$4:Y194,Y194)-1+MAX(Q:Q,T:T,W:W),"")</f>
        <v/>
      </c>
      <c r="AA194" s="35" t="str">
        <f t="shared" si="55"/>
        <v/>
      </c>
      <c r="AB194" s="35" t="str">
        <f t="shared" si="50"/>
        <v/>
      </c>
      <c r="AC194" s="35" t="str">
        <f t="shared" si="51"/>
        <v/>
      </c>
      <c r="AD194" s="36">
        <v>191</v>
      </c>
      <c r="AE194" s="36" t="str">
        <f t="shared" ca="1" si="52"/>
        <v/>
      </c>
      <c r="AF194" s="37" t="str">
        <f t="shared" ca="1" si="53"/>
        <v/>
      </c>
      <c r="AG194" s="24"/>
      <c r="AH194" s="24"/>
      <c r="AI194" s="24"/>
      <c r="AJ194" s="24"/>
      <c r="AK194" s="36" t="str">
        <f>IF(AL194="","",MAX($AK$1:AK193)+1)</f>
        <v/>
      </c>
      <c r="AL194" s="39" t="str">
        <f>IF(H194="","",IF(COUNTIF($AL$3:AL193,H194)=0,H194,""))</f>
        <v/>
      </c>
      <c r="AM194" s="39" t="str">
        <f t="shared" si="54"/>
        <v/>
      </c>
    </row>
    <row r="195" spans="2:39" x14ac:dyDescent="0.35">
      <c r="B195" s="31"/>
      <c r="C195" s="31"/>
      <c r="D195" s="31"/>
      <c r="E195" s="31"/>
      <c r="F195" s="78"/>
      <c r="G195" s="21"/>
      <c r="H195" s="31"/>
      <c r="I195" s="32"/>
      <c r="J195" s="33" t="str">
        <f t="shared" si="41"/>
        <v/>
      </c>
      <c r="K195" s="31"/>
      <c r="L195" s="24"/>
      <c r="M195" s="24"/>
      <c r="N195" s="24"/>
      <c r="O195" s="34" t="str">
        <f t="shared" si="42"/>
        <v/>
      </c>
      <c r="P195" s="34" t="str">
        <f t="shared" ca="1" si="43"/>
        <v/>
      </c>
      <c r="Q195" s="34" t="str">
        <f>IF(AND(C195="Abierto",D195="Urgente"),RANK(P195,$P$4:$P$999,0)+COUNTIF($P$4:P195,P195)-1,"")</f>
        <v/>
      </c>
      <c r="R195" s="34" t="str">
        <f t="shared" si="44"/>
        <v/>
      </c>
      <c r="S195" s="34" t="str">
        <f t="shared" ca="1" si="45"/>
        <v/>
      </c>
      <c r="T195" s="34" t="str">
        <f>IF(AND(C195="Abierto",D195="Alta"),RANK(S195,$S$4:$S$999,0)+COUNTIF($S$4:S195,S195)-1+MAX(Q:Q),"")</f>
        <v/>
      </c>
      <c r="U195" s="34" t="str">
        <f t="shared" si="46"/>
        <v/>
      </c>
      <c r="V195" s="34" t="str">
        <f t="shared" ca="1" si="47"/>
        <v/>
      </c>
      <c r="W195" s="34" t="str">
        <f>IF(AND(C195="Abierto",D195="Media"),RANK(V195,$V$4:$V$999,0)+COUNTIF($V$4:V195,V195)-1+MAX(Q:Q,T:T),"")</f>
        <v/>
      </c>
      <c r="X195" s="34" t="str">
        <f t="shared" si="48"/>
        <v/>
      </c>
      <c r="Y195" s="34" t="str">
        <f t="shared" ca="1" si="49"/>
        <v/>
      </c>
      <c r="Z195" s="34" t="str">
        <f>IF(AND(C195="Abierto",D195="Baja"),RANK(Y195,$Y$4:$Y$999,0)+COUNTIF($Y$4:Y195,Y195)-1+MAX(Q:Q,T:T,W:W),"")</f>
        <v/>
      </c>
      <c r="AA195" s="35" t="str">
        <f t="shared" si="55"/>
        <v/>
      </c>
      <c r="AB195" s="35" t="str">
        <f t="shared" si="50"/>
        <v/>
      </c>
      <c r="AC195" s="35" t="str">
        <f t="shared" si="51"/>
        <v/>
      </c>
      <c r="AD195" s="36">
        <v>192</v>
      </c>
      <c r="AE195" s="36" t="str">
        <f t="shared" ca="1" si="52"/>
        <v/>
      </c>
      <c r="AF195" s="37" t="str">
        <f t="shared" ca="1" si="53"/>
        <v/>
      </c>
      <c r="AG195" s="24"/>
      <c r="AH195" s="24"/>
      <c r="AI195" s="24"/>
      <c r="AJ195" s="24"/>
      <c r="AK195" s="36" t="str">
        <f>IF(AL195="","",MAX($AK$1:AK194)+1)</f>
        <v/>
      </c>
      <c r="AL195" s="39" t="str">
        <f>IF(H195="","",IF(COUNTIF($AL$3:AL194,H195)=0,H195,""))</f>
        <v/>
      </c>
      <c r="AM195" s="39" t="str">
        <f t="shared" si="54"/>
        <v/>
      </c>
    </row>
    <row r="196" spans="2:39" x14ac:dyDescent="0.35">
      <c r="B196" s="31"/>
      <c r="C196" s="31"/>
      <c r="D196" s="31"/>
      <c r="E196" s="31"/>
      <c r="F196" s="78"/>
      <c r="G196" s="21"/>
      <c r="H196" s="31"/>
      <c r="I196" s="32"/>
      <c r="J196" s="33" t="str">
        <f t="shared" ref="J196:J259" si="56">IF(OR(F196=0,I196=0),"",I196-F196)</f>
        <v/>
      </c>
      <c r="K196" s="31"/>
      <c r="L196" s="24"/>
      <c r="M196" s="24"/>
      <c r="N196" s="24"/>
      <c r="O196" s="34" t="str">
        <f t="shared" ref="O196:O259" si="57">IF(AND(C196="Abierto",D196="Urgente"),B196,"")</f>
        <v/>
      </c>
      <c r="P196" s="34" t="str">
        <f t="shared" ref="P196:P259" ca="1" si="58">IF(AND(C196="Abierto",D196="Urgente"),TODAY()-F196,"")</f>
        <v/>
      </c>
      <c r="Q196" s="34" t="str">
        <f>IF(AND(C196="Abierto",D196="Urgente"),RANK(P196,$P$4:$P$999,0)+COUNTIF($P$4:P196,P196)-1,"")</f>
        <v/>
      </c>
      <c r="R196" s="34" t="str">
        <f t="shared" ref="R196:R259" si="59">IF(AND(C196="Abierto",D196="Alta"),B196,"")</f>
        <v/>
      </c>
      <c r="S196" s="34" t="str">
        <f t="shared" ref="S196:S259" ca="1" si="60">IF(AND(C196="Abierto",D196="Alta"),TODAY()-F196,"")</f>
        <v/>
      </c>
      <c r="T196" s="34" t="str">
        <f>IF(AND(C196="Abierto",D196="Alta"),RANK(S196,$S$4:$S$999,0)+COUNTIF($S$4:S196,S196)-1+MAX(Q:Q),"")</f>
        <v/>
      </c>
      <c r="U196" s="34" t="str">
        <f t="shared" ref="U196:U259" si="61">IF(AND(C196="Abierto",D196="Media"),B196,"")</f>
        <v/>
      </c>
      <c r="V196" s="34" t="str">
        <f t="shared" ref="V196:V259" ca="1" si="62">IF(AND(C196="Abierto",D196="Media"),TODAY()-F196,"")</f>
        <v/>
      </c>
      <c r="W196" s="34" t="str">
        <f>IF(AND(C196="Abierto",D196="Media"),RANK(V196,$V$4:$V$999,0)+COUNTIF($V$4:V196,V196)-1+MAX(Q:Q,T:T),"")</f>
        <v/>
      </c>
      <c r="X196" s="34" t="str">
        <f t="shared" ref="X196:X259" si="63">IF(AND(C196="Abierto",D196="Baja"),B196,"")</f>
        <v/>
      </c>
      <c r="Y196" s="34" t="str">
        <f t="shared" ref="Y196:Y259" ca="1" si="64">IF(AND(C196="Abierto",D196="Baja"),TODAY()-F196,"")</f>
        <v/>
      </c>
      <c r="Z196" s="34" t="str">
        <f>IF(AND(C196="Abierto",D196="Baja"),RANK(Y196,$Y$4:$Y$999,0)+COUNTIF($Y$4:Y196,Y196)-1+MAX(Q:Q,T:T,W:W),"")</f>
        <v/>
      </c>
      <c r="AA196" s="35" t="str">
        <f t="shared" si="55"/>
        <v/>
      </c>
      <c r="AB196" s="35" t="str">
        <f t="shared" ref="AB196:AB259" si="65">IF(OR(C196="Resuelto",C196=""),"",SUM(P196,S196,V196,Y196))</f>
        <v/>
      </c>
      <c r="AC196" s="35" t="str">
        <f t="shared" ref="AC196:AC259" si="66">IF(OR(C196="Resuelto",C196=""),"",SUM(O196,R196,U196,X196))</f>
        <v/>
      </c>
      <c r="AD196" s="36">
        <v>193</v>
      </c>
      <c r="AE196" s="36" t="str">
        <f t="shared" ca="1" si="52"/>
        <v/>
      </c>
      <c r="AF196" s="37" t="str">
        <f t="shared" ca="1" si="53"/>
        <v/>
      </c>
      <c r="AG196" s="24"/>
      <c r="AH196" s="24"/>
      <c r="AI196" s="24"/>
      <c r="AJ196" s="24"/>
      <c r="AK196" s="36" t="str">
        <f>IF(AL196="","",MAX($AK$1:AK195)+1)</f>
        <v/>
      </c>
      <c r="AL196" s="39" t="str">
        <f>IF(H196="","",IF(COUNTIF($AL$3:AL195,H196)=0,H196,""))</f>
        <v/>
      </c>
      <c r="AM196" s="39" t="str">
        <f t="shared" si="54"/>
        <v/>
      </c>
    </row>
    <row r="197" spans="2:39" x14ac:dyDescent="0.35">
      <c r="B197" s="31"/>
      <c r="C197" s="31"/>
      <c r="D197" s="31"/>
      <c r="E197" s="31"/>
      <c r="F197" s="78"/>
      <c r="G197" s="21"/>
      <c r="H197" s="31"/>
      <c r="I197" s="32"/>
      <c r="J197" s="33" t="str">
        <f t="shared" si="56"/>
        <v/>
      </c>
      <c r="K197" s="31"/>
      <c r="L197" s="24"/>
      <c r="M197" s="24"/>
      <c r="N197" s="24"/>
      <c r="O197" s="34" t="str">
        <f t="shared" si="57"/>
        <v/>
      </c>
      <c r="P197" s="34" t="str">
        <f t="shared" ca="1" si="58"/>
        <v/>
      </c>
      <c r="Q197" s="34" t="str">
        <f>IF(AND(C197="Abierto",D197="Urgente"),RANK(P197,$P$4:$P$999,0)+COUNTIF($P$4:P197,P197)-1,"")</f>
        <v/>
      </c>
      <c r="R197" s="34" t="str">
        <f t="shared" si="59"/>
        <v/>
      </c>
      <c r="S197" s="34" t="str">
        <f t="shared" ca="1" si="60"/>
        <v/>
      </c>
      <c r="T197" s="34" t="str">
        <f>IF(AND(C197="Abierto",D197="Alta"),RANK(S197,$S$4:$S$999,0)+COUNTIF($S$4:S197,S197)-1+MAX(Q:Q),"")</f>
        <v/>
      </c>
      <c r="U197" s="34" t="str">
        <f t="shared" si="61"/>
        <v/>
      </c>
      <c r="V197" s="34" t="str">
        <f t="shared" ca="1" si="62"/>
        <v/>
      </c>
      <c r="W197" s="34" t="str">
        <f>IF(AND(C197="Abierto",D197="Media"),RANK(V197,$V$4:$V$999,0)+COUNTIF($V$4:V197,V197)-1+MAX(Q:Q,T:T),"")</f>
        <v/>
      </c>
      <c r="X197" s="34" t="str">
        <f t="shared" si="63"/>
        <v/>
      </c>
      <c r="Y197" s="34" t="str">
        <f t="shared" ca="1" si="64"/>
        <v/>
      </c>
      <c r="Z197" s="34" t="str">
        <f>IF(AND(C197="Abierto",D197="Baja"),RANK(Y197,$Y$4:$Y$999,0)+COUNTIF($Y$4:Y197,Y197)-1+MAX(Q:Q,T:T,W:W),"")</f>
        <v/>
      </c>
      <c r="AA197" s="35" t="str">
        <f t="shared" si="55"/>
        <v/>
      </c>
      <c r="AB197" s="35" t="str">
        <f t="shared" si="65"/>
        <v/>
      </c>
      <c r="AC197" s="35" t="str">
        <f t="shared" si="66"/>
        <v/>
      </c>
      <c r="AD197" s="36">
        <v>194</v>
      </c>
      <c r="AE197" s="36" t="str">
        <f t="shared" ref="AE197:AE260" ca="1" si="67">IF(ISNA(VLOOKUP(AD197,$AA$4:$AC$996,3,FALSE))=TRUE,"",VLOOKUP(AD197,$AA$4:$AC$996,3,FALSE))</f>
        <v/>
      </c>
      <c r="AF197" s="37" t="str">
        <f t="shared" ref="AF197:AF260" ca="1" si="68">IF(ISNA(VLOOKUP(AD197,$AA$4:$AC$996,2,FALSE))=TRUE,"",VLOOKUP(AD197,$AA$4:$AC$996,2,FALSE))</f>
        <v/>
      </c>
      <c r="AG197" s="24"/>
      <c r="AH197" s="24"/>
      <c r="AI197" s="24"/>
      <c r="AJ197" s="24"/>
      <c r="AK197" s="36" t="str">
        <f>IF(AL197="","",MAX($AK$1:AK196)+1)</f>
        <v/>
      </c>
      <c r="AL197" s="39" t="str">
        <f>IF(H197="","",IF(COUNTIF($AL$3:AL196,H197)=0,H197,""))</f>
        <v/>
      </c>
      <c r="AM197" s="39" t="str">
        <f t="shared" ref="AM197:AM260" si="69">IF(ISNA(VLOOKUP(AD197,$AK$4:$AL$996,2,FALSE))=TRUE,"",VLOOKUP(AD197,$AK$4:$AL$996,2,FALSE))</f>
        <v/>
      </c>
    </row>
    <row r="198" spans="2:39" x14ac:dyDescent="0.35">
      <c r="B198" s="31"/>
      <c r="C198" s="31"/>
      <c r="D198" s="31"/>
      <c r="E198" s="31"/>
      <c r="F198" s="78"/>
      <c r="G198" s="21"/>
      <c r="H198" s="31"/>
      <c r="I198" s="32"/>
      <c r="J198" s="33" t="str">
        <f t="shared" si="56"/>
        <v/>
      </c>
      <c r="K198" s="31"/>
      <c r="L198" s="24"/>
      <c r="M198" s="24"/>
      <c r="N198" s="24"/>
      <c r="O198" s="34" t="str">
        <f t="shared" si="57"/>
        <v/>
      </c>
      <c r="P198" s="34" t="str">
        <f t="shared" ca="1" si="58"/>
        <v/>
      </c>
      <c r="Q198" s="34" t="str">
        <f>IF(AND(C198="Abierto",D198="Urgente"),RANK(P198,$P$4:$P$999,0)+COUNTIF($P$4:P198,P198)-1,"")</f>
        <v/>
      </c>
      <c r="R198" s="34" t="str">
        <f t="shared" si="59"/>
        <v/>
      </c>
      <c r="S198" s="34" t="str">
        <f t="shared" ca="1" si="60"/>
        <v/>
      </c>
      <c r="T198" s="34" t="str">
        <f>IF(AND(C198="Abierto",D198="Alta"),RANK(S198,$S$4:$S$999,0)+COUNTIF($S$4:S198,S198)-1+MAX(Q:Q),"")</f>
        <v/>
      </c>
      <c r="U198" s="34" t="str">
        <f t="shared" si="61"/>
        <v/>
      </c>
      <c r="V198" s="34" t="str">
        <f t="shared" ca="1" si="62"/>
        <v/>
      </c>
      <c r="W198" s="34" t="str">
        <f>IF(AND(C198="Abierto",D198="Media"),RANK(V198,$V$4:$V$999,0)+COUNTIF($V$4:V198,V198)-1+MAX(Q:Q,T:T),"")</f>
        <v/>
      </c>
      <c r="X198" s="34" t="str">
        <f t="shared" si="63"/>
        <v/>
      </c>
      <c r="Y198" s="34" t="str">
        <f t="shared" ca="1" si="64"/>
        <v/>
      </c>
      <c r="Z198" s="34" t="str">
        <f>IF(AND(C198="Abierto",D198="Baja"),RANK(Y198,$Y$4:$Y$999,0)+COUNTIF($Y$4:Y198,Y198)-1+MAX(Q:Q,T:T,W:W),"")</f>
        <v/>
      </c>
      <c r="AA198" s="35" t="str">
        <f t="shared" si="55"/>
        <v/>
      </c>
      <c r="AB198" s="35" t="str">
        <f t="shared" si="65"/>
        <v/>
      </c>
      <c r="AC198" s="35" t="str">
        <f t="shared" si="66"/>
        <v/>
      </c>
      <c r="AD198" s="36">
        <v>195</v>
      </c>
      <c r="AE198" s="36" t="str">
        <f t="shared" ca="1" si="67"/>
        <v/>
      </c>
      <c r="AF198" s="37" t="str">
        <f t="shared" ca="1" si="68"/>
        <v/>
      </c>
      <c r="AG198" s="24"/>
      <c r="AH198" s="24"/>
      <c r="AI198" s="24"/>
      <c r="AJ198" s="24"/>
      <c r="AK198" s="36" t="str">
        <f>IF(AL198="","",MAX($AK$1:AK197)+1)</f>
        <v/>
      </c>
      <c r="AL198" s="39" t="str">
        <f>IF(H198="","",IF(COUNTIF($AL$3:AL197,H198)=0,H198,""))</f>
        <v/>
      </c>
      <c r="AM198" s="39" t="str">
        <f t="shared" si="69"/>
        <v/>
      </c>
    </row>
    <row r="199" spans="2:39" x14ac:dyDescent="0.35">
      <c r="B199" s="31"/>
      <c r="C199" s="31"/>
      <c r="D199" s="31"/>
      <c r="E199" s="31"/>
      <c r="F199" s="78"/>
      <c r="G199" s="21"/>
      <c r="H199" s="31"/>
      <c r="I199" s="32"/>
      <c r="J199" s="33" t="str">
        <f t="shared" si="56"/>
        <v/>
      </c>
      <c r="K199" s="31"/>
      <c r="L199" s="24"/>
      <c r="M199" s="24"/>
      <c r="N199" s="24"/>
      <c r="O199" s="34" t="str">
        <f t="shared" si="57"/>
        <v/>
      </c>
      <c r="P199" s="34" t="str">
        <f t="shared" ca="1" si="58"/>
        <v/>
      </c>
      <c r="Q199" s="34" t="str">
        <f>IF(AND(C199="Abierto",D199="Urgente"),RANK(P199,$P$4:$P$999,0)+COUNTIF($P$4:P199,P199)-1,"")</f>
        <v/>
      </c>
      <c r="R199" s="34" t="str">
        <f t="shared" si="59"/>
        <v/>
      </c>
      <c r="S199" s="34" t="str">
        <f t="shared" ca="1" si="60"/>
        <v/>
      </c>
      <c r="T199" s="34" t="str">
        <f>IF(AND(C199="Abierto",D199="Alta"),RANK(S199,$S$4:$S$999,0)+COUNTIF($S$4:S199,S199)-1+MAX(Q:Q),"")</f>
        <v/>
      </c>
      <c r="U199" s="34" t="str">
        <f t="shared" si="61"/>
        <v/>
      </c>
      <c r="V199" s="34" t="str">
        <f t="shared" ca="1" si="62"/>
        <v/>
      </c>
      <c r="W199" s="34" t="str">
        <f>IF(AND(C199="Abierto",D199="Media"),RANK(V199,$V$4:$V$999,0)+COUNTIF($V$4:V199,V199)-1+MAX(Q:Q,T:T),"")</f>
        <v/>
      </c>
      <c r="X199" s="34" t="str">
        <f t="shared" si="63"/>
        <v/>
      </c>
      <c r="Y199" s="34" t="str">
        <f t="shared" ca="1" si="64"/>
        <v/>
      </c>
      <c r="Z199" s="34" t="str">
        <f>IF(AND(C199="Abierto",D199="Baja"),RANK(Y199,$Y$4:$Y$999,0)+COUNTIF($Y$4:Y199,Y199)-1+MAX(Q:Q,T:T,W:W),"")</f>
        <v/>
      </c>
      <c r="AA199" s="35" t="str">
        <f t="shared" si="55"/>
        <v/>
      </c>
      <c r="AB199" s="35" t="str">
        <f t="shared" si="65"/>
        <v/>
      </c>
      <c r="AC199" s="35" t="str">
        <f t="shared" si="66"/>
        <v/>
      </c>
      <c r="AD199" s="36">
        <v>196</v>
      </c>
      <c r="AE199" s="36" t="str">
        <f t="shared" ca="1" si="67"/>
        <v/>
      </c>
      <c r="AF199" s="37" t="str">
        <f t="shared" ca="1" si="68"/>
        <v/>
      </c>
      <c r="AG199" s="24"/>
      <c r="AH199" s="24"/>
      <c r="AI199" s="24"/>
      <c r="AJ199" s="24"/>
      <c r="AK199" s="36" t="str">
        <f>IF(AL199="","",MAX($AK$1:AK198)+1)</f>
        <v/>
      </c>
      <c r="AL199" s="39" t="str">
        <f>IF(H199="","",IF(COUNTIF($AL$3:AL198,H199)=0,H199,""))</f>
        <v/>
      </c>
      <c r="AM199" s="39" t="str">
        <f t="shared" si="69"/>
        <v/>
      </c>
    </row>
    <row r="200" spans="2:39" x14ac:dyDescent="0.35">
      <c r="B200" s="31"/>
      <c r="C200" s="31"/>
      <c r="D200" s="31"/>
      <c r="E200" s="31"/>
      <c r="F200" s="78"/>
      <c r="G200" s="21"/>
      <c r="H200" s="31"/>
      <c r="I200" s="32"/>
      <c r="J200" s="33" t="str">
        <f t="shared" si="56"/>
        <v/>
      </c>
      <c r="K200" s="31"/>
      <c r="L200" s="24"/>
      <c r="M200" s="24"/>
      <c r="N200" s="24"/>
      <c r="O200" s="34" t="str">
        <f t="shared" si="57"/>
        <v/>
      </c>
      <c r="P200" s="34" t="str">
        <f t="shared" ca="1" si="58"/>
        <v/>
      </c>
      <c r="Q200" s="34" t="str">
        <f>IF(AND(C200="Abierto",D200="Urgente"),RANK(P200,$P$4:$P$999,0)+COUNTIF($P$4:P200,P200)-1,"")</f>
        <v/>
      </c>
      <c r="R200" s="34" t="str">
        <f t="shared" si="59"/>
        <v/>
      </c>
      <c r="S200" s="34" t="str">
        <f t="shared" ca="1" si="60"/>
        <v/>
      </c>
      <c r="T200" s="34" t="str">
        <f>IF(AND(C200="Abierto",D200="Alta"),RANK(S200,$S$4:$S$999,0)+COUNTIF($S$4:S200,S200)-1+MAX(Q:Q),"")</f>
        <v/>
      </c>
      <c r="U200" s="34" t="str">
        <f t="shared" si="61"/>
        <v/>
      </c>
      <c r="V200" s="34" t="str">
        <f t="shared" ca="1" si="62"/>
        <v/>
      </c>
      <c r="W200" s="34" t="str">
        <f>IF(AND(C200="Abierto",D200="Media"),RANK(V200,$V$4:$V$999,0)+COUNTIF($V$4:V200,V200)-1+MAX(Q:Q,T:T),"")</f>
        <v/>
      </c>
      <c r="X200" s="34" t="str">
        <f t="shared" si="63"/>
        <v/>
      </c>
      <c r="Y200" s="34" t="str">
        <f t="shared" ca="1" si="64"/>
        <v/>
      </c>
      <c r="Z200" s="34" t="str">
        <f>IF(AND(C200="Abierto",D200="Baja"),RANK(Y200,$Y$4:$Y$999,0)+COUNTIF($Y$4:Y200,Y200)-1+MAX(Q:Q,T:T,W:W),"")</f>
        <v/>
      </c>
      <c r="AA200" s="35" t="str">
        <f t="shared" si="55"/>
        <v/>
      </c>
      <c r="AB200" s="35" t="str">
        <f t="shared" si="65"/>
        <v/>
      </c>
      <c r="AC200" s="35" t="str">
        <f t="shared" si="66"/>
        <v/>
      </c>
      <c r="AD200" s="36">
        <v>197</v>
      </c>
      <c r="AE200" s="36" t="str">
        <f t="shared" ca="1" si="67"/>
        <v/>
      </c>
      <c r="AF200" s="37" t="str">
        <f t="shared" ca="1" si="68"/>
        <v/>
      </c>
      <c r="AG200" s="24"/>
      <c r="AH200" s="24"/>
      <c r="AI200" s="24"/>
      <c r="AJ200" s="24"/>
      <c r="AK200" s="36" t="str">
        <f>IF(AL200="","",MAX($AK$1:AK199)+1)</f>
        <v/>
      </c>
      <c r="AL200" s="39" t="str">
        <f>IF(H200="","",IF(COUNTIF($AL$3:AL199,H200)=0,H200,""))</f>
        <v/>
      </c>
      <c r="AM200" s="39" t="str">
        <f t="shared" si="69"/>
        <v/>
      </c>
    </row>
    <row r="201" spans="2:39" x14ac:dyDescent="0.35">
      <c r="B201" s="31"/>
      <c r="C201" s="31"/>
      <c r="D201" s="31"/>
      <c r="E201" s="31"/>
      <c r="F201" s="78"/>
      <c r="G201" s="21"/>
      <c r="H201" s="31"/>
      <c r="I201" s="32"/>
      <c r="J201" s="33" t="str">
        <f t="shared" si="56"/>
        <v/>
      </c>
      <c r="K201" s="31"/>
      <c r="L201" s="24"/>
      <c r="M201" s="24"/>
      <c r="N201" s="24"/>
      <c r="O201" s="34" t="str">
        <f t="shared" si="57"/>
        <v/>
      </c>
      <c r="P201" s="34" t="str">
        <f t="shared" ca="1" si="58"/>
        <v/>
      </c>
      <c r="Q201" s="34" t="str">
        <f>IF(AND(C201="Abierto",D201="Urgente"),RANK(P201,$P$4:$P$999,0)+COUNTIF($P$4:P201,P201)-1,"")</f>
        <v/>
      </c>
      <c r="R201" s="34" t="str">
        <f t="shared" si="59"/>
        <v/>
      </c>
      <c r="S201" s="34" t="str">
        <f t="shared" ca="1" si="60"/>
        <v/>
      </c>
      <c r="T201" s="34" t="str">
        <f>IF(AND(C201="Abierto",D201="Alta"),RANK(S201,$S$4:$S$999,0)+COUNTIF($S$4:S201,S201)-1+MAX(Q:Q),"")</f>
        <v/>
      </c>
      <c r="U201" s="34" t="str">
        <f t="shared" si="61"/>
        <v/>
      </c>
      <c r="V201" s="34" t="str">
        <f t="shared" ca="1" si="62"/>
        <v/>
      </c>
      <c r="W201" s="34" t="str">
        <f>IF(AND(C201="Abierto",D201="Media"),RANK(V201,$V$4:$V$999,0)+COUNTIF($V$4:V201,V201)-1+MAX(Q:Q,T:T),"")</f>
        <v/>
      </c>
      <c r="X201" s="34" t="str">
        <f t="shared" si="63"/>
        <v/>
      </c>
      <c r="Y201" s="34" t="str">
        <f t="shared" ca="1" si="64"/>
        <v/>
      </c>
      <c r="Z201" s="34" t="str">
        <f>IF(AND(C201="Abierto",D201="Baja"),RANK(Y201,$Y$4:$Y$999,0)+COUNTIF($Y$4:Y201,Y201)-1+MAX(Q:Q,T:T,W:W),"")</f>
        <v/>
      </c>
      <c r="AA201" s="35" t="str">
        <f t="shared" si="55"/>
        <v/>
      </c>
      <c r="AB201" s="35" t="str">
        <f t="shared" si="65"/>
        <v/>
      </c>
      <c r="AC201" s="35" t="str">
        <f t="shared" si="66"/>
        <v/>
      </c>
      <c r="AD201" s="36">
        <v>198</v>
      </c>
      <c r="AE201" s="36" t="str">
        <f t="shared" ca="1" si="67"/>
        <v/>
      </c>
      <c r="AF201" s="37" t="str">
        <f t="shared" ca="1" si="68"/>
        <v/>
      </c>
      <c r="AG201" s="24"/>
      <c r="AH201" s="24"/>
      <c r="AI201" s="24"/>
      <c r="AJ201" s="24"/>
      <c r="AK201" s="36" t="str">
        <f>IF(AL201="","",MAX($AK$1:AK200)+1)</f>
        <v/>
      </c>
      <c r="AL201" s="39" t="str">
        <f>IF(H201="","",IF(COUNTIF($AL$3:AL200,H201)=0,H201,""))</f>
        <v/>
      </c>
      <c r="AM201" s="39" t="str">
        <f t="shared" si="69"/>
        <v/>
      </c>
    </row>
    <row r="202" spans="2:39" x14ac:dyDescent="0.35">
      <c r="B202" s="31"/>
      <c r="C202" s="31"/>
      <c r="D202" s="31"/>
      <c r="E202" s="31"/>
      <c r="F202" s="78"/>
      <c r="G202" s="21"/>
      <c r="H202" s="31"/>
      <c r="I202" s="32"/>
      <c r="J202" s="33" t="str">
        <f t="shared" si="56"/>
        <v/>
      </c>
      <c r="K202" s="31"/>
      <c r="L202" s="24"/>
      <c r="M202" s="24"/>
      <c r="N202" s="24"/>
      <c r="O202" s="34" t="str">
        <f t="shared" si="57"/>
        <v/>
      </c>
      <c r="P202" s="34" t="str">
        <f t="shared" ca="1" si="58"/>
        <v/>
      </c>
      <c r="Q202" s="34" t="str">
        <f>IF(AND(C202="Abierto",D202="Urgente"),RANK(P202,$P$4:$P$999,0)+COUNTIF($P$4:P202,P202)-1,"")</f>
        <v/>
      </c>
      <c r="R202" s="34" t="str">
        <f t="shared" si="59"/>
        <v/>
      </c>
      <c r="S202" s="34" t="str">
        <f t="shared" ca="1" si="60"/>
        <v/>
      </c>
      <c r="T202" s="34" t="str">
        <f>IF(AND(C202="Abierto",D202="Alta"),RANK(S202,$S$4:$S$999,0)+COUNTIF($S$4:S202,S202)-1+MAX(Q:Q),"")</f>
        <v/>
      </c>
      <c r="U202" s="34" t="str">
        <f t="shared" si="61"/>
        <v/>
      </c>
      <c r="V202" s="34" t="str">
        <f t="shared" ca="1" si="62"/>
        <v/>
      </c>
      <c r="W202" s="34" t="str">
        <f>IF(AND(C202="Abierto",D202="Media"),RANK(V202,$V$4:$V$999,0)+COUNTIF($V$4:V202,V202)-1+MAX(Q:Q,T:T),"")</f>
        <v/>
      </c>
      <c r="X202" s="34" t="str">
        <f t="shared" si="63"/>
        <v/>
      </c>
      <c r="Y202" s="34" t="str">
        <f t="shared" ca="1" si="64"/>
        <v/>
      </c>
      <c r="Z202" s="34" t="str">
        <f>IF(AND(C202="Abierto",D202="Baja"),RANK(Y202,$Y$4:$Y$999,0)+COUNTIF($Y$4:Y202,Y202)-1+MAX(Q:Q,T:T,W:W),"")</f>
        <v/>
      </c>
      <c r="AA202" s="35" t="str">
        <f t="shared" si="55"/>
        <v/>
      </c>
      <c r="AB202" s="35" t="str">
        <f t="shared" si="65"/>
        <v/>
      </c>
      <c r="AC202" s="35" t="str">
        <f t="shared" si="66"/>
        <v/>
      </c>
      <c r="AD202" s="36">
        <v>199</v>
      </c>
      <c r="AE202" s="36" t="str">
        <f t="shared" ca="1" si="67"/>
        <v/>
      </c>
      <c r="AF202" s="37" t="str">
        <f t="shared" ca="1" si="68"/>
        <v/>
      </c>
      <c r="AG202" s="24"/>
      <c r="AH202" s="24"/>
      <c r="AI202" s="24"/>
      <c r="AJ202" s="24"/>
      <c r="AK202" s="36" t="str">
        <f>IF(AL202="","",MAX($AK$1:AK201)+1)</f>
        <v/>
      </c>
      <c r="AL202" s="39" t="str">
        <f>IF(H202="","",IF(COUNTIF($AL$3:AL201,H202)=0,H202,""))</f>
        <v/>
      </c>
      <c r="AM202" s="39" t="str">
        <f t="shared" si="69"/>
        <v/>
      </c>
    </row>
    <row r="203" spans="2:39" x14ac:dyDescent="0.35">
      <c r="B203" s="31"/>
      <c r="C203" s="31"/>
      <c r="D203" s="31"/>
      <c r="E203" s="31"/>
      <c r="F203" s="78"/>
      <c r="G203" s="21"/>
      <c r="H203" s="31"/>
      <c r="I203" s="32"/>
      <c r="J203" s="33" t="str">
        <f t="shared" si="56"/>
        <v/>
      </c>
      <c r="K203" s="31"/>
      <c r="L203" s="24"/>
      <c r="M203" s="24"/>
      <c r="N203" s="24"/>
      <c r="O203" s="34" t="str">
        <f t="shared" si="57"/>
        <v/>
      </c>
      <c r="P203" s="34" t="str">
        <f t="shared" ca="1" si="58"/>
        <v/>
      </c>
      <c r="Q203" s="34" t="str">
        <f>IF(AND(C203="Abierto",D203="Urgente"),RANK(P203,$P$4:$P$999,0)+COUNTIF($P$4:P203,P203)-1,"")</f>
        <v/>
      </c>
      <c r="R203" s="34" t="str">
        <f t="shared" si="59"/>
        <v/>
      </c>
      <c r="S203" s="34" t="str">
        <f t="shared" ca="1" si="60"/>
        <v/>
      </c>
      <c r="T203" s="34" t="str">
        <f>IF(AND(C203="Abierto",D203="Alta"),RANK(S203,$S$4:$S$999,0)+COUNTIF($S$4:S203,S203)-1+MAX(Q:Q),"")</f>
        <v/>
      </c>
      <c r="U203" s="34" t="str">
        <f t="shared" si="61"/>
        <v/>
      </c>
      <c r="V203" s="34" t="str">
        <f t="shared" ca="1" si="62"/>
        <v/>
      </c>
      <c r="W203" s="34" t="str">
        <f>IF(AND(C203="Abierto",D203="Media"),RANK(V203,$V$4:$V$999,0)+COUNTIF($V$4:V203,V203)-1+MAX(Q:Q,T:T),"")</f>
        <v/>
      </c>
      <c r="X203" s="34" t="str">
        <f t="shared" si="63"/>
        <v/>
      </c>
      <c r="Y203" s="34" t="str">
        <f t="shared" ca="1" si="64"/>
        <v/>
      </c>
      <c r="Z203" s="34" t="str">
        <f>IF(AND(C203="Abierto",D203="Baja"),RANK(Y203,$Y$4:$Y$999,0)+COUNTIF($Y$4:Y203,Y203)-1+MAX(Q:Q,T:T,W:W),"")</f>
        <v/>
      </c>
      <c r="AA203" s="35" t="str">
        <f t="shared" si="55"/>
        <v/>
      </c>
      <c r="AB203" s="35" t="str">
        <f t="shared" si="65"/>
        <v/>
      </c>
      <c r="AC203" s="35" t="str">
        <f t="shared" si="66"/>
        <v/>
      </c>
      <c r="AD203" s="36">
        <v>200</v>
      </c>
      <c r="AE203" s="36" t="str">
        <f t="shared" ca="1" si="67"/>
        <v/>
      </c>
      <c r="AF203" s="37" t="str">
        <f t="shared" ca="1" si="68"/>
        <v/>
      </c>
      <c r="AG203" s="24"/>
      <c r="AH203" s="24"/>
      <c r="AI203" s="24"/>
      <c r="AJ203" s="24"/>
      <c r="AK203" s="36" t="str">
        <f>IF(AL203="","",MAX($AK$1:AK202)+1)</f>
        <v/>
      </c>
      <c r="AL203" s="39" t="str">
        <f>IF(H203="","",IF(COUNTIF($AL$3:AL202,H203)=0,H203,""))</f>
        <v/>
      </c>
      <c r="AM203" s="39" t="str">
        <f t="shared" si="69"/>
        <v/>
      </c>
    </row>
    <row r="204" spans="2:39" x14ac:dyDescent="0.35">
      <c r="B204" s="31"/>
      <c r="C204" s="31"/>
      <c r="D204" s="31"/>
      <c r="E204" s="31"/>
      <c r="F204" s="78"/>
      <c r="G204" s="21"/>
      <c r="H204" s="31"/>
      <c r="I204" s="32"/>
      <c r="J204" s="33" t="str">
        <f t="shared" si="56"/>
        <v/>
      </c>
      <c r="K204" s="31"/>
      <c r="L204" s="24"/>
      <c r="M204" s="24"/>
      <c r="N204" s="24"/>
      <c r="O204" s="34" t="str">
        <f t="shared" si="57"/>
        <v/>
      </c>
      <c r="P204" s="34" t="str">
        <f t="shared" ca="1" si="58"/>
        <v/>
      </c>
      <c r="Q204" s="34" t="str">
        <f>IF(AND(C204="Abierto",D204="Urgente"),RANK(P204,$P$4:$P$999,0)+COUNTIF($P$4:P204,P204)-1,"")</f>
        <v/>
      </c>
      <c r="R204" s="34" t="str">
        <f t="shared" si="59"/>
        <v/>
      </c>
      <c r="S204" s="34" t="str">
        <f t="shared" ca="1" si="60"/>
        <v/>
      </c>
      <c r="T204" s="34" t="str">
        <f>IF(AND(C204="Abierto",D204="Alta"),RANK(S204,$S$4:$S$999,0)+COUNTIF($S$4:S204,S204)-1+MAX(Q:Q),"")</f>
        <v/>
      </c>
      <c r="U204" s="34" t="str">
        <f t="shared" si="61"/>
        <v/>
      </c>
      <c r="V204" s="34" t="str">
        <f t="shared" ca="1" si="62"/>
        <v/>
      </c>
      <c r="W204" s="34" t="str">
        <f>IF(AND(C204="Abierto",D204="Media"),RANK(V204,$V$4:$V$999,0)+COUNTIF($V$4:V204,V204)-1+MAX(Q:Q,T:T),"")</f>
        <v/>
      </c>
      <c r="X204" s="34" t="str">
        <f t="shared" si="63"/>
        <v/>
      </c>
      <c r="Y204" s="34" t="str">
        <f t="shared" ca="1" si="64"/>
        <v/>
      </c>
      <c r="Z204" s="34" t="str">
        <f>IF(AND(C204="Abierto",D204="Baja"),RANK(Y204,$Y$4:$Y$999,0)+COUNTIF($Y$4:Y204,Y204)-1+MAX(Q:Q,T:T,W:W),"")</f>
        <v/>
      </c>
      <c r="AA204" s="35" t="str">
        <f t="shared" si="55"/>
        <v/>
      </c>
      <c r="AB204" s="35" t="str">
        <f t="shared" si="65"/>
        <v/>
      </c>
      <c r="AC204" s="35" t="str">
        <f t="shared" si="66"/>
        <v/>
      </c>
      <c r="AD204" s="36">
        <v>201</v>
      </c>
      <c r="AE204" s="36" t="str">
        <f t="shared" ca="1" si="67"/>
        <v/>
      </c>
      <c r="AF204" s="37" t="str">
        <f t="shared" ca="1" si="68"/>
        <v/>
      </c>
      <c r="AG204" s="24"/>
      <c r="AH204" s="24"/>
      <c r="AI204" s="24"/>
      <c r="AJ204" s="24"/>
      <c r="AK204" s="36" t="str">
        <f>IF(AL204="","",MAX($AK$1:AK203)+1)</f>
        <v/>
      </c>
      <c r="AL204" s="39" t="str">
        <f>IF(H204="","",IF(COUNTIF($AL$3:AL203,H204)=0,H204,""))</f>
        <v/>
      </c>
      <c r="AM204" s="39" t="str">
        <f t="shared" si="69"/>
        <v/>
      </c>
    </row>
    <row r="205" spans="2:39" x14ac:dyDescent="0.35">
      <c r="B205" s="31"/>
      <c r="C205" s="31"/>
      <c r="D205" s="31"/>
      <c r="E205" s="31"/>
      <c r="F205" s="78"/>
      <c r="G205" s="21"/>
      <c r="H205" s="31"/>
      <c r="I205" s="32"/>
      <c r="J205" s="33" t="str">
        <f t="shared" si="56"/>
        <v/>
      </c>
      <c r="K205" s="31"/>
      <c r="L205" s="24"/>
      <c r="M205" s="24"/>
      <c r="N205" s="24"/>
      <c r="O205" s="34" t="str">
        <f t="shared" si="57"/>
        <v/>
      </c>
      <c r="P205" s="34" t="str">
        <f t="shared" ca="1" si="58"/>
        <v/>
      </c>
      <c r="Q205" s="34" t="str">
        <f>IF(AND(C205="Abierto",D205="Urgente"),RANK(P205,$P$4:$P$999,0)+COUNTIF($P$4:P205,P205)-1,"")</f>
        <v/>
      </c>
      <c r="R205" s="34" t="str">
        <f t="shared" si="59"/>
        <v/>
      </c>
      <c r="S205" s="34" t="str">
        <f t="shared" ca="1" si="60"/>
        <v/>
      </c>
      <c r="T205" s="34" t="str">
        <f>IF(AND(C205="Abierto",D205="Alta"),RANK(S205,$S$4:$S$999,0)+COUNTIF($S$4:S205,S205)-1+MAX(Q:Q),"")</f>
        <v/>
      </c>
      <c r="U205" s="34" t="str">
        <f t="shared" si="61"/>
        <v/>
      </c>
      <c r="V205" s="34" t="str">
        <f t="shared" ca="1" si="62"/>
        <v/>
      </c>
      <c r="W205" s="34" t="str">
        <f>IF(AND(C205="Abierto",D205="Media"),RANK(V205,$V$4:$V$999,0)+COUNTIF($V$4:V205,V205)-1+MAX(Q:Q,T:T),"")</f>
        <v/>
      </c>
      <c r="X205" s="34" t="str">
        <f t="shared" si="63"/>
        <v/>
      </c>
      <c r="Y205" s="34" t="str">
        <f t="shared" ca="1" si="64"/>
        <v/>
      </c>
      <c r="Z205" s="34" t="str">
        <f>IF(AND(C205="Abierto",D205="Baja"),RANK(Y205,$Y$4:$Y$999,0)+COUNTIF($Y$4:Y205,Y205)-1+MAX(Q:Q,T:T,W:W),"")</f>
        <v/>
      </c>
      <c r="AA205" s="35" t="str">
        <f t="shared" si="55"/>
        <v/>
      </c>
      <c r="AB205" s="35" t="str">
        <f t="shared" si="65"/>
        <v/>
      </c>
      <c r="AC205" s="35" t="str">
        <f t="shared" si="66"/>
        <v/>
      </c>
      <c r="AD205" s="36">
        <v>202</v>
      </c>
      <c r="AE205" s="36" t="str">
        <f t="shared" ca="1" si="67"/>
        <v/>
      </c>
      <c r="AF205" s="37" t="str">
        <f t="shared" ca="1" si="68"/>
        <v/>
      </c>
      <c r="AG205" s="24"/>
      <c r="AH205" s="24"/>
      <c r="AI205" s="24"/>
      <c r="AJ205" s="24"/>
      <c r="AK205" s="36" t="str">
        <f>IF(AL205="","",MAX($AK$1:AK204)+1)</f>
        <v/>
      </c>
      <c r="AL205" s="39" t="str">
        <f>IF(H205="","",IF(COUNTIF($AL$3:AL204,H205)=0,H205,""))</f>
        <v/>
      </c>
      <c r="AM205" s="39" t="str">
        <f t="shared" si="69"/>
        <v/>
      </c>
    </row>
    <row r="206" spans="2:39" x14ac:dyDescent="0.35">
      <c r="B206" s="31"/>
      <c r="C206" s="31"/>
      <c r="D206" s="31"/>
      <c r="E206" s="31"/>
      <c r="F206" s="78"/>
      <c r="G206" s="21"/>
      <c r="H206" s="31"/>
      <c r="I206" s="32"/>
      <c r="J206" s="33" t="str">
        <f t="shared" si="56"/>
        <v/>
      </c>
      <c r="K206" s="31"/>
      <c r="L206" s="24"/>
      <c r="M206" s="24"/>
      <c r="N206" s="24"/>
      <c r="O206" s="34" t="str">
        <f t="shared" si="57"/>
        <v/>
      </c>
      <c r="P206" s="34" t="str">
        <f t="shared" ca="1" si="58"/>
        <v/>
      </c>
      <c r="Q206" s="34" t="str">
        <f>IF(AND(C206="Abierto",D206="Urgente"),RANK(P206,$P$4:$P$999,0)+COUNTIF($P$4:P206,P206)-1,"")</f>
        <v/>
      </c>
      <c r="R206" s="34" t="str">
        <f t="shared" si="59"/>
        <v/>
      </c>
      <c r="S206" s="34" t="str">
        <f t="shared" ca="1" si="60"/>
        <v/>
      </c>
      <c r="T206" s="34" t="str">
        <f>IF(AND(C206="Abierto",D206="Alta"),RANK(S206,$S$4:$S$999,0)+COUNTIF($S$4:S206,S206)-1+MAX(Q:Q),"")</f>
        <v/>
      </c>
      <c r="U206" s="34" t="str">
        <f t="shared" si="61"/>
        <v/>
      </c>
      <c r="V206" s="34" t="str">
        <f t="shared" ca="1" si="62"/>
        <v/>
      </c>
      <c r="W206" s="34" t="str">
        <f>IF(AND(C206="Abierto",D206="Media"),RANK(V206,$V$4:$V$999,0)+COUNTIF($V$4:V206,V206)-1+MAX(Q:Q,T:T),"")</f>
        <v/>
      </c>
      <c r="X206" s="34" t="str">
        <f t="shared" si="63"/>
        <v/>
      </c>
      <c r="Y206" s="34" t="str">
        <f t="shared" ca="1" si="64"/>
        <v/>
      </c>
      <c r="Z206" s="34" t="str">
        <f>IF(AND(C206="Abierto",D206="Baja"),RANK(Y206,$Y$4:$Y$999,0)+COUNTIF($Y$4:Y206,Y206)-1+MAX(Q:Q,T:T,W:W),"")</f>
        <v/>
      </c>
      <c r="AA206" s="35" t="str">
        <f t="shared" si="55"/>
        <v/>
      </c>
      <c r="AB206" s="35" t="str">
        <f t="shared" si="65"/>
        <v/>
      </c>
      <c r="AC206" s="35" t="str">
        <f t="shared" si="66"/>
        <v/>
      </c>
      <c r="AD206" s="36">
        <v>203</v>
      </c>
      <c r="AE206" s="36" t="str">
        <f t="shared" ca="1" si="67"/>
        <v/>
      </c>
      <c r="AF206" s="37" t="str">
        <f t="shared" ca="1" si="68"/>
        <v/>
      </c>
      <c r="AG206" s="24"/>
      <c r="AH206" s="24"/>
      <c r="AI206" s="24"/>
      <c r="AJ206" s="24"/>
      <c r="AK206" s="36" t="str">
        <f>IF(AL206="","",MAX($AK$1:AK205)+1)</f>
        <v/>
      </c>
      <c r="AL206" s="39" t="str">
        <f>IF(H206="","",IF(COUNTIF($AL$3:AL205,H206)=0,H206,""))</f>
        <v/>
      </c>
      <c r="AM206" s="39" t="str">
        <f t="shared" si="69"/>
        <v/>
      </c>
    </row>
    <row r="207" spans="2:39" x14ac:dyDescent="0.35">
      <c r="B207" s="31"/>
      <c r="C207" s="31"/>
      <c r="D207" s="31"/>
      <c r="E207" s="31"/>
      <c r="F207" s="78"/>
      <c r="G207" s="21"/>
      <c r="H207" s="31"/>
      <c r="I207" s="32"/>
      <c r="J207" s="33" t="str">
        <f t="shared" si="56"/>
        <v/>
      </c>
      <c r="K207" s="31"/>
      <c r="L207" s="24"/>
      <c r="M207" s="24"/>
      <c r="N207" s="24"/>
      <c r="O207" s="34" t="str">
        <f t="shared" si="57"/>
        <v/>
      </c>
      <c r="P207" s="34" t="str">
        <f t="shared" ca="1" si="58"/>
        <v/>
      </c>
      <c r="Q207" s="34" t="str">
        <f>IF(AND(C207="Abierto",D207="Urgente"),RANK(P207,$P$4:$P$999,0)+COUNTIF($P$4:P207,P207)-1,"")</f>
        <v/>
      </c>
      <c r="R207" s="34" t="str">
        <f t="shared" si="59"/>
        <v/>
      </c>
      <c r="S207" s="34" t="str">
        <f t="shared" ca="1" si="60"/>
        <v/>
      </c>
      <c r="T207" s="34" t="str">
        <f>IF(AND(C207="Abierto",D207="Alta"),RANK(S207,$S$4:$S$999,0)+COUNTIF($S$4:S207,S207)-1+MAX(Q:Q),"")</f>
        <v/>
      </c>
      <c r="U207" s="34" t="str">
        <f t="shared" si="61"/>
        <v/>
      </c>
      <c r="V207" s="34" t="str">
        <f t="shared" ca="1" si="62"/>
        <v/>
      </c>
      <c r="W207" s="34" t="str">
        <f>IF(AND(C207="Abierto",D207="Media"),RANK(V207,$V$4:$V$999,0)+COUNTIF($V$4:V207,V207)-1+MAX(Q:Q,T:T),"")</f>
        <v/>
      </c>
      <c r="X207" s="34" t="str">
        <f t="shared" si="63"/>
        <v/>
      </c>
      <c r="Y207" s="34" t="str">
        <f t="shared" ca="1" si="64"/>
        <v/>
      </c>
      <c r="Z207" s="34" t="str">
        <f>IF(AND(C207="Abierto",D207="Baja"),RANK(Y207,$Y$4:$Y$999,0)+COUNTIF($Y$4:Y207,Y207)-1+MAX(Q:Q,T:T,W:W),"")</f>
        <v/>
      </c>
      <c r="AA207" s="35" t="str">
        <f t="shared" si="55"/>
        <v/>
      </c>
      <c r="AB207" s="35" t="str">
        <f t="shared" si="65"/>
        <v/>
      </c>
      <c r="AC207" s="35" t="str">
        <f t="shared" si="66"/>
        <v/>
      </c>
      <c r="AD207" s="36">
        <v>204</v>
      </c>
      <c r="AE207" s="36" t="str">
        <f t="shared" ca="1" si="67"/>
        <v/>
      </c>
      <c r="AF207" s="37" t="str">
        <f t="shared" ca="1" si="68"/>
        <v/>
      </c>
      <c r="AG207" s="24"/>
      <c r="AH207" s="24"/>
      <c r="AI207" s="24"/>
      <c r="AJ207" s="24"/>
      <c r="AK207" s="36" t="str">
        <f>IF(AL207="","",MAX($AK$1:AK206)+1)</f>
        <v/>
      </c>
      <c r="AL207" s="39" t="str">
        <f>IF(H207="","",IF(COUNTIF($AL$3:AL206,H207)=0,H207,""))</f>
        <v/>
      </c>
      <c r="AM207" s="39" t="str">
        <f t="shared" si="69"/>
        <v/>
      </c>
    </row>
    <row r="208" spans="2:39" x14ac:dyDescent="0.35">
      <c r="B208" s="31"/>
      <c r="C208" s="31"/>
      <c r="D208" s="31"/>
      <c r="E208" s="31"/>
      <c r="F208" s="78"/>
      <c r="G208" s="21"/>
      <c r="H208" s="31"/>
      <c r="I208" s="32"/>
      <c r="J208" s="33" t="str">
        <f t="shared" si="56"/>
        <v/>
      </c>
      <c r="K208" s="31"/>
      <c r="L208" s="24"/>
      <c r="M208" s="24"/>
      <c r="N208" s="24"/>
      <c r="O208" s="34" t="str">
        <f t="shared" si="57"/>
        <v/>
      </c>
      <c r="P208" s="34" t="str">
        <f t="shared" ca="1" si="58"/>
        <v/>
      </c>
      <c r="Q208" s="34" t="str">
        <f>IF(AND(C208="Abierto",D208="Urgente"),RANK(P208,$P$4:$P$999,0)+COUNTIF($P$4:P208,P208)-1,"")</f>
        <v/>
      </c>
      <c r="R208" s="34" t="str">
        <f t="shared" si="59"/>
        <v/>
      </c>
      <c r="S208" s="34" t="str">
        <f t="shared" ca="1" si="60"/>
        <v/>
      </c>
      <c r="T208" s="34" t="str">
        <f>IF(AND(C208="Abierto",D208="Alta"),RANK(S208,$S$4:$S$999,0)+COUNTIF($S$4:S208,S208)-1+MAX(Q:Q),"")</f>
        <v/>
      </c>
      <c r="U208" s="34" t="str">
        <f t="shared" si="61"/>
        <v/>
      </c>
      <c r="V208" s="34" t="str">
        <f t="shared" ca="1" si="62"/>
        <v/>
      </c>
      <c r="W208" s="34" t="str">
        <f>IF(AND(C208="Abierto",D208="Media"),RANK(V208,$V$4:$V$999,0)+COUNTIF($V$4:V208,V208)-1+MAX(Q:Q,T:T),"")</f>
        <v/>
      </c>
      <c r="X208" s="34" t="str">
        <f t="shared" si="63"/>
        <v/>
      </c>
      <c r="Y208" s="34" t="str">
        <f t="shared" ca="1" si="64"/>
        <v/>
      </c>
      <c r="Z208" s="34" t="str">
        <f>IF(AND(C208="Abierto",D208="Baja"),RANK(Y208,$Y$4:$Y$999,0)+COUNTIF($Y$4:Y208,Y208)-1+MAX(Q:Q,T:T,W:W),"")</f>
        <v/>
      </c>
      <c r="AA208" s="35" t="str">
        <f t="shared" si="55"/>
        <v/>
      </c>
      <c r="AB208" s="35" t="str">
        <f t="shared" si="65"/>
        <v/>
      </c>
      <c r="AC208" s="35" t="str">
        <f t="shared" si="66"/>
        <v/>
      </c>
      <c r="AD208" s="36">
        <v>205</v>
      </c>
      <c r="AE208" s="36" t="str">
        <f t="shared" ca="1" si="67"/>
        <v/>
      </c>
      <c r="AF208" s="37" t="str">
        <f t="shared" ca="1" si="68"/>
        <v/>
      </c>
      <c r="AG208" s="24"/>
      <c r="AH208" s="24"/>
      <c r="AI208" s="24"/>
      <c r="AJ208" s="24"/>
      <c r="AK208" s="36" t="str">
        <f>IF(AL208="","",MAX($AK$1:AK207)+1)</f>
        <v/>
      </c>
      <c r="AL208" s="39" t="str">
        <f>IF(H208="","",IF(COUNTIF($AL$3:AL207,H208)=0,H208,""))</f>
        <v/>
      </c>
      <c r="AM208" s="39" t="str">
        <f t="shared" si="69"/>
        <v/>
      </c>
    </row>
    <row r="209" spans="2:39" x14ac:dyDescent="0.35">
      <c r="B209" s="31"/>
      <c r="C209" s="31"/>
      <c r="D209" s="31"/>
      <c r="E209" s="31"/>
      <c r="F209" s="78"/>
      <c r="G209" s="21"/>
      <c r="H209" s="31"/>
      <c r="I209" s="32"/>
      <c r="J209" s="33" t="str">
        <f t="shared" si="56"/>
        <v/>
      </c>
      <c r="K209" s="31"/>
      <c r="L209" s="24"/>
      <c r="M209" s="24"/>
      <c r="N209" s="24"/>
      <c r="O209" s="34" t="str">
        <f t="shared" si="57"/>
        <v/>
      </c>
      <c r="P209" s="34" t="str">
        <f t="shared" ca="1" si="58"/>
        <v/>
      </c>
      <c r="Q209" s="34" t="str">
        <f>IF(AND(C209="Abierto",D209="Urgente"),RANK(P209,$P$4:$P$999,0)+COUNTIF($P$4:P209,P209)-1,"")</f>
        <v/>
      </c>
      <c r="R209" s="34" t="str">
        <f t="shared" si="59"/>
        <v/>
      </c>
      <c r="S209" s="34" t="str">
        <f t="shared" ca="1" si="60"/>
        <v/>
      </c>
      <c r="T209" s="34" t="str">
        <f>IF(AND(C209="Abierto",D209="Alta"),RANK(S209,$S$4:$S$999,0)+COUNTIF($S$4:S209,S209)-1+MAX(Q:Q),"")</f>
        <v/>
      </c>
      <c r="U209" s="34" t="str">
        <f t="shared" si="61"/>
        <v/>
      </c>
      <c r="V209" s="34" t="str">
        <f t="shared" ca="1" si="62"/>
        <v/>
      </c>
      <c r="W209" s="34" t="str">
        <f>IF(AND(C209="Abierto",D209="Media"),RANK(V209,$V$4:$V$999,0)+COUNTIF($V$4:V209,V209)-1+MAX(Q:Q,T:T),"")</f>
        <v/>
      </c>
      <c r="X209" s="34" t="str">
        <f t="shared" si="63"/>
        <v/>
      </c>
      <c r="Y209" s="34" t="str">
        <f t="shared" ca="1" si="64"/>
        <v/>
      </c>
      <c r="Z209" s="34" t="str">
        <f>IF(AND(C209="Abierto",D209="Baja"),RANK(Y209,$Y$4:$Y$999,0)+COUNTIF($Y$4:Y209,Y209)-1+MAX(Q:Q,T:T,W:W),"")</f>
        <v/>
      </c>
      <c r="AA209" s="35" t="str">
        <f t="shared" si="55"/>
        <v/>
      </c>
      <c r="AB209" s="35" t="str">
        <f t="shared" si="65"/>
        <v/>
      </c>
      <c r="AC209" s="35" t="str">
        <f t="shared" si="66"/>
        <v/>
      </c>
      <c r="AD209" s="36">
        <v>206</v>
      </c>
      <c r="AE209" s="36" t="str">
        <f t="shared" ca="1" si="67"/>
        <v/>
      </c>
      <c r="AF209" s="37" t="str">
        <f t="shared" ca="1" si="68"/>
        <v/>
      </c>
      <c r="AG209" s="24"/>
      <c r="AH209" s="24"/>
      <c r="AI209" s="24"/>
      <c r="AJ209" s="24"/>
      <c r="AK209" s="36" t="str">
        <f>IF(AL209="","",MAX($AK$1:AK208)+1)</f>
        <v/>
      </c>
      <c r="AL209" s="39" t="str">
        <f>IF(H209="","",IF(COUNTIF($AL$3:AL208,H209)=0,H209,""))</f>
        <v/>
      </c>
      <c r="AM209" s="39" t="str">
        <f t="shared" si="69"/>
        <v/>
      </c>
    </row>
    <row r="210" spans="2:39" x14ac:dyDescent="0.35">
      <c r="B210" s="31"/>
      <c r="C210" s="31"/>
      <c r="D210" s="31"/>
      <c r="E210" s="31"/>
      <c r="F210" s="78"/>
      <c r="G210" s="21"/>
      <c r="H210" s="31"/>
      <c r="I210" s="32"/>
      <c r="J210" s="33" t="str">
        <f t="shared" si="56"/>
        <v/>
      </c>
      <c r="K210" s="31"/>
      <c r="L210" s="24"/>
      <c r="M210" s="24"/>
      <c r="N210" s="24"/>
      <c r="O210" s="34" t="str">
        <f t="shared" si="57"/>
        <v/>
      </c>
      <c r="P210" s="34" t="str">
        <f t="shared" ca="1" si="58"/>
        <v/>
      </c>
      <c r="Q210" s="34" t="str">
        <f>IF(AND(C210="Abierto",D210="Urgente"),RANK(P210,$P$4:$P$999,0)+COUNTIF($P$4:P210,P210)-1,"")</f>
        <v/>
      </c>
      <c r="R210" s="34" t="str">
        <f t="shared" si="59"/>
        <v/>
      </c>
      <c r="S210" s="34" t="str">
        <f t="shared" ca="1" si="60"/>
        <v/>
      </c>
      <c r="T210" s="34" t="str">
        <f>IF(AND(C210="Abierto",D210="Alta"),RANK(S210,$S$4:$S$999,0)+COUNTIF($S$4:S210,S210)-1+MAX(Q:Q),"")</f>
        <v/>
      </c>
      <c r="U210" s="34" t="str">
        <f t="shared" si="61"/>
        <v/>
      </c>
      <c r="V210" s="34" t="str">
        <f t="shared" ca="1" si="62"/>
        <v/>
      </c>
      <c r="W210" s="34" t="str">
        <f>IF(AND(C210="Abierto",D210="Media"),RANK(V210,$V$4:$V$999,0)+COUNTIF($V$4:V210,V210)-1+MAX(Q:Q,T:T),"")</f>
        <v/>
      </c>
      <c r="X210" s="34" t="str">
        <f t="shared" si="63"/>
        <v/>
      </c>
      <c r="Y210" s="34" t="str">
        <f t="shared" ca="1" si="64"/>
        <v/>
      </c>
      <c r="Z210" s="34" t="str">
        <f>IF(AND(C210="Abierto",D210="Baja"),RANK(Y210,$Y$4:$Y$999,0)+COUNTIF($Y$4:Y210,Y210)-1+MAX(Q:Q,T:T,W:W),"")</f>
        <v/>
      </c>
      <c r="AA210" s="35" t="str">
        <f t="shared" si="55"/>
        <v/>
      </c>
      <c r="AB210" s="35" t="str">
        <f t="shared" si="65"/>
        <v/>
      </c>
      <c r="AC210" s="35" t="str">
        <f t="shared" si="66"/>
        <v/>
      </c>
      <c r="AD210" s="36">
        <v>207</v>
      </c>
      <c r="AE210" s="36" t="str">
        <f t="shared" ca="1" si="67"/>
        <v/>
      </c>
      <c r="AF210" s="37" t="str">
        <f t="shared" ca="1" si="68"/>
        <v/>
      </c>
      <c r="AG210" s="24"/>
      <c r="AH210" s="24"/>
      <c r="AI210" s="24"/>
      <c r="AJ210" s="24"/>
      <c r="AK210" s="36" t="str">
        <f>IF(AL210="","",MAX($AK$1:AK209)+1)</f>
        <v/>
      </c>
      <c r="AL210" s="39" t="str">
        <f>IF(H210="","",IF(COUNTIF($AL$3:AL209,H210)=0,H210,""))</f>
        <v/>
      </c>
      <c r="AM210" s="39" t="str">
        <f t="shared" si="69"/>
        <v/>
      </c>
    </row>
    <row r="211" spans="2:39" x14ac:dyDescent="0.35">
      <c r="B211" s="31"/>
      <c r="C211" s="31"/>
      <c r="D211" s="31"/>
      <c r="E211" s="31"/>
      <c r="F211" s="78"/>
      <c r="G211" s="21"/>
      <c r="H211" s="31"/>
      <c r="I211" s="32"/>
      <c r="J211" s="33" t="str">
        <f t="shared" si="56"/>
        <v/>
      </c>
      <c r="K211" s="31"/>
      <c r="L211" s="24"/>
      <c r="M211" s="24"/>
      <c r="N211" s="24"/>
      <c r="O211" s="34" t="str">
        <f t="shared" si="57"/>
        <v/>
      </c>
      <c r="P211" s="34" t="str">
        <f t="shared" ca="1" si="58"/>
        <v/>
      </c>
      <c r="Q211" s="34" t="str">
        <f>IF(AND(C211="Abierto",D211="Urgente"),RANK(P211,$P$4:$P$999,0)+COUNTIF($P$4:P211,P211)-1,"")</f>
        <v/>
      </c>
      <c r="R211" s="34" t="str">
        <f t="shared" si="59"/>
        <v/>
      </c>
      <c r="S211" s="34" t="str">
        <f t="shared" ca="1" si="60"/>
        <v/>
      </c>
      <c r="T211" s="34" t="str">
        <f>IF(AND(C211="Abierto",D211="Alta"),RANK(S211,$S$4:$S$999,0)+COUNTIF($S$4:S211,S211)-1+MAX(Q:Q),"")</f>
        <v/>
      </c>
      <c r="U211" s="34" t="str">
        <f t="shared" si="61"/>
        <v/>
      </c>
      <c r="V211" s="34" t="str">
        <f t="shared" ca="1" si="62"/>
        <v/>
      </c>
      <c r="W211" s="34" t="str">
        <f>IF(AND(C211="Abierto",D211="Media"),RANK(V211,$V$4:$V$999,0)+COUNTIF($V$4:V211,V211)-1+MAX(Q:Q,T:T),"")</f>
        <v/>
      </c>
      <c r="X211" s="34" t="str">
        <f t="shared" si="63"/>
        <v/>
      </c>
      <c r="Y211" s="34" t="str">
        <f t="shared" ca="1" si="64"/>
        <v/>
      </c>
      <c r="Z211" s="34" t="str">
        <f>IF(AND(C211="Abierto",D211="Baja"),RANK(Y211,$Y$4:$Y$999,0)+COUNTIF($Y$4:Y211,Y211)-1+MAX(Q:Q,T:T,W:W),"")</f>
        <v/>
      </c>
      <c r="AA211" s="35" t="str">
        <f t="shared" si="55"/>
        <v/>
      </c>
      <c r="AB211" s="35" t="str">
        <f t="shared" si="65"/>
        <v/>
      </c>
      <c r="AC211" s="35" t="str">
        <f t="shared" si="66"/>
        <v/>
      </c>
      <c r="AD211" s="36">
        <v>208</v>
      </c>
      <c r="AE211" s="36" t="str">
        <f t="shared" ca="1" si="67"/>
        <v/>
      </c>
      <c r="AF211" s="37" t="str">
        <f t="shared" ca="1" si="68"/>
        <v/>
      </c>
      <c r="AG211" s="24"/>
      <c r="AH211" s="24"/>
      <c r="AI211" s="24"/>
      <c r="AJ211" s="24"/>
      <c r="AK211" s="36" t="str">
        <f>IF(AL211="","",MAX($AK$1:AK210)+1)</f>
        <v/>
      </c>
      <c r="AL211" s="39" t="str">
        <f>IF(H211="","",IF(COUNTIF($AL$3:AL210,H211)=0,H211,""))</f>
        <v/>
      </c>
      <c r="AM211" s="39" t="str">
        <f t="shared" si="69"/>
        <v/>
      </c>
    </row>
    <row r="212" spans="2:39" x14ac:dyDescent="0.35">
      <c r="B212" s="31"/>
      <c r="C212" s="31"/>
      <c r="D212" s="31"/>
      <c r="E212" s="31"/>
      <c r="F212" s="78"/>
      <c r="G212" s="21"/>
      <c r="H212" s="31"/>
      <c r="I212" s="32"/>
      <c r="J212" s="33" t="str">
        <f t="shared" si="56"/>
        <v/>
      </c>
      <c r="K212" s="31"/>
      <c r="L212" s="24"/>
      <c r="M212" s="24"/>
      <c r="N212" s="24"/>
      <c r="O212" s="34" t="str">
        <f t="shared" si="57"/>
        <v/>
      </c>
      <c r="P212" s="34" t="str">
        <f t="shared" ca="1" si="58"/>
        <v/>
      </c>
      <c r="Q212" s="34" t="str">
        <f>IF(AND(C212="Abierto",D212="Urgente"),RANK(P212,$P$4:$P$999,0)+COUNTIF($P$4:P212,P212)-1,"")</f>
        <v/>
      </c>
      <c r="R212" s="34" t="str">
        <f t="shared" si="59"/>
        <v/>
      </c>
      <c r="S212" s="34" t="str">
        <f t="shared" ca="1" si="60"/>
        <v/>
      </c>
      <c r="T212" s="34" t="str">
        <f>IF(AND(C212="Abierto",D212="Alta"),RANK(S212,$S$4:$S$999,0)+COUNTIF($S$4:S212,S212)-1+MAX(Q:Q),"")</f>
        <v/>
      </c>
      <c r="U212" s="34" t="str">
        <f t="shared" si="61"/>
        <v/>
      </c>
      <c r="V212" s="34" t="str">
        <f t="shared" ca="1" si="62"/>
        <v/>
      </c>
      <c r="W212" s="34" t="str">
        <f>IF(AND(C212="Abierto",D212="Media"),RANK(V212,$V$4:$V$999,0)+COUNTIF($V$4:V212,V212)-1+MAX(Q:Q,T:T),"")</f>
        <v/>
      </c>
      <c r="X212" s="34" t="str">
        <f t="shared" si="63"/>
        <v/>
      </c>
      <c r="Y212" s="34" t="str">
        <f t="shared" ca="1" si="64"/>
        <v/>
      </c>
      <c r="Z212" s="34" t="str">
        <f>IF(AND(C212="Abierto",D212="Baja"),RANK(Y212,$Y$4:$Y$999,0)+COUNTIF($Y$4:Y212,Y212)-1+MAX(Q:Q,T:T,W:W),"")</f>
        <v/>
      </c>
      <c r="AA212" s="35" t="str">
        <f t="shared" si="55"/>
        <v/>
      </c>
      <c r="AB212" s="35" t="str">
        <f t="shared" si="65"/>
        <v/>
      </c>
      <c r="AC212" s="35" t="str">
        <f t="shared" si="66"/>
        <v/>
      </c>
      <c r="AD212" s="36">
        <v>209</v>
      </c>
      <c r="AE212" s="36" t="str">
        <f t="shared" ca="1" si="67"/>
        <v/>
      </c>
      <c r="AF212" s="37" t="str">
        <f t="shared" ca="1" si="68"/>
        <v/>
      </c>
      <c r="AG212" s="24"/>
      <c r="AH212" s="24"/>
      <c r="AI212" s="24"/>
      <c r="AJ212" s="24"/>
      <c r="AK212" s="36" t="str">
        <f>IF(AL212="","",MAX($AK$1:AK211)+1)</f>
        <v/>
      </c>
      <c r="AL212" s="39" t="str">
        <f>IF(H212="","",IF(COUNTIF($AL$3:AL211,H212)=0,H212,""))</f>
        <v/>
      </c>
      <c r="AM212" s="39" t="str">
        <f t="shared" si="69"/>
        <v/>
      </c>
    </row>
    <row r="213" spans="2:39" x14ac:dyDescent="0.35">
      <c r="B213" s="31"/>
      <c r="C213" s="31"/>
      <c r="D213" s="31"/>
      <c r="E213" s="31"/>
      <c r="F213" s="78"/>
      <c r="G213" s="21"/>
      <c r="H213" s="31"/>
      <c r="I213" s="32"/>
      <c r="J213" s="33" t="str">
        <f t="shared" si="56"/>
        <v/>
      </c>
      <c r="K213" s="31"/>
      <c r="L213" s="24"/>
      <c r="M213" s="24"/>
      <c r="N213" s="24"/>
      <c r="O213" s="34" t="str">
        <f t="shared" si="57"/>
        <v/>
      </c>
      <c r="P213" s="34" t="str">
        <f t="shared" ca="1" si="58"/>
        <v/>
      </c>
      <c r="Q213" s="34" t="str">
        <f>IF(AND(C213="Abierto",D213="Urgente"),RANK(P213,$P$4:$P$999,0)+COUNTIF($P$4:P213,P213)-1,"")</f>
        <v/>
      </c>
      <c r="R213" s="34" t="str">
        <f t="shared" si="59"/>
        <v/>
      </c>
      <c r="S213" s="34" t="str">
        <f t="shared" ca="1" si="60"/>
        <v/>
      </c>
      <c r="T213" s="34" t="str">
        <f>IF(AND(C213="Abierto",D213="Alta"),RANK(S213,$S$4:$S$999,0)+COUNTIF($S$4:S213,S213)-1+MAX(Q:Q),"")</f>
        <v/>
      </c>
      <c r="U213" s="34" t="str">
        <f t="shared" si="61"/>
        <v/>
      </c>
      <c r="V213" s="34" t="str">
        <f t="shared" ca="1" si="62"/>
        <v/>
      </c>
      <c r="W213" s="34" t="str">
        <f>IF(AND(C213="Abierto",D213="Media"),RANK(V213,$V$4:$V$999,0)+COUNTIF($V$4:V213,V213)-1+MAX(Q:Q,T:T),"")</f>
        <v/>
      </c>
      <c r="X213" s="34" t="str">
        <f t="shared" si="63"/>
        <v/>
      </c>
      <c r="Y213" s="34" t="str">
        <f t="shared" ca="1" si="64"/>
        <v/>
      </c>
      <c r="Z213" s="34" t="str">
        <f>IF(AND(C213="Abierto",D213="Baja"),RANK(Y213,$Y$4:$Y$999,0)+COUNTIF($Y$4:Y213,Y213)-1+MAX(Q:Q,T:T,W:W),"")</f>
        <v/>
      </c>
      <c r="AA213" s="35" t="str">
        <f t="shared" si="55"/>
        <v/>
      </c>
      <c r="AB213" s="35" t="str">
        <f t="shared" si="65"/>
        <v/>
      </c>
      <c r="AC213" s="35" t="str">
        <f t="shared" si="66"/>
        <v/>
      </c>
      <c r="AD213" s="36">
        <v>210</v>
      </c>
      <c r="AE213" s="36" t="str">
        <f t="shared" ca="1" si="67"/>
        <v/>
      </c>
      <c r="AF213" s="37" t="str">
        <f t="shared" ca="1" si="68"/>
        <v/>
      </c>
      <c r="AG213" s="24"/>
      <c r="AH213" s="24"/>
      <c r="AI213" s="24"/>
      <c r="AJ213" s="24"/>
      <c r="AK213" s="36" t="str">
        <f>IF(AL213="","",MAX($AK$1:AK212)+1)</f>
        <v/>
      </c>
      <c r="AL213" s="39" t="str">
        <f>IF(H213="","",IF(COUNTIF($AL$3:AL212,H213)=0,H213,""))</f>
        <v/>
      </c>
      <c r="AM213" s="39" t="str">
        <f t="shared" si="69"/>
        <v/>
      </c>
    </row>
    <row r="214" spans="2:39" x14ac:dyDescent="0.35">
      <c r="B214" s="31"/>
      <c r="C214" s="31"/>
      <c r="D214" s="31"/>
      <c r="E214" s="31"/>
      <c r="F214" s="78"/>
      <c r="G214" s="21"/>
      <c r="H214" s="31"/>
      <c r="I214" s="32"/>
      <c r="J214" s="33" t="str">
        <f t="shared" si="56"/>
        <v/>
      </c>
      <c r="K214" s="31"/>
      <c r="L214" s="24"/>
      <c r="M214" s="24"/>
      <c r="N214" s="24"/>
      <c r="O214" s="34" t="str">
        <f t="shared" si="57"/>
        <v/>
      </c>
      <c r="P214" s="34" t="str">
        <f t="shared" ca="1" si="58"/>
        <v/>
      </c>
      <c r="Q214" s="34" t="str">
        <f>IF(AND(C214="Abierto",D214="Urgente"),RANK(P214,$P$4:$P$999,0)+COUNTIF($P$4:P214,P214)-1,"")</f>
        <v/>
      </c>
      <c r="R214" s="34" t="str">
        <f t="shared" si="59"/>
        <v/>
      </c>
      <c r="S214" s="34" t="str">
        <f t="shared" ca="1" si="60"/>
        <v/>
      </c>
      <c r="T214" s="34" t="str">
        <f>IF(AND(C214="Abierto",D214="Alta"),RANK(S214,$S$4:$S$999,0)+COUNTIF($S$4:S214,S214)-1+MAX(Q:Q),"")</f>
        <v/>
      </c>
      <c r="U214" s="34" t="str">
        <f t="shared" si="61"/>
        <v/>
      </c>
      <c r="V214" s="34" t="str">
        <f t="shared" ca="1" si="62"/>
        <v/>
      </c>
      <c r="W214" s="34" t="str">
        <f>IF(AND(C214="Abierto",D214="Media"),RANK(V214,$V$4:$V$999,0)+COUNTIF($V$4:V214,V214)-1+MAX(Q:Q,T:T),"")</f>
        <v/>
      </c>
      <c r="X214" s="34" t="str">
        <f t="shared" si="63"/>
        <v/>
      </c>
      <c r="Y214" s="34" t="str">
        <f t="shared" ca="1" si="64"/>
        <v/>
      </c>
      <c r="Z214" s="34" t="str">
        <f>IF(AND(C214="Abierto",D214="Baja"),RANK(Y214,$Y$4:$Y$999,0)+COUNTIF($Y$4:Y214,Y214)-1+MAX(Q:Q,T:T,W:W),"")</f>
        <v/>
      </c>
      <c r="AA214" s="35" t="str">
        <f t="shared" si="55"/>
        <v/>
      </c>
      <c r="AB214" s="35" t="str">
        <f t="shared" si="65"/>
        <v/>
      </c>
      <c r="AC214" s="35" t="str">
        <f t="shared" si="66"/>
        <v/>
      </c>
      <c r="AD214" s="36">
        <v>211</v>
      </c>
      <c r="AE214" s="36" t="str">
        <f t="shared" ca="1" si="67"/>
        <v/>
      </c>
      <c r="AF214" s="37" t="str">
        <f t="shared" ca="1" si="68"/>
        <v/>
      </c>
      <c r="AG214" s="24"/>
      <c r="AH214" s="24"/>
      <c r="AI214" s="24"/>
      <c r="AJ214" s="24"/>
      <c r="AK214" s="36" t="str">
        <f>IF(AL214="","",MAX($AK$1:AK213)+1)</f>
        <v/>
      </c>
      <c r="AL214" s="39" t="str">
        <f>IF(H214="","",IF(COUNTIF($AL$3:AL213,H214)=0,H214,""))</f>
        <v/>
      </c>
      <c r="AM214" s="39" t="str">
        <f t="shared" si="69"/>
        <v/>
      </c>
    </row>
    <row r="215" spans="2:39" x14ac:dyDescent="0.35">
      <c r="B215" s="31"/>
      <c r="C215" s="31"/>
      <c r="D215" s="31"/>
      <c r="E215" s="31"/>
      <c r="F215" s="78"/>
      <c r="G215" s="21"/>
      <c r="H215" s="31"/>
      <c r="I215" s="32"/>
      <c r="J215" s="33" t="str">
        <f t="shared" si="56"/>
        <v/>
      </c>
      <c r="K215" s="31"/>
      <c r="L215" s="24"/>
      <c r="M215" s="24"/>
      <c r="N215" s="24"/>
      <c r="O215" s="34" t="str">
        <f t="shared" si="57"/>
        <v/>
      </c>
      <c r="P215" s="34" t="str">
        <f t="shared" ca="1" si="58"/>
        <v/>
      </c>
      <c r="Q215" s="34" t="str">
        <f>IF(AND(C215="Abierto",D215="Urgente"),RANK(P215,$P$4:$P$999,0)+COUNTIF($P$4:P215,P215)-1,"")</f>
        <v/>
      </c>
      <c r="R215" s="34" t="str">
        <f t="shared" si="59"/>
        <v/>
      </c>
      <c r="S215" s="34" t="str">
        <f t="shared" ca="1" si="60"/>
        <v/>
      </c>
      <c r="T215" s="34" t="str">
        <f>IF(AND(C215="Abierto",D215="Alta"),RANK(S215,$S$4:$S$999,0)+COUNTIF($S$4:S215,S215)-1+MAX(Q:Q),"")</f>
        <v/>
      </c>
      <c r="U215" s="34" t="str">
        <f t="shared" si="61"/>
        <v/>
      </c>
      <c r="V215" s="34" t="str">
        <f t="shared" ca="1" si="62"/>
        <v/>
      </c>
      <c r="W215" s="34" t="str">
        <f>IF(AND(C215="Abierto",D215="Media"),RANK(V215,$V$4:$V$999,0)+COUNTIF($V$4:V215,V215)-1+MAX(Q:Q,T:T),"")</f>
        <v/>
      </c>
      <c r="X215" s="34" t="str">
        <f t="shared" si="63"/>
        <v/>
      </c>
      <c r="Y215" s="34" t="str">
        <f t="shared" ca="1" si="64"/>
        <v/>
      </c>
      <c r="Z215" s="34" t="str">
        <f>IF(AND(C215="Abierto",D215="Baja"),RANK(Y215,$Y$4:$Y$999,0)+COUNTIF($Y$4:Y215,Y215)-1+MAX(Q:Q,T:T,W:W),"")</f>
        <v/>
      </c>
      <c r="AA215" s="35" t="str">
        <f t="shared" si="55"/>
        <v/>
      </c>
      <c r="AB215" s="35" t="str">
        <f t="shared" si="65"/>
        <v/>
      </c>
      <c r="AC215" s="35" t="str">
        <f t="shared" si="66"/>
        <v/>
      </c>
      <c r="AD215" s="36">
        <v>212</v>
      </c>
      <c r="AE215" s="36" t="str">
        <f t="shared" ca="1" si="67"/>
        <v/>
      </c>
      <c r="AF215" s="37" t="str">
        <f t="shared" ca="1" si="68"/>
        <v/>
      </c>
      <c r="AG215" s="24"/>
      <c r="AH215" s="24"/>
      <c r="AI215" s="24"/>
      <c r="AJ215" s="24"/>
      <c r="AK215" s="36" t="str">
        <f>IF(AL215="","",MAX($AK$1:AK214)+1)</f>
        <v/>
      </c>
      <c r="AL215" s="39" t="str">
        <f>IF(H215="","",IF(COUNTIF($AL$3:AL214,H215)=0,H215,""))</f>
        <v/>
      </c>
      <c r="AM215" s="39" t="str">
        <f t="shared" si="69"/>
        <v/>
      </c>
    </row>
    <row r="216" spans="2:39" x14ac:dyDescent="0.35">
      <c r="B216" s="31"/>
      <c r="C216" s="31"/>
      <c r="D216" s="31"/>
      <c r="E216" s="31"/>
      <c r="F216" s="78"/>
      <c r="G216" s="21"/>
      <c r="H216" s="31"/>
      <c r="I216" s="32"/>
      <c r="J216" s="33" t="str">
        <f t="shared" si="56"/>
        <v/>
      </c>
      <c r="K216" s="31"/>
      <c r="L216" s="24"/>
      <c r="M216" s="24"/>
      <c r="N216" s="24"/>
      <c r="O216" s="34" t="str">
        <f t="shared" si="57"/>
        <v/>
      </c>
      <c r="P216" s="34" t="str">
        <f t="shared" ca="1" si="58"/>
        <v/>
      </c>
      <c r="Q216" s="34" t="str">
        <f>IF(AND(C216="Abierto",D216="Urgente"),RANK(P216,$P$4:$P$999,0)+COUNTIF($P$4:P216,P216)-1,"")</f>
        <v/>
      </c>
      <c r="R216" s="34" t="str">
        <f t="shared" si="59"/>
        <v/>
      </c>
      <c r="S216" s="34" t="str">
        <f t="shared" ca="1" si="60"/>
        <v/>
      </c>
      <c r="T216" s="34" t="str">
        <f>IF(AND(C216="Abierto",D216="Alta"),RANK(S216,$S$4:$S$999,0)+COUNTIF($S$4:S216,S216)-1+MAX(Q:Q),"")</f>
        <v/>
      </c>
      <c r="U216" s="34" t="str">
        <f t="shared" si="61"/>
        <v/>
      </c>
      <c r="V216" s="34" t="str">
        <f t="shared" ca="1" si="62"/>
        <v/>
      </c>
      <c r="W216" s="34" t="str">
        <f>IF(AND(C216="Abierto",D216="Media"),RANK(V216,$V$4:$V$999,0)+COUNTIF($V$4:V216,V216)-1+MAX(Q:Q,T:T),"")</f>
        <v/>
      </c>
      <c r="X216" s="34" t="str">
        <f t="shared" si="63"/>
        <v/>
      </c>
      <c r="Y216" s="34" t="str">
        <f t="shared" ca="1" si="64"/>
        <v/>
      </c>
      <c r="Z216" s="34" t="str">
        <f>IF(AND(C216="Abierto",D216="Baja"),RANK(Y216,$Y$4:$Y$999,0)+COUNTIF($Y$4:Y216,Y216)-1+MAX(Q:Q,T:T,W:W),"")</f>
        <v/>
      </c>
      <c r="AA216" s="35" t="str">
        <f t="shared" ref="AA216:AA279" si="70">IF(OR(C216="Resuelto",C216=""),"",SUM(Q216,T216,W216,Z216))</f>
        <v/>
      </c>
      <c r="AB216" s="35" t="str">
        <f t="shared" si="65"/>
        <v/>
      </c>
      <c r="AC216" s="35" t="str">
        <f t="shared" si="66"/>
        <v/>
      </c>
      <c r="AD216" s="36">
        <v>213</v>
      </c>
      <c r="AE216" s="36" t="str">
        <f t="shared" ca="1" si="67"/>
        <v/>
      </c>
      <c r="AF216" s="37" t="str">
        <f t="shared" ca="1" si="68"/>
        <v/>
      </c>
      <c r="AG216" s="24"/>
      <c r="AH216" s="24"/>
      <c r="AI216" s="24"/>
      <c r="AJ216" s="24"/>
      <c r="AK216" s="36" t="str">
        <f>IF(AL216="","",MAX($AK$1:AK215)+1)</f>
        <v/>
      </c>
      <c r="AL216" s="39" t="str">
        <f>IF(H216="","",IF(COUNTIF($AL$3:AL215,H216)=0,H216,""))</f>
        <v/>
      </c>
      <c r="AM216" s="39" t="str">
        <f t="shared" si="69"/>
        <v/>
      </c>
    </row>
    <row r="217" spans="2:39" x14ac:dyDescent="0.35">
      <c r="B217" s="31"/>
      <c r="C217" s="31"/>
      <c r="D217" s="31"/>
      <c r="E217" s="31"/>
      <c r="F217" s="78"/>
      <c r="G217" s="21"/>
      <c r="H217" s="31"/>
      <c r="I217" s="32"/>
      <c r="J217" s="33" t="str">
        <f t="shared" si="56"/>
        <v/>
      </c>
      <c r="K217" s="31"/>
      <c r="L217" s="24"/>
      <c r="M217" s="24"/>
      <c r="N217" s="24"/>
      <c r="O217" s="34" t="str">
        <f t="shared" si="57"/>
        <v/>
      </c>
      <c r="P217" s="34" t="str">
        <f t="shared" ca="1" si="58"/>
        <v/>
      </c>
      <c r="Q217" s="34" t="str">
        <f>IF(AND(C217="Abierto",D217="Urgente"),RANK(P217,$P$4:$P$999,0)+COUNTIF($P$4:P217,P217)-1,"")</f>
        <v/>
      </c>
      <c r="R217" s="34" t="str">
        <f t="shared" si="59"/>
        <v/>
      </c>
      <c r="S217" s="34" t="str">
        <f t="shared" ca="1" si="60"/>
        <v/>
      </c>
      <c r="T217" s="34" t="str">
        <f>IF(AND(C217="Abierto",D217="Alta"),RANK(S217,$S$4:$S$999,0)+COUNTIF($S$4:S217,S217)-1+MAX(Q:Q),"")</f>
        <v/>
      </c>
      <c r="U217" s="34" t="str">
        <f t="shared" si="61"/>
        <v/>
      </c>
      <c r="V217" s="34" t="str">
        <f t="shared" ca="1" si="62"/>
        <v/>
      </c>
      <c r="W217" s="34" t="str">
        <f>IF(AND(C217="Abierto",D217="Media"),RANK(V217,$V$4:$V$999,0)+COUNTIF($V$4:V217,V217)-1+MAX(Q:Q,T:T),"")</f>
        <v/>
      </c>
      <c r="X217" s="34" t="str">
        <f t="shared" si="63"/>
        <v/>
      </c>
      <c r="Y217" s="34" t="str">
        <f t="shared" ca="1" si="64"/>
        <v/>
      </c>
      <c r="Z217" s="34" t="str">
        <f>IF(AND(C217="Abierto",D217="Baja"),RANK(Y217,$Y$4:$Y$999,0)+COUNTIF($Y$4:Y217,Y217)-1+MAX(Q:Q,T:T,W:W),"")</f>
        <v/>
      </c>
      <c r="AA217" s="35" t="str">
        <f t="shared" si="70"/>
        <v/>
      </c>
      <c r="AB217" s="35" t="str">
        <f t="shared" si="65"/>
        <v/>
      </c>
      <c r="AC217" s="35" t="str">
        <f t="shared" si="66"/>
        <v/>
      </c>
      <c r="AD217" s="36">
        <v>214</v>
      </c>
      <c r="AE217" s="36" t="str">
        <f t="shared" ca="1" si="67"/>
        <v/>
      </c>
      <c r="AF217" s="37" t="str">
        <f t="shared" ca="1" si="68"/>
        <v/>
      </c>
      <c r="AG217" s="24"/>
      <c r="AH217" s="24"/>
      <c r="AI217" s="24"/>
      <c r="AJ217" s="24"/>
      <c r="AK217" s="36" t="str">
        <f>IF(AL217="","",MAX($AK$1:AK216)+1)</f>
        <v/>
      </c>
      <c r="AL217" s="39" t="str">
        <f>IF(H217="","",IF(COUNTIF($AL$3:AL216,H217)=0,H217,""))</f>
        <v/>
      </c>
      <c r="AM217" s="39" t="str">
        <f t="shared" si="69"/>
        <v/>
      </c>
    </row>
    <row r="218" spans="2:39" x14ac:dyDescent="0.35">
      <c r="B218" s="31"/>
      <c r="C218" s="31"/>
      <c r="D218" s="31"/>
      <c r="E218" s="31"/>
      <c r="F218" s="78"/>
      <c r="G218" s="21"/>
      <c r="H218" s="31"/>
      <c r="I218" s="32"/>
      <c r="J218" s="33" t="str">
        <f t="shared" si="56"/>
        <v/>
      </c>
      <c r="K218" s="31"/>
      <c r="L218" s="24"/>
      <c r="M218" s="24"/>
      <c r="N218" s="24"/>
      <c r="O218" s="34" t="str">
        <f t="shared" si="57"/>
        <v/>
      </c>
      <c r="P218" s="34" t="str">
        <f t="shared" ca="1" si="58"/>
        <v/>
      </c>
      <c r="Q218" s="34" t="str">
        <f>IF(AND(C218="Abierto",D218="Urgente"),RANK(P218,$P$4:$P$999,0)+COUNTIF($P$4:P218,P218)-1,"")</f>
        <v/>
      </c>
      <c r="R218" s="34" t="str">
        <f t="shared" si="59"/>
        <v/>
      </c>
      <c r="S218" s="34" t="str">
        <f t="shared" ca="1" si="60"/>
        <v/>
      </c>
      <c r="T218" s="34" t="str">
        <f>IF(AND(C218="Abierto",D218="Alta"),RANK(S218,$S$4:$S$999,0)+COUNTIF($S$4:S218,S218)-1+MAX(Q:Q),"")</f>
        <v/>
      </c>
      <c r="U218" s="34" t="str">
        <f t="shared" si="61"/>
        <v/>
      </c>
      <c r="V218" s="34" t="str">
        <f t="shared" ca="1" si="62"/>
        <v/>
      </c>
      <c r="W218" s="34" t="str">
        <f>IF(AND(C218="Abierto",D218="Media"),RANK(V218,$V$4:$V$999,0)+COUNTIF($V$4:V218,V218)-1+MAX(Q:Q,T:T),"")</f>
        <v/>
      </c>
      <c r="X218" s="34" t="str">
        <f t="shared" si="63"/>
        <v/>
      </c>
      <c r="Y218" s="34" t="str">
        <f t="shared" ca="1" si="64"/>
        <v/>
      </c>
      <c r="Z218" s="34" t="str">
        <f>IF(AND(C218="Abierto",D218="Baja"),RANK(Y218,$Y$4:$Y$999,0)+COUNTIF($Y$4:Y218,Y218)-1+MAX(Q:Q,T:T,W:W),"")</f>
        <v/>
      </c>
      <c r="AA218" s="35" t="str">
        <f t="shared" si="70"/>
        <v/>
      </c>
      <c r="AB218" s="35" t="str">
        <f t="shared" si="65"/>
        <v/>
      </c>
      <c r="AC218" s="35" t="str">
        <f t="shared" si="66"/>
        <v/>
      </c>
      <c r="AD218" s="36">
        <v>215</v>
      </c>
      <c r="AE218" s="36" t="str">
        <f t="shared" ca="1" si="67"/>
        <v/>
      </c>
      <c r="AF218" s="37" t="str">
        <f t="shared" ca="1" si="68"/>
        <v/>
      </c>
      <c r="AG218" s="24"/>
      <c r="AH218" s="24"/>
      <c r="AI218" s="24"/>
      <c r="AJ218" s="24"/>
      <c r="AK218" s="36" t="str">
        <f>IF(AL218="","",MAX($AK$1:AK217)+1)</f>
        <v/>
      </c>
      <c r="AL218" s="39" t="str">
        <f>IF(H218="","",IF(COUNTIF($AL$3:AL217,H218)=0,H218,""))</f>
        <v/>
      </c>
      <c r="AM218" s="39" t="str">
        <f t="shared" si="69"/>
        <v/>
      </c>
    </row>
    <row r="219" spans="2:39" x14ac:dyDescent="0.35">
      <c r="B219" s="31"/>
      <c r="C219" s="31"/>
      <c r="D219" s="31"/>
      <c r="E219" s="31"/>
      <c r="F219" s="78"/>
      <c r="G219" s="21"/>
      <c r="H219" s="31"/>
      <c r="I219" s="32"/>
      <c r="J219" s="33" t="str">
        <f t="shared" si="56"/>
        <v/>
      </c>
      <c r="K219" s="31"/>
      <c r="L219" s="24"/>
      <c r="M219" s="24"/>
      <c r="N219" s="24"/>
      <c r="O219" s="34" t="str">
        <f t="shared" si="57"/>
        <v/>
      </c>
      <c r="P219" s="34" t="str">
        <f t="shared" ca="1" si="58"/>
        <v/>
      </c>
      <c r="Q219" s="34" t="str">
        <f>IF(AND(C219="Abierto",D219="Urgente"),RANK(P219,$P$4:$P$999,0)+COUNTIF($P$4:P219,P219)-1,"")</f>
        <v/>
      </c>
      <c r="R219" s="34" t="str">
        <f t="shared" si="59"/>
        <v/>
      </c>
      <c r="S219" s="34" t="str">
        <f t="shared" ca="1" si="60"/>
        <v/>
      </c>
      <c r="T219" s="34" t="str">
        <f>IF(AND(C219="Abierto",D219="Alta"),RANK(S219,$S$4:$S$999,0)+COUNTIF($S$4:S219,S219)-1+MAX(Q:Q),"")</f>
        <v/>
      </c>
      <c r="U219" s="34" t="str">
        <f t="shared" si="61"/>
        <v/>
      </c>
      <c r="V219" s="34" t="str">
        <f t="shared" ca="1" si="62"/>
        <v/>
      </c>
      <c r="W219" s="34" t="str">
        <f>IF(AND(C219="Abierto",D219="Media"),RANK(V219,$V$4:$V$999,0)+COUNTIF($V$4:V219,V219)-1+MAX(Q:Q,T:T),"")</f>
        <v/>
      </c>
      <c r="X219" s="34" t="str">
        <f t="shared" si="63"/>
        <v/>
      </c>
      <c r="Y219" s="34" t="str">
        <f t="shared" ca="1" si="64"/>
        <v/>
      </c>
      <c r="Z219" s="34" t="str">
        <f>IF(AND(C219="Abierto",D219="Baja"),RANK(Y219,$Y$4:$Y$999,0)+COUNTIF($Y$4:Y219,Y219)-1+MAX(Q:Q,T:T,W:W),"")</f>
        <v/>
      </c>
      <c r="AA219" s="35" t="str">
        <f t="shared" si="70"/>
        <v/>
      </c>
      <c r="AB219" s="35" t="str">
        <f t="shared" si="65"/>
        <v/>
      </c>
      <c r="AC219" s="35" t="str">
        <f t="shared" si="66"/>
        <v/>
      </c>
      <c r="AD219" s="36">
        <v>216</v>
      </c>
      <c r="AE219" s="36" t="str">
        <f t="shared" ca="1" si="67"/>
        <v/>
      </c>
      <c r="AF219" s="37" t="str">
        <f t="shared" ca="1" si="68"/>
        <v/>
      </c>
      <c r="AG219" s="24"/>
      <c r="AH219" s="24"/>
      <c r="AI219" s="24"/>
      <c r="AJ219" s="24"/>
      <c r="AK219" s="36" t="str">
        <f>IF(AL219="","",MAX($AK$1:AK218)+1)</f>
        <v/>
      </c>
      <c r="AL219" s="39" t="str">
        <f>IF(H219="","",IF(COUNTIF($AL$3:AL218,H219)=0,H219,""))</f>
        <v/>
      </c>
      <c r="AM219" s="39" t="str">
        <f t="shared" si="69"/>
        <v/>
      </c>
    </row>
    <row r="220" spans="2:39" x14ac:dyDescent="0.35">
      <c r="B220" s="31"/>
      <c r="C220" s="31"/>
      <c r="D220" s="31"/>
      <c r="E220" s="31"/>
      <c r="F220" s="78"/>
      <c r="G220" s="21"/>
      <c r="H220" s="31"/>
      <c r="I220" s="32"/>
      <c r="J220" s="33" t="str">
        <f t="shared" si="56"/>
        <v/>
      </c>
      <c r="K220" s="31"/>
      <c r="L220" s="24"/>
      <c r="M220" s="24"/>
      <c r="N220" s="24"/>
      <c r="O220" s="34" t="str">
        <f t="shared" si="57"/>
        <v/>
      </c>
      <c r="P220" s="34" t="str">
        <f t="shared" ca="1" si="58"/>
        <v/>
      </c>
      <c r="Q220" s="34" t="str">
        <f>IF(AND(C220="Abierto",D220="Urgente"),RANK(P220,$P$4:$P$999,0)+COUNTIF($P$4:P220,P220)-1,"")</f>
        <v/>
      </c>
      <c r="R220" s="34" t="str">
        <f t="shared" si="59"/>
        <v/>
      </c>
      <c r="S220" s="34" t="str">
        <f t="shared" ca="1" si="60"/>
        <v/>
      </c>
      <c r="T220" s="34" t="str">
        <f>IF(AND(C220="Abierto",D220="Alta"),RANK(S220,$S$4:$S$999,0)+COUNTIF($S$4:S220,S220)-1+MAX(Q:Q),"")</f>
        <v/>
      </c>
      <c r="U220" s="34" t="str">
        <f t="shared" si="61"/>
        <v/>
      </c>
      <c r="V220" s="34" t="str">
        <f t="shared" ca="1" si="62"/>
        <v/>
      </c>
      <c r="W220" s="34" t="str">
        <f>IF(AND(C220="Abierto",D220="Media"),RANK(V220,$V$4:$V$999,0)+COUNTIF($V$4:V220,V220)-1+MAX(Q:Q,T:T),"")</f>
        <v/>
      </c>
      <c r="X220" s="34" t="str">
        <f t="shared" si="63"/>
        <v/>
      </c>
      <c r="Y220" s="34" t="str">
        <f t="shared" ca="1" si="64"/>
        <v/>
      </c>
      <c r="Z220" s="34" t="str">
        <f>IF(AND(C220="Abierto",D220="Baja"),RANK(Y220,$Y$4:$Y$999,0)+COUNTIF($Y$4:Y220,Y220)-1+MAX(Q:Q,T:T,W:W),"")</f>
        <v/>
      </c>
      <c r="AA220" s="35" t="str">
        <f t="shared" si="70"/>
        <v/>
      </c>
      <c r="AB220" s="35" t="str">
        <f t="shared" si="65"/>
        <v/>
      </c>
      <c r="AC220" s="35" t="str">
        <f t="shared" si="66"/>
        <v/>
      </c>
      <c r="AD220" s="36">
        <v>217</v>
      </c>
      <c r="AE220" s="36" t="str">
        <f t="shared" ca="1" si="67"/>
        <v/>
      </c>
      <c r="AF220" s="37" t="str">
        <f t="shared" ca="1" si="68"/>
        <v/>
      </c>
      <c r="AG220" s="24"/>
      <c r="AH220" s="24"/>
      <c r="AI220" s="24"/>
      <c r="AJ220" s="24"/>
      <c r="AK220" s="36" t="str">
        <f>IF(AL220="","",MAX($AK$1:AK219)+1)</f>
        <v/>
      </c>
      <c r="AL220" s="39" t="str">
        <f>IF(H220="","",IF(COUNTIF($AL$3:AL219,H220)=0,H220,""))</f>
        <v/>
      </c>
      <c r="AM220" s="39" t="str">
        <f t="shared" si="69"/>
        <v/>
      </c>
    </row>
    <row r="221" spans="2:39" x14ac:dyDescent="0.35">
      <c r="B221" s="31"/>
      <c r="C221" s="31"/>
      <c r="D221" s="31"/>
      <c r="E221" s="31"/>
      <c r="F221" s="78"/>
      <c r="G221" s="21"/>
      <c r="H221" s="31"/>
      <c r="I221" s="32"/>
      <c r="J221" s="33" t="str">
        <f t="shared" si="56"/>
        <v/>
      </c>
      <c r="K221" s="31"/>
      <c r="L221" s="24"/>
      <c r="M221" s="24"/>
      <c r="N221" s="24"/>
      <c r="O221" s="34" t="str">
        <f t="shared" si="57"/>
        <v/>
      </c>
      <c r="P221" s="34" t="str">
        <f t="shared" ca="1" si="58"/>
        <v/>
      </c>
      <c r="Q221" s="34" t="str">
        <f>IF(AND(C221="Abierto",D221="Urgente"),RANK(P221,$P$4:$P$999,0)+COUNTIF($P$4:P221,P221)-1,"")</f>
        <v/>
      </c>
      <c r="R221" s="34" t="str">
        <f t="shared" si="59"/>
        <v/>
      </c>
      <c r="S221" s="34" t="str">
        <f t="shared" ca="1" si="60"/>
        <v/>
      </c>
      <c r="T221" s="34" t="str">
        <f>IF(AND(C221="Abierto",D221="Alta"),RANK(S221,$S$4:$S$999,0)+COUNTIF($S$4:S221,S221)-1+MAX(Q:Q),"")</f>
        <v/>
      </c>
      <c r="U221" s="34" t="str">
        <f t="shared" si="61"/>
        <v/>
      </c>
      <c r="V221" s="34" t="str">
        <f t="shared" ca="1" si="62"/>
        <v/>
      </c>
      <c r="W221" s="34" t="str">
        <f>IF(AND(C221="Abierto",D221="Media"),RANK(V221,$V$4:$V$999,0)+COUNTIF($V$4:V221,V221)-1+MAX(Q:Q,T:T),"")</f>
        <v/>
      </c>
      <c r="X221" s="34" t="str">
        <f t="shared" si="63"/>
        <v/>
      </c>
      <c r="Y221" s="34" t="str">
        <f t="shared" ca="1" si="64"/>
        <v/>
      </c>
      <c r="Z221" s="34" t="str">
        <f>IF(AND(C221="Abierto",D221="Baja"),RANK(Y221,$Y$4:$Y$999,0)+COUNTIF($Y$4:Y221,Y221)-1+MAX(Q:Q,T:T,W:W),"")</f>
        <v/>
      </c>
      <c r="AA221" s="35" t="str">
        <f t="shared" si="70"/>
        <v/>
      </c>
      <c r="AB221" s="35" t="str">
        <f t="shared" si="65"/>
        <v/>
      </c>
      <c r="AC221" s="35" t="str">
        <f t="shared" si="66"/>
        <v/>
      </c>
      <c r="AD221" s="36">
        <v>218</v>
      </c>
      <c r="AE221" s="36" t="str">
        <f t="shared" ca="1" si="67"/>
        <v/>
      </c>
      <c r="AF221" s="37" t="str">
        <f t="shared" ca="1" si="68"/>
        <v/>
      </c>
      <c r="AG221" s="24"/>
      <c r="AH221" s="24"/>
      <c r="AI221" s="24"/>
      <c r="AJ221" s="24"/>
      <c r="AK221" s="36" t="str">
        <f>IF(AL221="","",MAX($AK$1:AK220)+1)</f>
        <v/>
      </c>
      <c r="AL221" s="39" t="str">
        <f>IF(H221="","",IF(COUNTIF($AL$3:AL220,H221)=0,H221,""))</f>
        <v/>
      </c>
      <c r="AM221" s="39" t="str">
        <f t="shared" si="69"/>
        <v/>
      </c>
    </row>
    <row r="222" spans="2:39" x14ac:dyDescent="0.35">
      <c r="B222" s="31"/>
      <c r="C222" s="31"/>
      <c r="D222" s="31"/>
      <c r="E222" s="31"/>
      <c r="F222" s="78"/>
      <c r="G222" s="21"/>
      <c r="H222" s="31"/>
      <c r="I222" s="32"/>
      <c r="J222" s="33" t="str">
        <f t="shared" si="56"/>
        <v/>
      </c>
      <c r="K222" s="31"/>
      <c r="L222" s="24"/>
      <c r="M222" s="24"/>
      <c r="N222" s="24"/>
      <c r="O222" s="34" t="str">
        <f t="shared" si="57"/>
        <v/>
      </c>
      <c r="P222" s="34" t="str">
        <f t="shared" ca="1" si="58"/>
        <v/>
      </c>
      <c r="Q222" s="34" t="str">
        <f>IF(AND(C222="Abierto",D222="Urgente"),RANK(P222,$P$4:$P$999,0)+COUNTIF($P$4:P222,P222)-1,"")</f>
        <v/>
      </c>
      <c r="R222" s="34" t="str">
        <f t="shared" si="59"/>
        <v/>
      </c>
      <c r="S222" s="34" t="str">
        <f t="shared" ca="1" si="60"/>
        <v/>
      </c>
      <c r="T222" s="34" t="str">
        <f>IF(AND(C222="Abierto",D222="Alta"),RANK(S222,$S$4:$S$999,0)+COUNTIF($S$4:S222,S222)-1+MAX(Q:Q),"")</f>
        <v/>
      </c>
      <c r="U222" s="34" t="str">
        <f t="shared" si="61"/>
        <v/>
      </c>
      <c r="V222" s="34" t="str">
        <f t="shared" ca="1" si="62"/>
        <v/>
      </c>
      <c r="W222" s="34" t="str">
        <f>IF(AND(C222="Abierto",D222="Media"),RANK(V222,$V$4:$V$999,0)+COUNTIF($V$4:V222,V222)-1+MAX(Q:Q,T:T),"")</f>
        <v/>
      </c>
      <c r="X222" s="34" t="str">
        <f t="shared" si="63"/>
        <v/>
      </c>
      <c r="Y222" s="34" t="str">
        <f t="shared" ca="1" si="64"/>
        <v/>
      </c>
      <c r="Z222" s="34" t="str">
        <f>IF(AND(C222="Abierto",D222="Baja"),RANK(Y222,$Y$4:$Y$999,0)+COUNTIF($Y$4:Y222,Y222)-1+MAX(Q:Q,T:T,W:W),"")</f>
        <v/>
      </c>
      <c r="AA222" s="35" t="str">
        <f t="shared" si="70"/>
        <v/>
      </c>
      <c r="AB222" s="35" t="str">
        <f t="shared" si="65"/>
        <v/>
      </c>
      <c r="AC222" s="35" t="str">
        <f t="shared" si="66"/>
        <v/>
      </c>
      <c r="AD222" s="36">
        <v>219</v>
      </c>
      <c r="AE222" s="36" t="str">
        <f t="shared" ca="1" si="67"/>
        <v/>
      </c>
      <c r="AF222" s="37" t="str">
        <f t="shared" ca="1" si="68"/>
        <v/>
      </c>
      <c r="AG222" s="24"/>
      <c r="AH222" s="24"/>
      <c r="AI222" s="24"/>
      <c r="AJ222" s="24"/>
      <c r="AK222" s="36" t="str">
        <f>IF(AL222="","",MAX($AK$1:AK221)+1)</f>
        <v/>
      </c>
      <c r="AL222" s="39" t="str">
        <f>IF(H222="","",IF(COUNTIF($AL$3:AL221,H222)=0,H222,""))</f>
        <v/>
      </c>
      <c r="AM222" s="39" t="str">
        <f t="shared" si="69"/>
        <v/>
      </c>
    </row>
    <row r="223" spans="2:39" x14ac:dyDescent="0.35">
      <c r="B223" s="31"/>
      <c r="C223" s="31"/>
      <c r="D223" s="31"/>
      <c r="E223" s="31"/>
      <c r="F223" s="78"/>
      <c r="G223" s="21"/>
      <c r="H223" s="31"/>
      <c r="I223" s="32"/>
      <c r="J223" s="33" t="str">
        <f t="shared" si="56"/>
        <v/>
      </c>
      <c r="K223" s="31"/>
      <c r="L223" s="24"/>
      <c r="M223" s="24"/>
      <c r="N223" s="24"/>
      <c r="O223" s="34" t="str">
        <f t="shared" si="57"/>
        <v/>
      </c>
      <c r="P223" s="34" t="str">
        <f t="shared" ca="1" si="58"/>
        <v/>
      </c>
      <c r="Q223" s="34" t="str">
        <f>IF(AND(C223="Abierto",D223="Urgente"),RANK(P223,$P$4:$P$999,0)+COUNTIF($P$4:P223,P223)-1,"")</f>
        <v/>
      </c>
      <c r="R223" s="34" t="str">
        <f t="shared" si="59"/>
        <v/>
      </c>
      <c r="S223" s="34" t="str">
        <f t="shared" ca="1" si="60"/>
        <v/>
      </c>
      <c r="T223" s="34" t="str">
        <f>IF(AND(C223="Abierto",D223="Alta"),RANK(S223,$S$4:$S$999,0)+COUNTIF($S$4:S223,S223)-1+MAX(Q:Q),"")</f>
        <v/>
      </c>
      <c r="U223" s="34" t="str">
        <f t="shared" si="61"/>
        <v/>
      </c>
      <c r="V223" s="34" t="str">
        <f t="shared" ca="1" si="62"/>
        <v/>
      </c>
      <c r="W223" s="34" t="str">
        <f>IF(AND(C223="Abierto",D223="Media"),RANK(V223,$V$4:$V$999,0)+COUNTIF($V$4:V223,V223)-1+MAX(Q:Q,T:T),"")</f>
        <v/>
      </c>
      <c r="X223" s="34" t="str">
        <f t="shared" si="63"/>
        <v/>
      </c>
      <c r="Y223" s="34" t="str">
        <f t="shared" ca="1" si="64"/>
        <v/>
      </c>
      <c r="Z223" s="34" t="str">
        <f>IF(AND(C223="Abierto",D223="Baja"),RANK(Y223,$Y$4:$Y$999,0)+COUNTIF($Y$4:Y223,Y223)-1+MAX(Q:Q,T:T,W:W),"")</f>
        <v/>
      </c>
      <c r="AA223" s="35" t="str">
        <f t="shared" si="70"/>
        <v/>
      </c>
      <c r="AB223" s="35" t="str">
        <f t="shared" si="65"/>
        <v/>
      </c>
      <c r="AC223" s="35" t="str">
        <f t="shared" si="66"/>
        <v/>
      </c>
      <c r="AD223" s="36">
        <v>220</v>
      </c>
      <c r="AE223" s="36" t="str">
        <f t="shared" ca="1" si="67"/>
        <v/>
      </c>
      <c r="AF223" s="37" t="str">
        <f t="shared" ca="1" si="68"/>
        <v/>
      </c>
      <c r="AG223" s="24"/>
      <c r="AH223" s="24"/>
      <c r="AI223" s="24"/>
      <c r="AJ223" s="24"/>
      <c r="AK223" s="36" t="str">
        <f>IF(AL223="","",MAX($AK$1:AK222)+1)</f>
        <v/>
      </c>
      <c r="AL223" s="39" t="str">
        <f>IF(H223="","",IF(COUNTIF($AL$3:AL222,H223)=0,H223,""))</f>
        <v/>
      </c>
      <c r="AM223" s="39" t="str">
        <f t="shared" si="69"/>
        <v/>
      </c>
    </row>
    <row r="224" spans="2:39" x14ac:dyDescent="0.35">
      <c r="B224" s="31"/>
      <c r="C224" s="31"/>
      <c r="D224" s="31"/>
      <c r="E224" s="31"/>
      <c r="F224" s="78"/>
      <c r="G224" s="21"/>
      <c r="H224" s="31"/>
      <c r="I224" s="32"/>
      <c r="J224" s="33" t="str">
        <f t="shared" si="56"/>
        <v/>
      </c>
      <c r="K224" s="31"/>
      <c r="L224" s="24"/>
      <c r="M224" s="24"/>
      <c r="N224" s="24"/>
      <c r="O224" s="34" t="str">
        <f t="shared" si="57"/>
        <v/>
      </c>
      <c r="P224" s="34" t="str">
        <f t="shared" ca="1" si="58"/>
        <v/>
      </c>
      <c r="Q224" s="34" t="str">
        <f>IF(AND(C224="Abierto",D224="Urgente"),RANK(P224,$P$4:$P$999,0)+COUNTIF($P$4:P224,P224)-1,"")</f>
        <v/>
      </c>
      <c r="R224" s="34" t="str">
        <f t="shared" si="59"/>
        <v/>
      </c>
      <c r="S224" s="34" t="str">
        <f t="shared" ca="1" si="60"/>
        <v/>
      </c>
      <c r="T224" s="34" t="str">
        <f>IF(AND(C224="Abierto",D224="Alta"),RANK(S224,$S$4:$S$999,0)+COUNTIF($S$4:S224,S224)-1+MAX(Q:Q),"")</f>
        <v/>
      </c>
      <c r="U224" s="34" t="str">
        <f t="shared" si="61"/>
        <v/>
      </c>
      <c r="V224" s="34" t="str">
        <f t="shared" ca="1" si="62"/>
        <v/>
      </c>
      <c r="W224" s="34" t="str">
        <f>IF(AND(C224="Abierto",D224="Media"),RANK(V224,$V$4:$V$999,0)+COUNTIF($V$4:V224,V224)-1+MAX(Q:Q,T:T),"")</f>
        <v/>
      </c>
      <c r="X224" s="34" t="str">
        <f t="shared" si="63"/>
        <v/>
      </c>
      <c r="Y224" s="34" t="str">
        <f t="shared" ca="1" si="64"/>
        <v/>
      </c>
      <c r="Z224" s="34" t="str">
        <f>IF(AND(C224="Abierto",D224="Baja"),RANK(Y224,$Y$4:$Y$999,0)+COUNTIF($Y$4:Y224,Y224)-1+MAX(Q:Q,T:T,W:W),"")</f>
        <v/>
      </c>
      <c r="AA224" s="35" t="str">
        <f t="shared" si="70"/>
        <v/>
      </c>
      <c r="AB224" s="35" t="str">
        <f t="shared" si="65"/>
        <v/>
      </c>
      <c r="AC224" s="35" t="str">
        <f t="shared" si="66"/>
        <v/>
      </c>
      <c r="AD224" s="36">
        <v>221</v>
      </c>
      <c r="AE224" s="36" t="str">
        <f t="shared" ca="1" si="67"/>
        <v/>
      </c>
      <c r="AF224" s="37" t="str">
        <f t="shared" ca="1" si="68"/>
        <v/>
      </c>
      <c r="AG224" s="24"/>
      <c r="AH224" s="24"/>
      <c r="AI224" s="24"/>
      <c r="AJ224" s="24"/>
      <c r="AK224" s="36" t="str">
        <f>IF(AL224="","",MAX($AK$1:AK223)+1)</f>
        <v/>
      </c>
      <c r="AL224" s="39" t="str">
        <f>IF(H224="","",IF(COUNTIF($AL$3:AL223,H224)=0,H224,""))</f>
        <v/>
      </c>
      <c r="AM224" s="39" t="str">
        <f t="shared" si="69"/>
        <v/>
      </c>
    </row>
    <row r="225" spans="2:39" x14ac:dyDescent="0.35">
      <c r="B225" s="31"/>
      <c r="C225" s="31"/>
      <c r="D225" s="31"/>
      <c r="E225" s="31"/>
      <c r="F225" s="78"/>
      <c r="G225" s="21"/>
      <c r="H225" s="31"/>
      <c r="I225" s="32"/>
      <c r="J225" s="33" t="str">
        <f t="shared" si="56"/>
        <v/>
      </c>
      <c r="K225" s="31"/>
      <c r="L225" s="24"/>
      <c r="M225" s="24"/>
      <c r="N225" s="24"/>
      <c r="O225" s="34" t="str">
        <f t="shared" si="57"/>
        <v/>
      </c>
      <c r="P225" s="34" t="str">
        <f t="shared" ca="1" si="58"/>
        <v/>
      </c>
      <c r="Q225" s="34" t="str">
        <f>IF(AND(C225="Abierto",D225="Urgente"),RANK(P225,$P$4:$P$999,0)+COUNTIF($P$4:P225,P225)-1,"")</f>
        <v/>
      </c>
      <c r="R225" s="34" t="str">
        <f t="shared" si="59"/>
        <v/>
      </c>
      <c r="S225" s="34" t="str">
        <f t="shared" ca="1" si="60"/>
        <v/>
      </c>
      <c r="T225" s="34" t="str">
        <f>IF(AND(C225="Abierto",D225="Alta"),RANK(S225,$S$4:$S$999,0)+COUNTIF($S$4:S225,S225)-1+MAX(Q:Q),"")</f>
        <v/>
      </c>
      <c r="U225" s="34" t="str">
        <f t="shared" si="61"/>
        <v/>
      </c>
      <c r="V225" s="34" t="str">
        <f t="shared" ca="1" si="62"/>
        <v/>
      </c>
      <c r="W225" s="34" t="str">
        <f>IF(AND(C225="Abierto",D225="Media"),RANK(V225,$V$4:$V$999,0)+COUNTIF($V$4:V225,V225)-1+MAX(Q:Q,T:T),"")</f>
        <v/>
      </c>
      <c r="X225" s="34" t="str">
        <f t="shared" si="63"/>
        <v/>
      </c>
      <c r="Y225" s="34" t="str">
        <f t="shared" ca="1" si="64"/>
        <v/>
      </c>
      <c r="Z225" s="34" t="str">
        <f>IF(AND(C225="Abierto",D225="Baja"),RANK(Y225,$Y$4:$Y$999,0)+COUNTIF($Y$4:Y225,Y225)-1+MAX(Q:Q,T:T,W:W),"")</f>
        <v/>
      </c>
      <c r="AA225" s="35" t="str">
        <f t="shared" si="70"/>
        <v/>
      </c>
      <c r="AB225" s="35" t="str">
        <f t="shared" si="65"/>
        <v/>
      </c>
      <c r="AC225" s="35" t="str">
        <f t="shared" si="66"/>
        <v/>
      </c>
      <c r="AD225" s="36">
        <v>222</v>
      </c>
      <c r="AE225" s="36" t="str">
        <f t="shared" ca="1" si="67"/>
        <v/>
      </c>
      <c r="AF225" s="37" t="str">
        <f t="shared" ca="1" si="68"/>
        <v/>
      </c>
      <c r="AG225" s="24"/>
      <c r="AH225" s="24"/>
      <c r="AI225" s="24"/>
      <c r="AJ225" s="24"/>
      <c r="AK225" s="36" t="str">
        <f>IF(AL225="","",MAX($AK$1:AK224)+1)</f>
        <v/>
      </c>
      <c r="AL225" s="39" t="str">
        <f>IF(H225="","",IF(COUNTIF($AL$3:AL224,H225)=0,H225,""))</f>
        <v/>
      </c>
      <c r="AM225" s="39" t="str">
        <f t="shared" si="69"/>
        <v/>
      </c>
    </row>
    <row r="226" spans="2:39" x14ac:dyDescent="0.35">
      <c r="B226" s="31"/>
      <c r="C226" s="31"/>
      <c r="D226" s="31"/>
      <c r="E226" s="31"/>
      <c r="F226" s="78"/>
      <c r="G226" s="21"/>
      <c r="H226" s="31"/>
      <c r="I226" s="32"/>
      <c r="J226" s="33" t="str">
        <f t="shared" si="56"/>
        <v/>
      </c>
      <c r="K226" s="31"/>
      <c r="L226" s="24"/>
      <c r="M226" s="24"/>
      <c r="N226" s="24"/>
      <c r="O226" s="34" t="str">
        <f t="shared" si="57"/>
        <v/>
      </c>
      <c r="P226" s="34" t="str">
        <f t="shared" ca="1" si="58"/>
        <v/>
      </c>
      <c r="Q226" s="34" t="str">
        <f>IF(AND(C226="Abierto",D226="Urgente"),RANK(P226,$P$4:$P$999,0)+COUNTIF($P$4:P226,P226)-1,"")</f>
        <v/>
      </c>
      <c r="R226" s="34" t="str">
        <f t="shared" si="59"/>
        <v/>
      </c>
      <c r="S226" s="34" t="str">
        <f t="shared" ca="1" si="60"/>
        <v/>
      </c>
      <c r="T226" s="34" t="str">
        <f>IF(AND(C226="Abierto",D226="Alta"),RANK(S226,$S$4:$S$999,0)+COUNTIF($S$4:S226,S226)-1+MAX(Q:Q),"")</f>
        <v/>
      </c>
      <c r="U226" s="34" t="str">
        <f t="shared" si="61"/>
        <v/>
      </c>
      <c r="V226" s="34" t="str">
        <f t="shared" ca="1" si="62"/>
        <v/>
      </c>
      <c r="W226" s="34" t="str">
        <f>IF(AND(C226="Abierto",D226="Media"),RANK(V226,$V$4:$V$999,0)+COUNTIF($V$4:V226,V226)-1+MAX(Q:Q,T:T),"")</f>
        <v/>
      </c>
      <c r="X226" s="34" t="str">
        <f t="shared" si="63"/>
        <v/>
      </c>
      <c r="Y226" s="34" t="str">
        <f t="shared" ca="1" si="64"/>
        <v/>
      </c>
      <c r="Z226" s="34" t="str">
        <f>IF(AND(C226="Abierto",D226="Baja"),RANK(Y226,$Y$4:$Y$999,0)+COUNTIF($Y$4:Y226,Y226)-1+MAX(Q:Q,T:T,W:W),"")</f>
        <v/>
      </c>
      <c r="AA226" s="35" t="str">
        <f t="shared" si="70"/>
        <v/>
      </c>
      <c r="AB226" s="35" t="str">
        <f t="shared" si="65"/>
        <v/>
      </c>
      <c r="AC226" s="35" t="str">
        <f t="shared" si="66"/>
        <v/>
      </c>
      <c r="AD226" s="36">
        <v>223</v>
      </c>
      <c r="AE226" s="36" t="str">
        <f t="shared" ca="1" si="67"/>
        <v/>
      </c>
      <c r="AF226" s="37" t="str">
        <f t="shared" ca="1" si="68"/>
        <v/>
      </c>
      <c r="AG226" s="24"/>
      <c r="AH226" s="24"/>
      <c r="AI226" s="24"/>
      <c r="AJ226" s="24"/>
      <c r="AK226" s="36" t="str">
        <f>IF(AL226="","",MAX($AK$1:AK225)+1)</f>
        <v/>
      </c>
      <c r="AL226" s="39" t="str">
        <f>IF(H226="","",IF(COUNTIF($AL$3:AL225,H226)=0,H226,""))</f>
        <v/>
      </c>
      <c r="AM226" s="39" t="str">
        <f t="shared" si="69"/>
        <v/>
      </c>
    </row>
    <row r="227" spans="2:39" x14ac:dyDescent="0.35">
      <c r="B227" s="31"/>
      <c r="C227" s="31"/>
      <c r="D227" s="31"/>
      <c r="E227" s="31"/>
      <c r="F227" s="78"/>
      <c r="G227" s="21"/>
      <c r="H227" s="31"/>
      <c r="I227" s="32"/>
      <c r="J227" s="33" t="str">
        <f t="shared" si="56"/>
        <v/>
      </c>
      <c r="K227" s="31"/>
      <c r="L227" s="24"/>
      <c r="M227" s="24"/>
      <c r="N227" s="24"/>
      <c r="O227" s="34" t="str">
        <f t="shared" si="57"/>
        <v/>
      </c>
      <c r="P227" s="34" t="str">
        <f t="shared" ca="1" si="58"/>
        <v/>
      </c>
      <c r="Q227" s="34" t="str">
        <f>IF(AND(C227="Abierto",D227="Urgente"),RANK(P227,$P$4:$P$999,0)+COUNTIF($P$4:P227,P227)-1,"")</f>
        <v/>
      </c>
      <c r="R227" s="34" t="str">
        <f t="shared" si="59"/>
        <v/>
      </c>
      <c r="S227" s="34" t="str">
        <f t="shared" ca="1" si="60"/>
        <v/>
      </c>
      <c r="T227" s="34" t="str">
        <f>IF(AND(C227="Abierto",D227="Alta"),RANK(S227,$S$4:$S$999,0)+COUNTIF($S$4:S227,S227)-1+MAX(Q:Q),"")</f>
        <v/>
      </c>
      <c r="U227" s="34" t="str">
        <f t="shared" si="61"/>
        <v/>
      </c>
      <c r="V227" s="34" t="str">
        <f t="shared" ca="1" si="62"/>
        <v/>
      </c>
      <c r="W227" s="34" t="str">
        <f>IF(AND(C227="Abierto",D227="Media"),RANK(V227,$V$4:$V$999,0)+COUNTIF($V$4:V227,V227)-1+MAX(Q:Q,T:T),"")</f>
        <v/>
      </c>
      <c r="X227" s="34" t="str">
        <f t="shared" si="63"/>
        <v/>
      </c>
      <c r="Y227" s="34" t="str">
        <f t="shared" ca="1" si="64"/>
        <v/>
      </c>
      <c r="Z227" s="34" t="str">
        <f>IF(AND(C227="Abierto",D227="Baja"),RANK(Y227,$Y$4:$Y$999,0)+COUNTIF($Y$4:Y227,Y227)-1+MAX(Q:Q,T:T,W:W),"")</f>
        <v/>
      </c>
      <c r="AA227" s="35" t="str">
        <f t="shared" si="70"/>
        <v/>
      </c>
      <c r="AB227" s="35" t="str">
        <f t="shared" si="65"/>
        <v/>
      </c>
      <c r="AC227" s="35" t="str">
        <f t="shared" si="66"/>
        <v/>
      </c>
      <c r="AD227" s="36">
        <v>224</v>
      </c>
      <c r="AE227" s="36" t="str">
        <f t="shared" ca="1" si="67"/>
        <v/>
      </c>
      <c r="AF227" s="37" t="str">
        <f t="shared" ca="1" si="68"/>
        <v/>
      </c>
      <c r="AG227" s="24"/>
      <c r="AH227" s="24"/>
      <c r="AI227" s="24"/>
      <c r="AJ227" s="24"/>
      <c r="AK227" s="36" t="str">
        <f>IF(AL227="","",MAX($AK$1:AK226)+1)</f>
        <v/>
      </c>
      <c r="AL227" s="39" t="str">
        <f>IF(H227="","",IF(COUNTIF($AL$3:AL226,H227)=0,H227,""))</f>
        <v/>
      </c>
      <c r="AM227" s="39" t="str">
        <f t="shared" si="69"/>
        <v/>
      </c>
    </row>
    <row r="228" spans="2:39" x14ac:dyDescent="0.35">
      <c r="B228" s="31"/>
      <c r="C228" s="31"/>
      <c r="D228" s="31"/>
      <c r="E228" s="31"/>
      <c r="F228" s="78"/>
      <c r="G228" s="21"/>
      <c r="H228" s="31"/>
      <c r="I228" s="32"/>
      <c r="J228" s="33" t="str">
        <f t="shared" si="56"/>
        <v/>
      </c>
      <c r="K228" s="31"/>
      <c r="L228" s="24"/>
      <c r="M228" s="24"/>
      <c r="N228" s="24"/>
      <c r="O228" s="34" t="str">
        <f t="shared" si="57"/>
        <v/>
      </c>
      <c r="P228" s="34" t="str">
        <f t="shared" ca="1" si="58"/>
        <v/>
      </c>
      <c r="Q228" s="34" t="str">
        <f>IF(AND(C228="Abierto",D228="Urgente"),RANK(P228,$P$4:$P$999,0)+COUNTIF($P$4:P228,P228)-1,"")</f>
        <v/>
      </c>
      <c r="R228" s="34" t="str">
        <f t="shared" si="59"/>
        <v/>
      </c>
      <c r="S228" s="34" t="str">
        <f t="shared" ca="1" si="60"/>
        <v/>
      </c>
      <c r="T228" s="34" t="str">
        <f>IF(AND(C228="Abierto",D228="Alta"),RANK(S228,$S$4:$S$999,0)+COUNTIF($S$4:S228,S228)-1+MAX(Q:Q),"")</f>
        <v/>
      </c>
      <c r="U228" s="34" t="str">
        <f t="shared" si="61"/>
        <v/>
      </c>
      <c r="V228" s="34" t="str">
        <f t="shared" ca="1" si="62"/>
        <v/>
      </c>
      <c r="W228" s="34" t="str">
        <f>IF(AND(C228="Abierto",D228="Media"),RANK(V228,$V$4:$V$999,0)+COUNTIF($V$4:V228,V228)-1+MAX(Q:Q,T:T),"")</f>
        <v/>
      </c>
      <c r="X228" s="34" t="str">
        <f t="shared" si="63"/>
        <v/>
      </c>
      <c r="Y228" s="34" t="str">
        <f t="shared" ca="1" si="64"/>
        <v/>
      </c>
      <c r="Z228" s="34" t="str">
        <f>IF(AND(C228="Abierto",D228="Baja"),RANK(Y228,$Y$4:$Y$999,0)+COUNTIF($Y$4:Y228,Y228)-1+MAX(Q:Q,T:T,W:W),"")</f>
        <v/>
      </c>
      <c r="AA228" s="35" t="str">
        <f t="shared" si="70"/>
        <v/>
      </c>
      <c r="AB228" s="35" t="str">
        <f t="shared" si="65"/>
        <v/>
      </c>
      <c r="AC228" s="35" t="str">
        <f t="shared" si="66"/>
        <v/>
      </c>
      <c r="AD228" s="36">
        <v>225</v>
      </c>
      <c r="AE228" s="36" t="str">
        <f t="shared" ca="1" si="67"/>
        <v/>
      </c>
      <c r="AF228" s="37" t="str">
        <f t="shared" ca="1" si="68"/>
        <v/>
      </c>
      <c r="AG228" s="24"/>
      <c r="AH228" s="24"/>
      <c r="AI228" s="24"/>
      <c r="AJ228" s="24"/>
      <c r="AK228" s="36" t="str">
        <f>IF(AL228="","",MAX($AK$1:AK227)+1)</f>
        <v/>
      </c>
      <c r="AL228" s="39" t="str">
        <f>IF(H228="","",IF(COUNTIF($AL$3:AL227,H228)=0,H228,""))</f>
        <v/>
      </c>
      <c r="AM228" s="39" t="str">
        <f t="shared" si="69"/>
        <v/>
      </c>
    </row>
    <row r="229" spans="2:39" x14ac:dyDescent="0.35">
      <c r="B229" s="31"/>
      <c r="C229" s="31"/>
      <c r="D229" s="31"/>
      <c r="E229" s="31"/>
      <c r="F229" s="78"/>
      <c r="G229" s="21"/>
      <c r="H229" s="31"/>
      <c r="I229" s="32"/>
      <c r="J229" s="33" t="str">
        <f t="shared" si="56"/>
        <v/>
      </c>
      <c r="K229" s="31"/>
      <c r="L229" s="24"/>
      <c r="M229" s="24"/>
      <c r="N229" s="24"/>
      <c r="O229" s="34" t="str">
        <f t="shared" si="57"/>
        <v/>
      </c>
      <c r="P229" s="34" t="str">
        <f t="shared" ca="1" si="58"/>
        <v/>
      </c>
      <c r="Q229" s="34" t="str">
        <f>IF(AND(C229="Abierto",D229="Urgente"),RANK(P229,$P$4:$P$999,0)+COUNTIF($P$4:P229,P229)-1,"")</f>
        <v/>
      </c>
      <c r="R229" s="34" t="str">
        <f t="shared" si="59"/>
        <v/>
      </c>
      <c r="S229" s="34" t="str">
        <f t="shared" ca="1" si="60"/>
        <v/>
      </c>
      <c r="T229" s="34" t="str">
        <f>IF(AND(C229="Abierto",D229="Alta"),RANK(S229,$S$4:$S$999,0)+COUNTIF($S$4:S229,S229)-1+MAX(Q:Q),"")</f>
        <v/>
      </c>
      <c r="U229" s="34" t="str">
        <f t="shared" si="61"/>
        <v/>
      </c>
      <c r="V229" s="34" t="str">
        <f t="shared" ca="1" si="62"/>
        <v/>
      </c>
      <c r="W229" s="34" t="str">
        <f>IF(AND(C229="Abierto",D229="Media"),RANK(V229,$V$4:$V$999,0)+COUNTIF($V$4:V229,V229)-1+MAX(Q:Q,T:T),"")</f>
        <v/>
      </c>
      <c r="X229" s="34" t="str">
        <f t="shared" si="63"/>
        <v/>
      </c>
      <c r="Y229" s="34" t="str">
        <f t="shared" ca="1" si="64"/>
        <v/>
      </c>
      <c r="Z229" s="34" t="str">
        <f>IF(AND(C229="Abierto",D229="Baja"),RANK(Y229,$Y$4:$Y$999,0)+COUNTIF($Y$4:Y229,Y229)-1+MAX(Q:Q,T:T,W:W),"")</f>
        <v/>
      </c>
      <c r="AA229" s="35" t="str">
        <f t="shared" si="70"/>
        <v/>
      </c>
      <c r="AB229" s="35" t="str">
        <f t="shared" si="65"/>
        <v/>
      </c>
      <c r="AC229" s="35" t="str">
        <f t="shared" si="66"/>
        <v/>
      </c>
      <c r="AD229" s="36">
        <v>226</v>
      </c>
      <c r="AE229" s="36" t="str">
        <f t="shared" ca="1" si="67"/>
        <v/>
      </c>
      <c r="AF229" s="37" t="str">
        <f t="shared" ca="1" si="68"/>
        <v/>
      </c>
      <c r="AG229" s="24"/>
      <c r="AH229" s="24"/>
      <c r="AI229" s="24"/>
      <c r="AJ229" s="24"/>
      <c r="AK229" s="36" t="str">
        <f>IF(AL229="","",MAX($AK$1:AK228)+1)</f>
        <v/>
      </c>
      <c r="AL229" s="39" t="str">
        <f>IF(H229="","",IF(COUNTIF($AL$3:AL228,H229)=0,H229,""))</f>
        <v/>
      </c>
      <c r="AM229" s="39" t="str">
        <f t="shared" si="69"/>
        <v/>
      </c>
    </row>
    <row r="230" spans="2:39" x14ac:dyDescent="0.35">
      <c r="B230" s="31"/>
      <c r="C230" s="31"/>
      <c r="D230" s="31"/>
      <c r="E230" s="31"/>
      <c r="F230" s="78"/>
      <c r="G230" s="21"/>
      <c r="H230" s="31"/>
      <c r="I230" s="32"/>
      <c r="J230" s="33" t="str">
        <f t="shared" si="56"/>
        <v/>
      </c>
      <c r="K230" s="31"/>
      <c r="L230" s="24"/>
      <c r="M230" s="24"/>
      <c r="N230" s="24"/>
      <c r="O230" s="34" t="str">
        <f t="shared" si="57"/>
        <v/>
      </c>
      <c r="P230" s="34" t="str">
        <f t="shared" ca="1" si="58"/>
        <v/>
      </c>
      <c r="Q230" s="34" t="str">
        <f>IF(AND(C230="Abierto",D230="Urgente"),RANK(P230,$P$4:$P$999,0)+COUNTIF($P$4:P230,P230)-1,"")</f>
        <v/>
      </c>
      <c r="R230" s="34" t="str">
        <f t="shared" si="59"/>
        <v/>
      </c>
      <c r="S230" s="34" t="str">
        <f t="shared" ca="1" si="60"/>
        <v/>
      </c>
      <c r="T230" s="34" t="str">
        <f>IF(AND(C230="Abierto",D230="Alta"),RANK(S230,$S$4:$S$999,0)+COUNTIF($S$4:S230,S230)-1+MAX(Q:Q),"")</f>
        <v/>
      </c>
      <c r="U230" s="34" t="str">
        <f t="shared" si="61"/>
        <v/>
      </c>
      <c r="V230" s="34" t="str">
        <f t="shared" ca="1" si="62"/>
        <v/>
      </c>
      <c r="W230" s="34" t="str">
        <f>IF(AND(C230="Abierto",D230="Media"),RANK(V230,$V$4:$V$999,0)+COUNTIF($V$4:V230,V230)-1+MAX(Q:Q,T:T),"")</f>
        <v/>
      </c>
      <c r="X230" s="34" t="str">
        <f t="shared" si="63"/>
        <v/>
      </c>
      <c r="Y230" s="34" t="str">
        <f t="shared" ca="1" si="64"/>
        <v/>
      </c>
      <c r="Z230" s="34" t="str">
        <f>IF(AND(C230="Abierto",D230="Baja"),RANK(Y230,$Y$4:$Y$999,0)+COUNTIF($Y$4:Y230,Y230)-1+MAX(Q:Q,T:T,W:W),"")</f>
        <v/>
      </c>
      <c r="AA230" s="35" t="str">
        <f t="shared" si="70"/>
        <v/>
      </c>
      <c r="AB230" s="35" t="str">
        <f t="shared" si="65"/>
        <v/>
      </c>
      <c r="AC230" s="35" t="str">
        <f t="shared" si="66"/>
        <v/>
      </c>
      <c r="AD230" s="36">
        <v>227</v>
      </c>
      <c r="AE230" s="36" t="str">
        <f t="shared" ca="1" si="67"/>
        <v/>
      </c>
      <c r="AF230" s="37" t="str">
        <f t="shared" ca="1" si="68"/>
        <v/>
      </c>
      <c r="AG230" s="24"/>
      <c r="AH230" s="24"/>
      <c r="AI230" s="24"/>
      <c r="AJ230" s="24"/>
      <c r="AK230" s="36" t="str">
        <f>IF(AL230="","",MAX($AK$1:AK229)+1)</f>
        <v/>
      </c>
      <c r="AL230" s="39" t="str">
        <f>IF(H230="","",IF(COUNTIF($AL$3:AL229,H230)=0,H230,""))</f>
        <v/>
      </c>
      <c r="AM230" s="39" t="str">
        <f t="shared" si="69"/>
        <v/>
      </c>
    </row>
    <row r="231" spans="2:39" x14ac:dyDescent="0.35">
      <c r="B231" s="31"/>
      <c r="C231" s="31"/>
      <c r="D231" s="31"/>
      <c r="E231" s="31"/>
      <c r="F231" s="78"/>
      <c r="G231" s="21"/>
      <c r="H231" s="31"/>
      <c r="I231" s="32"/>
      <c r="J231" s="33" t="str">
        <f t="shared" si="56"/>
        <v/>
      </c>
      <c r="K231" s="31"/>
      <c r="L231" s="24"/>
      <c r="M231" s="24"/>
      <c r="N231" s="24"/>
      <c r="O231" s="34" t="str">
        <f t="shared" si="57"/>
        <v/>
      </c>
      <c r="P231" s="34" t="str">
        <f t="shared" ca="1" si="58"/>
        <v/>
      </c>
      <c r="Q231" s="34" t="str">
        <f>IF(AND(C231="Abierto",D231="Urgente"),RANK(P231,$P$4:$P$999,0)+COUNTIF($P$4:P231,P231)-1,"")</f>
        <v/>
      </c>
      <c r="R231" s="34" t="str">
        <f t="shared" si="59"/>
        <v/>
      </c>
      <c r="S231" s="34" t="str">
        <f t="shared" ca="1" si="60"/>
        <v/>
      </c>
      <c r="T231" s="34" t="str">
        <f>IF(AND(C231="Abierto",D231="Alta"),RANK(S231,$S$4:$S$999,0)+COUNTIF($S$4:S231,S231)-1+MAX(Q:Q),"")</f>
        <v/>
      </c>
      <c r="U231" s="34" t="str">
        <f t="shared" si="61"/>
        <v/>
      </c>
      <c r="V231" s="34" t="str">
        <f t="shared" ca="1" si="62"/>
        <v/>
      </c>
      <c r="W231" s="34" t="str">
        <f>IF(AND(C231="Abierto",D231="Media"),RANK(V231,$V$4:$V$999,0)+COUNTIF($V$4:V231,V231)-1+MAX(Q:Q,T:T),"")</f>
        <v/>
      </c>
      <c r="X231" s="34" t="str">
        <f t="shared" si="63"/>
        <v/>
      </c>
      <c r="Y231" s="34" t="str">
        <f t="shared" ca="1" si="64"/>
        <v/>
      </c>
      <c r="Z231" s="34" t="str">
        <f>IF(AND(C231="Abierto",D231="Baja"),RANK(Y231,$Y$4:$Y$999,0)+COUNTIF($Y$4:Y231,Y231)-1+MAX(Q:Q,T:T,W:W),"")</f>
        <v/>
      </c>
      <c r="AA231" s="35" t="str">
        <f t="shared" si="70"/>
        <v/>
      </c>
      <c r="AB231" s="35" t="str">
        <f t="shared" si="65"/>
        <v/>
      </c>
      <c r="AC231" s="35" t="str">
        <f t="shared" si="66"/>
        <v/>
      </c>
      <c r="AD231" s="36">
        <v>228</v>
      </c>
      <c r="AE231" s="36" t="str">
        <f t="shared" ca="1" si="67"/>
        <v/>
      </c>
      <c r="AF231" s="37" t="str">
        <f t="shared" ca="1" si="68"/>
        <v/>
      </c>
      <c r="AG231" s="24"/>
      <c r="AH231" s="24"/>
      <c r="AI231" s="24"/>
      <c r="AJ231" s="24"/>
      <c r="AK231" s="36" t="str">
        <f>IF(AL231="","",MAX($AK$1:AK230)+1)</f>
        <v/>
      </c>
      <c r="AL231" s="39" t="str">
        <f>IF(H231="","",IF(COUNTIF($AL$3:AL230,H231)=0,H231,""))</f>
        <v/>
      </c>
      <c r="AM231" s="39" t="str">
        <f t="shared" si="69"/>
        <v/>
      </c>
    </row>
    <row r="232" spans="2:39" x14ac:dyDescent="0.35">
      <c r="B232" s="31"/>
      <c r="C232" s="31"/>
      <c r="D232" s="31"/>
      <c r="E232" s="31"/>
      <c r="F232" s="78"/>
      <c r="G232" s="21"/>
      <c r="H232" s="31"/>
      <c r="I232" s="32"/>
      <c r="J232" s="33" t="str">
        <f t="shared" si="56"/>
        <v/>
      </c>
      <c r="K232" s="31"/>
      <c r="L232" s="24"/>
      <c r="M232" s="24"/>
      <c r="N232" s="24"/>
      <c r="O232" s="34" t="str">
        <f t="shared" si="57"/>
        <v/>
      </c>
      <c r="P232" s="34" t="str">
        <f t="shared" ca="1" si="58"/>
        <v/>
      </c>
      <c r="Q232" s="34" t="str">
        <f>IF(AND(C232="Abierto",D232="Urgente"),RANK(P232,$P$4:$P$999,0)+COUNTIF($P$4:P232,P232)-1,"")</f>
        <v/>
      </c>
      <c r="R232" s="34" t="str">
        <f t="shared" si="59"/>
        <v/>
      </c>
      <c r="S232" s="34" t="str">
        <f t="shared" ca="1" si="60"/>
        <v/>
      </c>
      <c r="T232" s="34" t="str">
        <f>IF(AND(C232="Abierto",D232="Alta"),RANK(S232,$S$4:$S$999,0)+COUNTIF($S$4:S232,S232)-1+MAX(Q:Q),"")</f>
        <v/>
      </c>
      <c r="U232" s="34" t="str">
        <f t="shared" si="61"/>
        <v/>
      </c>
      <c r="V232" s="34" t="str">
        <f t="shared" ca="1" si="62"/>
        <v/>
      </c>
      <c r="W232" s="34" t="str">
        <f>IF(AND(C232="Abierto",D232="Media"),RANK(V232,$V$4:$V$999,0)+COUNTIF($V$4:V232,V232)-1+MAX(Q:Q,T:T),"")</f>
        <v/>
      </c>
      <c r="X232" s="34" t="str">
        <f t="shared" si="63"/>
        <v/>
      </c>
      <c r="Y232" s="34" t="str">
        <f t="shared" ca="1" si="64"/>
        <v/>
      </c>
      <c r="Z232" s="34" t="str">
        <f>IF(AND(C232="Abierto",D232="Baja"),RANK(Y232,$Y$4:$Y$999,0)+COUNTIF($Y$4:Y232,Y232)-1+MAX(Q:Q,T:T,W:W),"")</f>
        <v/>
      </c>
      <c r="AA232" s="35" t="str">
        <f t="shared" si="70"/>
        <v/>
      </c>
      <c r="AB232" s="35" t="str">
        <f t="shared" si="65"/>
        <v/>
      </c>
      <c r="AC232" s="35" t="str">
        <f t="shared" si="66"/>
        <v/>
      </c>
      <c r="AD232" s="36">
        <v>229</v>
      </c>
      <c r="AE232" s="36" t="str">
        <f t="shared" ca="1" si="67"/>
        <v/>
      </c>
      <c r="AF232" s="37" t="str">
        <f t="shared" ca="1" si="68"/>
        <v/>
      </c>
      <c r="AG232" s="24"/>
      <c r="AH232" s="24"/>
      <c r="AI232" s="24"/>
      <c r="AJ232" s="24"/>
      <c r="AK232" s="36" t="str">
        <f>IF(AL232="","",MAX($AK$1:AK231)+1)</f>
        <v/>
      </c>
      <c r="AL232" s="39" t="str">
        <f>IF(H232="","",IF(COUNTIF($AL$3:AL231,H232)=0,H232,""))</f>
        <v/>
      </c>
      <c r="AM232" s="39" t="str">
        <f t="shared" si="69"/>
        <v/>
      </c>
    </row>
    <row r="233" spans="2:39" x14ac:dyDescent="0.35">
      <c r="B233" s="31"/>
      <c r="C233" s="31"/>
      <c r="D233" s="31"/>
      <c r="E233" s="31"/>
      <c r="F233" s="78"/>
      <c r="G233" s="21"/>
      <c r="H233" s="31"/>
      <c r="I233" s="32"/>
      <c r="J233" s="33" t="str">
        <f t="shared" si="56"/>
        <v/>
      </c>
      <c r="K233" s="31"/>
      <c r="L233" s="24"/>
      <c r="M233" s="24"/>
      <c r="N233" s="24"/>
      <c r="O233" s="34" t="str">
        <f t="shared" si="57"/>
        <v/>
      </c>
      <c r="P233" s="34" t="str">
        <f t="shared" ca="1" si="58"/>
        <v/>
      </c>
      <c r="Q233" s="34" t="str">
        <f>IF(AND(C233="Abierto",D233="Urgente"),RANK(P233,$P$4:$P$999,0)+COUNTIF($P$4:P233,P233)-1,"")</f>
        <v/>
      </c>
      <c r="R233" s="34" t="str">
        <f t="shared" si="59"/>
        <v/>
      </c>
      <c r="S233" s="34" t="str">
        <f t="shared" ca="1" si="60"/>
        <v/>
      </c>
      <c r="T233" s="34" t="str">
        <f>IF(AND(C233="Abierto",D233="Alta"),RANK(S233,$S$4:$S$999,0)+COUNTIF($S$4:S233,S233)-1+MAX(Q:Q),"")</f>
        <v/>
      </c>
      <c r="U233" s="34" t="str">
        <f t="shared" si="61"/>
        <v/>
      </c>
      <c r="V233" s="34" t="str">
        <f t="shared" ca="1" si="62"/>
        <v/>
      </c>
      <c r="W233" s="34" t="str">
        <f>IF(AND(C233="Abierto",D233="Media"),RANK(V233,$V$4:$V$999,0)+COUNTIF($V$4:V233,V233)-1+MAX(Q:Q,T:T),"")</f>
        <v/>
      </c>
      <c r="X233" s="34" t="str">
        <f t="shared" si="63"/>
        <v/>
      </c>
      <c r="Y233" s="34" t="str">
        <f t="shared" ca="1" si="64"/>
        <v/>
      </c>
      <c r="Z233" s="34" t="str">
        <f>IF(AND(C233="Abierto",D233="Baja"),RANK(Y233,$Y$4:$Y$999,0)+COUNTIF($Y$4:Y233,Y233)-1+MAX(Q:Q,T:T,W:W),"")</f>
        <v/>
      </c>
      <c r="AA233" s="35" t="str">
        <f t="shared" si="70"/>
        <v/>
      </c>
      <c r="AB233" s="35" t="str">
        <f t="shared" si="65"/>
        <v/>
      </c>
      <c r="AC233" s="35" t="str">
        <f t="shared" si="66"/>
        <v/>
      </c>
      <c r="AD233" s="36">
        <v>230</v>
      </c>
      <c r="AE233" s="36" t="str">
        <f t="shared" ca="1" si="67"/>
        <v/>
      </c>
      <c r="AF233" s="37" t="str">
        <f t="shared" ca="1" si="68"/>
        <v/>
      </c>
      <c r="AG233" s="24"/>
      <c r="AH233" s="24"/>
      <c r="AI233" s="24"/>
      <c r="AJ233" s="24"/>
      <c r="AK233" s="36" t="str">
        <f>IF(AL233="","",MAX($AK$1:AK232)+1)</f>
        <v/>
      </c>
      <c r="AL233" s="39" t="str">
        <f>IF(H233="","",IF(COUNTIF($AL$3:AL232,H233)=0,H233,""))</f>
        <v/>
      </c>
      <c r="AM233" s="39" t="str">
        <f t="shared" si="69"/>
        <v/>
      </c>
    </row>
    <row r="234" spans="2:39" x14ac:dyDescent="0.35">
      <c r="B234" s="31"/>
      <c r="C234" s="31"/>
      <c r="D234" s="31"/>
      <c r="E234" s="31"/>
      <c r="F234" s="78"/>
      <c r="G234" s="21"/>
      <c r="H234" s="31"/>
      <c r="I234" s="32"/>
      <c r="J234" s="33" t="str">
        <f t="shared" si="56"/>
        <v/>
      </c>
      <c r="K234" s="31"/>
      <c r="L234" s="24"/>
      <c r="M234" s="24"/>
      <c r="N234" s="24"/>
      <c r="O234" s="34" t="str">
        <f t="shared" si="57"/>
        <v/>
      </c>
      <c r="P234" s="34" t="str">
        <f t="shared" ca="1" si="58"/>
        <v/>
      </c>
      <c r="Q234" s="34" t="str">
        <f>IF(AND(C234="Abierto",D234="Urgente"),RANK(P234,$P$4:$P$999,0)+COUNTIF($P$4:P234,P234)-1,"")</f>
        <v/>
      </c>
      <c r="R234" s="34" t="str">
        <f t="shared" si="59"/>
        <v/>
      </c>
      <c r="S234" s="34" t="str">
        <f t="shared" ca="1" si="60"/>
        <v/>
      </c>
      <c r="T234" s="34" t="str">
        <f>IF(AND(C234="Abierto",D234="Alta"),RANK(S234,$S$4:$S$999,0)+COUNTIF($S$4:S234,S234)-1+MAX(Q:Q),"")</f>
        <v/>
      </c>
      <c r="U234" s="34" t="str">
        <f t="shared" si="61"/>
        <v/>
      </c>
      <c r="V234" s="34" t="str">
        <f t="shared" ca="1" si="62"/>
        <v/>
      </c>
      <c r="W234" s="34" t="str">
        <f>IF(AND(C234="Abierto",D234="Media"),RANK(V234,$V$4:$V$999,0)+COUNTIF($V$4:V234,V234)-1+MAX(Q:Q,T:T),"")</f>
        <v/>
      </c>
      <c r="X234" s="34" t="str">
        <f t="shared" si="63"/>
        <v/>
      </c>
      <c r="Y234" s="34" t="str">
        <f t="shared" ca="1" si="64"/>
        <v/>
      </c>
      <c r="Z234" s="34" t="str">
        <f>IF(AND(C234="Abierto",D234="Baja"),RANK(Y234,$Y$4:$Y$999,0)+COUNTIF($Y$4:Y234,Y234)-1+MAX(Q:Q,T:T,W:W),"")</f>
        <v/>
      </c>
      <c r="AA234" s="35" t="str">
        <f t="shared" si="70"/>
        <v/>
      </c>
      <c r="AB234" s="35" t="str">
        <f t="shared" si="65"/>
        <v/>
      </c>
      <c r="AC234" s="35" t="str">
        <f t="shared" si="66"/>
        <v/>
      </c>
      <c r="AD234" s="36">
        <v>231</v>
      </c>
      <c r="AE234" s="36" t="str">
        <f t="shared" ca="1" si="67"/>
        <v/>
      </c>
      <c r="AF234" s="37" t="str">
        <f t="shared" ca="1" si="68"/>
        <v/>
      </c>
      <c r="AG234" s="24"/>
      <c r="AH234" s="24"/>
      <c r="AI234" s="24"/>
      <c r="AJ234" s="24"/>
      <c r="AK234" s="36" t="str">
        <f>IF(AL234="","",MAX($AK$1:AK233)+1)</f>
        <v/>
      </c>
      <c r="AL234" s="39" t="str">
        <f>IF(H234="","",IF(COUNTIF($AL$3:AL233,H234)=0,H234,""))</f>
        <v/>
      </c>
      <c r="AM234" s="39" t="str">
        <f t="shared" si="69"/>
        <v/>
      </c>
    </row>
    <row r="235" spans="2:39" x14ac:dyDescent="0.35">
      <c r="B235" s="31"/>
      <c r="C235" s="31"/>
      <c r="D235" s="31"/>
      <c r="E235" s="31"/>
      <c r="F235" s="78"/>
      <c r="G235" s="21"/>
      <c r="H235" s="31"/>
      <c r="I235" s="32"/>
      <c r="J235" s="33" t="str">
        <f t="shared" si="56"/>
        <v/>
      </c>
      <c r="K235" s="31"/>
      <c r="L235" s="24"/>
      <c r="M235" s="24"/>
      <c r="N235" s="24"/>
      <c r="O235" s="34" t="str">
        <f t="shared" si="57"/>
        <v/>
      </c>
      <c r="P235" s="34" t="str">
        <f t="shared" ca="1" si="58"/>
        <v/>
      </c>
      <c r="Q235" s="34" t="str">
        <f>IF(AND(C235="Abierto",D235="Urgente"),RANK(P235,$P$4:$P$999,0)+COUNTIF($P$4:P235,P235)-1,"")</f>
        <v/>
      </c>
      <c r="R235" s="34" t="str">
        <f t="shared" si="59"/>
        <v/>
      </c>
      <c r="S235" s="34" t="str">
        <f t="shared" ca="1" si="60"/>
        <v/>
      </c>
      <c r="T235" s="34" t="str">
        <f>IF(AND(C235="Abierto",D235="Alta"),RANK(S235,$S$4:$S$999,0)+COUNTIF($S$4:S235,S235)-1+MAX(Q:Q),"")</f>
        <v/>
      </c>
      <c r="U235" s="34" t="str">
        <f t="shared" si="61"/>
        <v/>
      </c>
      <c r="V235" s="34" t="str">
        <f t="shared" ca="1" si="62"/>
        <v/>
      </c>
      <c r="W235" s="34" t="str">
        <f>IF(AND(C235="Abierto",D235="Media"),RANK(V235,$V$4:$V$999,0)+COUNTIF($V$4:V235,V235)-1+MAX(Q:Q,T:T),"")</f>
        <v/>
      </c>
      <c r="X235" s="34" t="str">
        <f t="shared" si="63"/>
        <v/>
      </c>
      <c r="Y235" s="34" t="str">
        <f t="shared" ca="1" si="64"/>
        <v/>
      </c>
      <c r="Z235" s="34" t="str">
        <f>IF(AND(C235="Abierto",D235="Baja"),RANK(Y235,$Y$4:$Y$999,0)+COUNTIF($Y$4:Y235,Y235)-1+MAX(Q:Q,T:T,W:W),"")</f>
        <v/>
      </c>
      <c r="AA235" s="35" t="str">
        <f t="shared" si="70"/>
        <v/>
      </c>
      <c r="AB235" s="35" t="str">
        <f t="shared" si="65"/>
        <v/>
      </c>
      <c r="AC235" s="35" t="str">
        <f t="shared" si="66"/>
        <v/>
      </c>
      <c r="AD235" s="36">
        <v>232</v>
      </c>
      <c r="AE235" s="36" t="str">
        <f t="shared" ca="1" si="67"/>
        <v/>
      </c>
      <c r="AF235" s="37" t="str">
        <f t="shared" ca="1" si="68"/>
        <v/>
      </c>
      <c r="AG235" s="24"/>
      <c r="AH235" s="24"/>
      <c r="AI235" s="24"/>
      <c r="AJ235" s="24"/>
      <c r="AK235" s="36" t="str">
        <f>IF(AL235="","",MAX($AK$1:AK234)+1)</f>
        <v/>
      </c>
      <c r="AL235" s="39" t="str">
        <f>IF(H235="","",IF(COUNTIF($AL$3:AL234,H235)=0,H235,""))</f>
        <v/>
      </c>
      <c r="AM235" s="39" t="str">
        <f t="shared" si="69"/>
        <v/>
      </c>
    </row>
    <row r="236" spans="2:39" x14ac:dyDescent="0.35">
      <c r="B236" s="31"/>
      <c r="C236" s="31"/>
      <c r="D236" s="31"/>
      <c r="E236" s="31"/>
      <c r="F236" s="78"/>
      <c r="G236" s="21"/>
      <c r="H236" s="31"/>
      <c r="I236" s="32"/>
      <c r="J236" s="33" t="str">
        <f t="shared" si="56"/>
        <v/>
      </c>
      <c r="K236" s="31"/>
      <c r="L236" s="24"/>
      <c r="M236" s="24"/>
      <c r="N236" s="24"/>
      <c r="O236" s="34" t="str">
        <f t="shared" si="57"/>
        <v/>
      </c>
      <c r="P236" s="34" t="str">
        <f t="shared" ca="1" si="58"/>
        <v/>
      </c>
      <c r="Q236" s="34" t="str">
        <f>IF(AND(C236="Abierto",D236="Urgente"),RANK(P236,$P$4:$P$999,0)+COUNTIF($P$4:P236,P236)-1,"")</f>
        <v/>
      </c>
      <c r="R236" s="34" t="str">
        <f t="shared" si="59"/>
        <v/>
      </c>
      <c r="S236" s="34" t="str">
        <f t="shared" ca="1" si="60"/>
        <v/>
      </c>
      <c r="T236" s="34" t="str">
        <f>IF(AND(C236="Abierto",D236="Alta"),RANK(S236,$S$4:$S$999,0)+COUNTIF($S$4:S236,S236)-1+MAX(Q:Q),"")</f>
        <v/>
      </c>
      <c r="U236" s="34" t="str">
        <f t="shared" si="61"/>
        <v/>
      </c>
      <c r="V236" s="34" t="str">
        <f t="shared" ca="1" si="62"/>
        <v/>
      </c>
      <c r="W236" s="34" t="str">
        <f>IF(AND(C236="Abierto",D236="Media"),RANK(V236,$V$4:$V$999,0)+COUNTIF($V$4:V236,V236)-1+MAX(Q:Q,T:T),"")</f>
        <v/>
      </c>
      <c r="X236" s="34" t="str">
        <f t="shared" si="63"/>
        <v/>
      </c>
      <c r="Y236" s="34" t="str">
        <f t="shared" ca="1" si="64"/>
        <v/>
      </c>
      <c r="Z236" s="34" t="str">
        <f>IF(AND(C236="Abierto",D236="Baja"),RANK(Y236,$Y$4:$Y$999,0)+COUNTIF($Y$4:Y236,Y236)-1+MAX(Q:Q,T:T,W:W),"")</f>
        <v/>
      </c>
      <c r="AA236" s="35" t="str">
        <f t="shared" si="70"/>
        <v/>
      </c>
      <c r="AB236" s="35" t="str">
        <f t="shared" si="65"/>
        <v/>
      </c>
      <c r="AC236" s="35" t="str">
        <f t="shared" si="66"/>
        <v/>
      </c>
      <c r="AD236" s="36">
        <v>233</v>
      </c>
      <c r="AE236" s="36" t="str">
        <f t="shared" ca="1" si="67"/>
        <v/>
      </c>
      <c r="AF236" s="37" t="str">
        <f t="shared" ca="1" si="68"/>
        <v/>
      </c>
      <c r="AG236" s="24"/>
      <c r="AH236" s="24"/>
      <c r="AI236" s="24"/>
      <c r="AJ236" s="24"/>
      <c r="AK236" s="36" t="str">
        <f>IF(AL236="","",MAX($AK$1:AK235)+1)</f>
        <v/>
      </c>
      <c r="AL236" s="39" t="str">
        <f>IF(H236="","",IF(COUNTIF($AL$3:AL235,H236)=0,H236,""))</f>
        <v/>
      </c>
      <c r="AM236" s="39" t="str">
        <f t="shared" si="69"/>
        <v/>
      </c>
    </row>
    <row r="237" spans="2:39" x14ac:dyDescent="0.35">
      <c r="B237" s="31"/>
      <c r="C237" s="31"/>
      <c r="D237" s="31"/>
      <c r="E237" s="31"/>
      <c r="F237" s="78"/>
      <c r="G237" s="21"/>
      <c r="H237" s="31"/>
      <c r="I237" s="32"/>
      <c r="J237" s="33" t="str">
        <f t="shared" si="56"/>
        <v/>
      </c>
      <c r="K237" s="31"/>
      <c r="L237" s="24"/>
      <c r="M237" s="24"/>
      <c r="N237" s="24"/>
      <c r="O237" s="34" t="str">
        <f t="shared" si="57"/>
        <v/>
      </c>
      <c r="P237" s="34" t="str">
        <f t="shared" ca="1" si="58"/>
        <v/>
      </c>
      <c r="Q237" s="34" t="str">
        <f>IF(AND(C237="Abierto",D237="Urgente"),RANK(P237,$P$4:$P$999,0)+COUNTIF($P$4:P237,P237)-1,"")</f>
        <v/>
      </c>
      <c r="R237" s="34" t="str">
        <f t="shared" si="59"/>
        <v/>
      </c>
      <c r="S237" s="34" t="str">
        <f t="shared" ca="1" si="60"/>
        <v/>
      </c>
      <c r="T237" s="34" t="str">
        <f>IF(AND(C237="Abierto",D237="Alta"),RANK(S237,$S$4:$S$999,0)+COUNTIF($S$4:S237,S237)-1+MAX(Q:Q),"")</f>
        <v/>
      </c>
      <c r="U237" s="34" t="str">
        <f t="shared" si="61"/>
        <v/>
      </c>
      <c r="V237" s="34" t="str">
        <f t="shared" ca="1" si="62"/>
        <v/>
      </c>
      <c r="W237" s="34" t="str">
        <f>IF(AND(C237="Abierto",D237="Media"),RANK(V237,$V$4:$V$999,0)+COUNTIF($V$4:V237,V237)-1+MAX(Q:Q,T:T),"")</f>
        <v/>
      </c>
      <c r="X237" s="34" t="str">
        <f t="shared" si="63"/>
        <v/>
      </c>
      <c r="Y237" s="34" t="str">
        <f t="shared" ca="1" si="64"/>
        <v/>
      </c>
      <c r="Z237" s="34" t="str">
        <f>IF(AND(C237="Abierto",D237="Baja"),RANK(Y237,$Y$4:$Y$999,0)+COUNTIF($Y$4:Y237,Y237)-1+MAX(Q:Q,T:T,W:W),"")</f>
        <v/>
      </c>
      <c r="AA237" s="35" t="str">
        <f t="shared" si="70"/>
        <v/>
      </c>
      <c r="AB237" s="35" t="str">
        <f t="shared" si="65"/>
        <v/>
      </c>
      <c r="AC237" s="35" t="str">
        <f t="shared" si="66"/>
        <v/>
      </c>
      <c r="AD237" s="36">
        <v>234</v>
      </c>
      <c r="AE237" s="36" t="str">
        <f t="shared" ca="1" si="67"/>
        <v/>
      </c>
      <c r="AF237" s="37" t="str">
        <f t="shared" ca="1" si="68"/>
        <v/>
      </c>
      <c r="AG237" s="24"/>
      <c r="AH237" s="24"/>
      <c r="AI237" s="24"/>
      <c r="AJ237" s="24"/>
      <c r="AK237" s="36" t="str">
        <f>IF(AL237="","",MAX($AK$1:AK236)+1)</f>
        <v/>
      </c>
      <c r="AL237" s="39" t="str">
        <f>IF(H237="","",IF(COUNTIF($AL$3:AL236,H237)=0,H237,""))</f>
        <v/>
      </c>
      <c r="AM237" s="39" t="str">
        <f t="shared" si="69"/>
        <v/>
      </c>
    </row>
    <row r="238" spans="2:39" x14ac:dyDescent="0.35">
      <c r="B238" s="31"/>
      <c r="C238" s="31"/>
      <c r="D238" s="31"/>
      <c r="E238" s="31"/>
      <c r="F238" s="78"/>
      <c r="G238" s="21"/>
      <c r="H238" s="31"/>
      <c r="I238" s="32"/>
      <c r="J238" s="33" t="str">
        <f t="shared" si="56"/>
        <v/>
      </c>
      <c r="K238" s="31"/>
      <c r="L238" s="24"/>
      <c r="M238" s="24"/>
      <c r="N238" s="24"/>
      <c r="O238" s="34" t="str">
        <f t="shared" si="57"/>
        <v/>
      </c>
      <c r="P238" s="34" t="str">
        <f t="shared" ca="1" si="58"/>
        <v/>
      </c>
      <c r="Q238" s="34" t="str">
        <f>IF(AND(C238="Abierto",D238="Urgente"),RANK(P238,$P$4:$P$999,0)+COUNTIF($P$4:P238,P238)-1,"")</f>
        <v/>
      </c>
      <c r="R238" s="34" t="str">
        <f t="shared" si="59"/>
        <v/>
      </c>
      <c r="S238" s="34" t="str">
        <f t="shared" ca="1" si="60"/>
        <v/>
      </c>
      <c r="T238" s="34" t="str">
        <f>IF(AND(C238="Abierto",D238="Alta"),RANK(S238,$S$4:$S$999,0)+COUNTIF($S$4:S238,S238)-1+MAX(Q:Q),"")</f>
        <v/>
      </c>
      <c r="U238" s="34" t="str">
        <f t="shared" si="61"/>
        <v/>
      </c>
      <c r="V238" s="34" t="str">
        <f t="shared" ca="1" si="62"/>
        <v/>
      </c>
      <c r="W238" s="34" t="str">
        <f>IF(AND(C238="Abierto",D238="Media"),RANK(V238,$V$4:$V$999,0)+COUNTIF($V$4:V238,V238)-1+MAX(Q:Q,T:T),"")</f>
        <v/>
      </c>
      <c r="X238" s="34" t="str">
        <f t="shared" si="63"/>
        <v/>
      </c>
      <c r="Y238" s="34" t="str">
        <f t="shared" ca="1" si="64"/>
        <v/>
      </c>
      <c r="Z238" s="34" t="str">
        <f>IF(AND(C238="Abierto",D238="Baja"),RANK(Y238,$Y$4:$Y$999,0)+COUNTIF($Y$4:Y238,Y238)-1+MAX(Q:Q,T:T,W:W),"")</f>
        <v/>
      </c>
      <c r="AA238" s="35" t="str">
        <f t="shared" si="70"/>
        <v/>
      </c>
      <c r="AB238" s="35" t="str">
        <f t="shared" si="65"/>
        <v/>
      </c>
      <c r="AC238" s="35" t="str">
        <f t="shared" si="66"/>
        <v/>
      </c>
      <c r="AD238" s="36">
        <v>235</v>
      </c>
      <c r="AE238" s="36" t="str">
        <f t="shared" ca="1" si="67"/>
        <v/>
      </c>
      <c r="AF238" s="37" t="str">
        <f t="shared" ca="1" si="68"/>
        <v/>
      </c>
      <c r="AG238" s="24"/>
      <c r="AH238" s="24"/>
      <c r="AI238" s="24"/>
      <c r="AJ238" s="24"/>
      <c r="AK238" s="36" t="str">
        <f>IF(AL238="","",MAX($AK$1:AK237)+1)</f>
        <v/>
      </c>
      <c r="AL238" s="39" t="str">
        <f>IF(H238="","",IF(COUNTIF($AL$3:AL237,H238)=0,H238,""))</f>
        <v/>
      </c>
      <c r="AM238" s="39" t="str">
        <f t="shared" si="69"/>
        <v/>
      </c>
    </row>
    <row r="239" spans="2:39" x14ac:dyDescent="0.35">
      <c r="B239" s="31"/>
      <c r="C239" s="31"/>
      <c r="D239" s="31"/>
      <c r="E239" s="31"/>
      <c r="F239" s="78"/>
      <c r="G239" s="21"/>
      <c r="H239" s="31"/>
      <c r="I239" s="32"/>
      <c r="J239" s="33" t="str">
        <f t="shared" si="56"/>
        <v/>
      </c>
      <c r="K239" s="31"/>
      <c r="L239" s="24"/>
      <c r="M239" s="24"/>
      <c r="N239" s="24"/>
      <c r="O239" s="34" t="str">
        <f t="shared" si="57"/>
        <v/>
      </c>
      <c r="P239" s="34" t="str">
        <f t="shared" ca="1" si="58"/>
        <v/>
      </c>
      <c r="Q239" s="34" t="str">
        <f>IF(AND(C239="Abierto",D239="Urgente"),RANK(P239,$P$4:$P$999,0)+COUNTIF($P$4:P239,P239)-1,"")</f>
        <v/>
      </c>
      <c r="R239" s="34" t="str">
        <f t="shared" si="59"/>
        <v/>
      </c>
      <c r="S239" s="34" t="str">
        <f t="shared" ca="1" si="60"/>
        <v/>
      </c>
      <c r="T239" s="34" t="str">
        <f>IF(AND(C239="Abierto",D239="Alta"),RANK(S239,$S$4:$S$999,0)+COUNTIF($S$4:S239,S239)-1+MAX(Q:Q),"")</f>
        <v/>
      </c>
      <c r="U239" s="34" t="str">
        <f t="shared" si="61"/>
        <v/>
      </c>
      <c r="V239" s="34" t="str">
        <f t="shared" ca="1" si="62"/>
        <v/>
      </c>
      <c r="W239" s="34" t="str">
        <f>IF(AND(C239="Abierto",D239="Media"),RANK(V239,$V$4:$V$999,0)+COUNTIF($V$4:V239,V239)-1+MAX(Q:Q,T:T),"")</f>
        <v/>
      </c>
      <c r="X239" s="34" t="str">
        <f t="shared" si="63"/>
        <v/>
      </c>
      <c r="Y239" s="34" t="str">
        <f t="shared" ca="1" si="64"/>
        <v/>
      </c>
      <c r="Z239" s="34" t="str">
        <f>IF(AND(C239="Abierto",D239="Baja"),RANK(Y239,$Y$4:$Y$999,0)+COUNTIF($Y$4:Y239,Y239)-1+MAX(Q:Q,T:T,W:W),"")</f>
        <v/>
      </c>
      <c r="AA239" s="35" t="str">
        <f t="shared" si="70"/>
        <v/>
      </c>
      <c r="AB239" s="35" t="str">
        <f t="shared" si="65"/>
        <v/>
      </c>
      <c r="AC239" s="35" t="str">
        <f t="shared" si="66"/>
        <v/>
      </c>
      <c r="AD239" s="36">
        <v>236</v>
      </c>
      <c r="AE239" s="36" t="str">
        <f t="shared" ca="1" si="67"/>
        <v/>
      </c>
      <c r="AF239" s="37" t="str">
        <f t="shared" ca="1" si="68"/>
        <v/>
      </c>
      <c r="AG239" s="24"/>
      <c r="AH239" s="24"/>
      <c r="AI239" s="24"/>
      <c r="AJ239" s="24"/>
      <c r="AK239" s="36" t="str">
        <f>IF(AL239="","",MAX($AK$1:AK238)+1)</f>
        <v/>
      </c>
      <c r="AL239" s="39" t="str">
        <f>IF(H239="","",IF(COUNTIF($AL$3:AL238,H239)=0,H239,""))</f>
        <v/>
      </c>
      <c r="AM239" s="39" t="str">
        <f t="shared" si="69"/>
        <v/>
      </c>
    </row>
    <row r="240" spans="2:39" x14ac:dyDescent="0.35">
      <c r="B240" s="31"/>
      <c r="C240" s="31"/>
      <c r="D240" s="31"/>
      <c r="E240" s="31"/>
      <c r="F240" s="78"/>
      <c r="G240" s="21"/>
      <c r="H240" s="31"/>
      <c r="I240" s="32"/>
      <c r="J240" s="33" t="str">
        <f t="shared" si="56"/>
        <v/>
      </c>
      <c r="K240" s="31"/>
      <c r="L240" s="24"/>
      <c r="M240" s="24"/>
      <c r="N240" s="24"/>
      <c r="O240" s="34" t="str">
        <f t="shared" si="57"/>
        <v/>
      </c>
      <c r="P240" s="34" t="str">
        <f t="shared" ca="1" si="58"/>
        <v/>
      </c>
      <c r="Q240" s="34" t="str">
        <f>IF(AND(C240="Abierto",D240="Urgente"),RANK(P240,$P$4:$P$999,0)+COUNTIF($P$4:P240,P240)-1,"")</f>
        <v/>
      </c>
      <c r="R240" s="34" t="str">
        <f t="shared" si="59"/>
        <v/>
      </c>
      <c r="S240" s="34" t="str">
        <f t="shared" ca="1" si="60"/>
        <v/>
      </c>
      <c r="T240" s="34" t="str">
        <f>IF(AND(C240="Abierto",D240="Alta"),RANK(S240,$S$4:$S$999,0)+COUNTIF($S$4:S240,S240)-1+MAX(Q:Q),"")</f>
        <v/>
      </c>
      <c r="U240" s="34" t="str">
        <f t="shared" si="61"/>
        <v/>
      </c>
      <c r="V240" s="34" t="str">
        <f t="shared" ca="1" si="62"/>
        <v/>
      </c>
      <c r="W240" s="34" t="str">
        <f>IF(AND(C240="Abierto",D240="Media"),RANK(V240,$V$4:$V$999,0)+COUNTIF($V$4:V240,V240)-1+MAX(Q:Q,T:T),"")</f>
        <v/>
      </c>
      <c r="X240" s="34" t="str">
        <f t="shared" si="63"/>
        <v/>
      </c>
      <c r="Y240" s="34" t="str">
        <f t="shared" ca="1" si="64"/>
        <v/>
      </c>
      <c r="Z240" s="34" t="str">
        <f>IF(AND(C240="Abierto",D240="Baja"),RANK(Y240,$Y$4:$Y$999,0)+COUNTIF($Y$4:Y240,Y240)-1+MAX(Q:Q,T:T,W:W),"")</f>
        <v/>
      </c>
      <c r="AA240" s="35" t="str">
        <f t="shared" si="70"/>
        <v/>
      </c>
      <c r="AB240" s="35" t="str">
        <f t="shared" si="65"/>
        <v/>
      </c>
      <c r="AC240" s="35" t="str">
        <f t="shared" si="66"/>
        <v/>
      </c>
      <c r="AD240" s="36">
        <v>237</v>
      </c>
      <c r="AE240" s="36" t="str">
        <f t="shared" ca="1" si="67"/>
        <v/>
      </c>
      <c r="AF240" s="37" t="str">
        <f t="shared" ca="1" si="68"/>
        <v/>
      </c>
      <c r="AG240" s="24"/>
      <c r="AH240" s="24"/>
      <c r="AI240" s="24"/>
      <c r="AJ240" s="24"/>
      <c r="AK240" s="36" t="str">
        <f>IF(AL240="","",MAX($AK$1:AK239)+1)</f>
        <v/>
      </c>
      <c r="AL240" s="39" t="str">
        <f>IF(H240="","",IF(COUNTIF($AL$3:AL239,H240)=0,H240,""))</f>
        <v/>
      </c>
      <c r="AM240" s="39" t="str">
        <f t="shared" si="69"/>
        <v/>
      </c>
    </row>
    <row r="241" spans="2:39" x14ac:dyDescent="0.35">
      <c r="B241" s="31"/>
      <c r="C241" s="31"/>
      <c r="D241" s="31"/>
      <c r="E241" s="31"/>
      <c r="F241" s="78"/>
      <c r="G241" s="21"/>
      <c r="H241" s="31"/>
      <c r="I241" s="32"/>
      <c r="J241" s="33" t="str">
        <f t="shared" si="56"/>
        <v/>
      </c>
      <c r="K241" s="31"/>
      <c r="L241" s="24"/>
      <c r="M241" s="24"/>
      <c r="N241" s="24"/>
      <c r="O241" s="34" t="str">
        <f t="shared" si="57"/>
        <v/>
      </c>
      <c r="P241" s="34" t="str">
        <f t="shared" ca="1" si="58"/>
        <v/>
      </c>
      <c r="Q241" s="34" t="str">
        <f>IF(AND(C241="Abierto",D241="Urgente"),RANK(P241,$P$4:$P$999,0)+COUNTIF($P$4:P241,P241)-1,"")</f>
        <v/>
      </c>
      <c r="R241" s="34" t="str">
        <f t="shared" si="59"/>
        <v/>
      </c>
      <c r="S241" s="34" t="str">
        <f t="shared" ca="1" si="60"/>
        <v/>
      </c>
      <c r="T241" s="34" t="str">
        <f>IF(AND(C241="Abierto",D241="Alta"),RANK(S241,$S$4:$S$999,0)+COUNTIF($S$4:S241,S241)-1+MAX(Q:Q),"")</f>
        <v/>
      </c>
      <c r="U241" s="34" t="str">
        <f t="shared" si="61"/>
        <v/>
      </c>
      <c r="V241" s="34" t="str">
        <f t="shared" ca="1" si="62"/>
        <v/>
      </c>
      <c r="W241" s="34" t="str">
        <f>IF(AND(C241="Abierto",D241="Media"),RANK(V241,$V$4:$V$999,0)+COUNTIF($V$4:V241,V241)-1+MAX(Q:Q,T:T),"")</f>
        <v/>
      </c>
      <c r="X241" s="34" t="str">
        <f t="shared" si="63"/>
        <v/>
      </c>
      <c r="Y241" s="34" t="str">
        <f t="shared" ca="1" si="64"/>
        <v/>
      </c>
      <c r="Z241" s="34" t="str">
        <f>IF(AND(C241="Abierto",D241="Baja"),RANK(Y241,$Y$4:$Y$999,0)+COUNTIF($Y$4:Y241,Y241)-1+MAX(Q:Q,T:T,W:W),"")</f>
        <v/>
      </c>
      <c r="AA241" s="35" t="str">
        <f t="shared" si="70"/>
        <v/>
      </c>
      <c r="AB241" s="35" t="str">
        <f t="shared" si="65"/>
        <v/>
      </c>
      <c r="AC241" s="35" t="str">
        <f t="shared" si="66"/>
        <v/>
      </c>
      <c r="AD241" s="36">
        <v>238</v>
      </c>
      <c r="AE241" s="36" t="str">
        <f t="shared" ca="1" si="67"/>
        <v/>
      </c>
      <c r="AF241" s="37" t="str">
        <f t="shared" ca="1" si="68"/>
        <v/>
      </c>
      <c r="AG241" s="24"/>
      <c r="AH241" s="24"/>
      <c r="AI241" s="24"/>
      <c r="AJ241" s="24"/>
      <c r="AK241" s="36" t="str">
        <f>IF(AL241="","",MAX($AK$1:AK240)+1)</f>
        <v/>
      </c>
      <c r="AL241" s="39" t="str">
        <f>IF(H241="","",IF(COUNTIF($AL$3:AL240,H241)=0,H241,""))</f>
        <v/>
      </c>
      <c r="AM241" s="39" t="str">
        <f t="shared" si="69"/>
        <v/>
      </c>
    </row>
    <row r="242" spans="2:39" x14ac:dyDescent="0.35">
      <c r="B242" s="31"/>
      <c r="C242" s="31"/>
      <c r="D242" s="31"/>
      <c r="E242" s="31"/>
      <c r="F242" s="78"/>
      <c r="G242" s="21"/>
      <c r="H242" s="31"/>
      <c r="I242" s="32"/>
      <c r="J242" s="33" t="str">
        <f t="shared" si="56"/>
        <v/>
      </c>
      <c r="K242" s="31"/>
      <c r="L242" s="24"/>
      <c r="M242" s="24"/>
      <c r="N242" s="24"/>
      <c r="O242" s="34" t="str">
        <f t="shared" si="57"/>
        <v/>
      </c>
      <c r="P242" s="34" t="str">
        <f t="shared" ca="1" si="58"/>
        <v/>
      </c>
      <c r="Q242" s="34" t="str">
        <f>IF(AND(C242="Abierto",D242="Urgente"),RANK(P242,$P$4:$P$999,0)+COUNTIF($P$4:P242,P242)-1,"")</f>
        <v/>
      </c>
      <c r="R242" s="34" t="str">
        <f t="shared" si="59"/>
        <v/>
      </c>
      <c r="S242" s="34" t="str">
        <f t="shared" ca="1" si="60"/>
        <v/>
      </c>
      <c r="T242" s="34" t="str">
        <f>IF(AND(C242="Abierto",D242="Alta"),RANK(S242,$S$4:$S$999,0)+COUNTIF($S$4:S242,S242)-1+MAX(Q:Q),"")</f>
        <v/>
      </c>
      <c r="U242" s="34" t="str">
        <f t="shared" si="61"/>
        <v/>
      </c>
      <c r="V242" s="34" t="str">
        <f t="shared" ca="1" si="62"/>
        <v/>
      </c>
      <c r="W242" s="34" t="str">
        <f>IF(AND(C242="Abierto",D242="Media"),RANK(V242,$V$4:$V$999,0)+COUNTIF($V$4:V242,V242)-1+MAX(Q:Q,T:T),"")</f>
        <v/>
      </c>
      <c r="X242" s="34" t="str">
        <f t="shared" si="63"/>
        <v/>
      </c>
      <c r="Y242" s="34" t="str">
        <f t="shared" ca="1" si="64"/>
        <v/>
      </c>
      <c r="Z242" s="34" t="str">
        <f>IF(AND(C242="Abierto",D242="Baja"),RANK(Y242,$Y$4:$Y$999,0)+COUNTIF($Y$4:Y242,Y242)-1+MAX(Q:Q,T:T,W:W),"")</f>
        <v/>
      </c>
      <c r="AA242" s="35" t="str">
        <f t="shared" si="70"/>
        <v/>
      </c>
      <c r="AB242" s="35" t="str">
        <f t="shared" si="65"/>
        <v/>
      </c>
      <c r="AC242" s="35" t="str">
        <f t="shared" si="66"/>
        <v/>
      </c>
      <c r="AD242" s="36">
        <v>239</v>
      </c>
      <c r="AE242" s="36" t="str">
        <f t="shared" ca="1" si="67"/>
        <v/>
      </c>
      <c r="AF242" s="37" t="str">
        <f t="shared" ca="1" si="68"/>
        <v/>
      </c>
      <c r="AG242" s="24"/>
      <c r="AH242" s="24"/>
      <c r="AI242" s="24"/>
      <c r="AJ242" s="24"/>
      <c r="AK242" s="36" t="str">
        <f>IF(AL242="","",MAX($AK$1:AK241)+1)</f>
        <v/>
      </c>
      <c r="AL242" s="39" t="str">
        <f>IF(H242="","",IF(COUNTIF($AL$3:AL241,H242)=0,H242,""))</f>
        <v/>
      </c>
      <c r="AM242" s="39" t="str">
        <f t="shared" si="69"/>
        <v/>
      </c>
    </row>
    <row r="243" spans="2:39" x14ac:dyDescent="0.35">
      <c r="B243" s="31"/>
      <c r="C243" s="31"/>
      <c r="D243" s="31"/>
      <c r="E243" s="31"/>
      <c r="F243" s="78"/>
      <c r="G243" s="21"/>
      <c r="H243" s="31"/>
      <c r="I243" s="32"/>
      <c r="J243" s="33" t="str">
        <f t="shared" si="56"/>
        <v/>
      </c>
      <c r="K243" s="31"/>
      <c r="L243" s="24"/>
      <c r="M243" s="24"/>
      <c r="N243" s="24"/>
      <c r="O243" s="34" t="str">
        <f t="shared" si="57"/>
        <v/>
      </c>
      <c r="P243" s="34" t="str">
        <f t="shared" ca="1" si="58"/>
        <v/>
      </c>
      <c r="Q243" s="34" t="str">
        <f>IF(AND(C243="Abierto",D243="Urgente"),RANK(P243,$P$4:$P$999,0)+COUNTIF($P$4:P243,P243)-1,"")</f>
        <v/>
      </c>
      <c r="R243" s="34" t="str">
        <f t="shared" si="59"/>
        <v/>
      </c>
      <c r="S243" s="34" t="str">
        <f t="shared" ca="1" si="60"/>
        <v/>
      </c>
      <c r="T243" s="34" t="str">
        <f>IF(AND(C243="Abierto",D243="Alta"),RANK(S243,$S$4:$S$999,0)+COUNTIF($S$4:S243,S243)-1+MAX(Q:Q),"")</f>
        <v/>
      </c>
      <c r="U243" s="34" t="str">
        <f t="shared" si="61"/>
        <v/>
      </c>
      <c r="V243" s="34" t="str">
        <f t="shared" ca="1" si="62"/>
        <v/>
      </c>
      <c r="W243" s="34" t="str">
        <f>IF(AND(C243="Abierto",D243="Media"),RANK(V243,$V$4:$V$999,0)+COUNTIF($V$4:V243,V243)-1+MAX(Q:Q,T:T),"")</f>
        <v/>
      </c>
      <c r="X243" s="34" t="str">
        <f t="shared" si="63"/>
        <v/>
      </c>
      <c r="Y243" s="34" t="str">
        <f t="shared" ca="1" si="64"/>
        <v/>
      </c>
      <c r="Z243" s="34" t="str">
        <f>IF(AND(C243="Abierto",D243="Baja"),RANK(Y243,$Y$4:$Y$999,0)+COUNTIF($Y$4:Y243,Y243)-1+MAX(Q:Q,T:T,W:W),"")</f>
        <v/>
      </c>
      <c r="AA243" s="35" t="str">
        <f t="shared" si="70"/>
        <v/>
      </c>
      <c r="AB243" s="35" t="str">
        <f t="shared" si="65"/>
        <v/>
      </c>
      <c r="AC243" s="35" t="str">
        <f t="shared" si="66"/>
        <v/>
      </c>
      <c r="AD243" s="36">
        <v>240</v>
      </c>
      <c r="AE243" s="36" t="str">
        <f t="shared" ca="1" si="67"/>
        <v/>
      </c>
      <c r="AF243" s="37" t="str">
        <f t="shared" ca="1" si="68"/>
        <v/>
      </c>
      <c r="AG243" s="24"/>
      <c r="AH243" s="24"/>
      <c r="AI243" s="24"/>
      <c r="AJ243" s="24"/>
      <c r="AK243" s="36" t="str">
        <f>IF(AL243="","",MAX($AK$1:AK242)+1)</f>
        <v/>
      </c>
      <c r="AL243" s="39" t="str">
        <f>IF(H243="","",IF(COUNTIF($AL$3:AL242,H243)=0,H243,""))</f>
        <v/>
      </c>
      <c r="AM243" s="39" t="str">
        <f t="shared" si="69"/>
        <v/>
      </c>
    </row>
    <row r="244" spans="2:39" x14ac:dyDescent="0.35">
      <c r="B244" s="31"/>
      <c r="C244" s="31"/>
      <c r="D244" s="31"/>
      <c r="E244" s="31"/>
      <c r="F244" s="78"/>
      <c r="G244" s="21"/>
      <c r="H244" s="31"/>
      <c r="I244" s="32"/>
      <c r="J244" s="33" t="str">
        <f t="shared" si="56"/>
        <v/>
      </c>
      <c r="K244" s="31"/>
      <c r="L244" s="24"/>
      <c r="M244" s="24"/>
      <c r="N244" s="24"/>
      <c r="O244" s="34" t="str">
        <f t="shared" si="57"/>
        <v/>
      </c>
      <c r="P244" s="34" t="str">
        <f t="shared" ca="1" si="58"/>
        <v/>
      </c>
      <c r="Q244" s="34" t="str">
        <f>IF(AND(C244="Abierto",D244="Urgente"),RANK(P244,$P$4:$P$999,0)+COUNTIF($P$4:P244,P244)-1,"")</f>
        <v/>
      </c>
      <c r="R244" s="34" t="str">
        <f t="shared" si="59"/>
        <v/>
      </c>
      <c r="S244" s="34" t="str">
        <f t="shared" ca="1" si="60"/>
        <v/>
      </c>
      <c r="T244" s="34" t="str">
        <f>IF(AND(C244="Abierto",D244="Alta"),RANK(S244,$S$4:$S$999,0)+COUNTIF($S$4:S244,S244)-1+MAX(Q:Q),"")</f>
        <v/>
      </c>
      <c r="U244" s="34" t="str">
        <f t="shared" si="61"/>
        <v/>
      </c>
      <c r="V244" s="34" t="str">
        <f t="shared" ca="1" si="62"/>
        <v/>
      </c>
      <c r="W244" s="34" t="str">
        <f>IF(AND(C244="Abierto",D244="Media"),RANK(V244,$V$4:$V$999,0)+COUNTIF($V$4:V244,V244)-1+MAX(Q:Q,T:T),"")</f>
        <v/>
      </c>
      <c r="X244" s="34" t="str">
        <f t="shared" si="63"/>
        <v/>
      </c>
      <c r="Y244" s="34" t="str">
        <f t="shared" ca="1" si="64"/>
        <v/>
      </c>
      <c r="Z244" s="34" t="str">
        <f>IF(AND(C244="Abierto",D244="Baja"),RANK(Y244,$Y$4:$Y$999,0)+COUNTIF($Y$4:Y244,Y244)-1+MAX(Q:Q,T:T,W:W),"")</f>
        <v/>
      </c>
      <c r="AA244" s="35" t="str">
        <f t="shared" si="70"/>
        <v/>
      </c>
      <c r="AB244" s="35" t="str">
        <f t="shared" si="65"/>
        <v/>
      </c>
      <c r="AC244" s="35" t="str">
        <f t="shared" si="66"/>
        <v/>
      </c>
      <c r="AD244" s="36">
        <v>241</v>
      </c>
      <c r="AE244" s="36" t="str">
        <f t="shared" ca="1" si="67"/>
        <v/>
      </c>
      <c r="AF244" s="37" t="str">
        <f t="shared" ca="1" si="68"/>
        <v/>
      </c>
      <c r="AG244" s="24"/>
      <c r="AH244" s="24"/>
      <c r="AI244" s="24"/>
      <c r="AJ244" s="24"/>
      <c r="AK244" s="36" t="str">
        <f>IF(AL244="","",MAX($AK$1:AK243)+1)</f>
        <v/>
      </c>
      <c r="AL244" s="39" t="str">
        <f>IF(H244="","",IF(COUNTIF($AL$3:AL243,H244)=0,H244,""))</f>
        <v/>
      </c>
      <c r="AM244" s="39" t="str">
        <f t="shared" si="69"/>
        <v/>
      </c>
    </row>
    <row r="245" spans="2:39" x14ac:dyDescent="0.35">
      <c r="B245" s="31"/>
      <c r="C245" s="31"/>
      <c r="D245" s="31"/>
      <c r="E245" s="31"/>
      <c r="F245" s="78"/>
      <c r="G245" s="21"/>
      <c r="H245" s="31"/>
      <c r="I245" s="32"/>
      <c r="J245" s="33" t="str">
        <f t="shared" si="56"/>
        <v/>
      </c>
      <c r="K245" s="31"/>
      <c r="L245" s="24"/>
      <c r="M245" s="24"/>
      <c r="N245" s="24"/>
      <c r="O245" s="34" t="str">
        <f t="shared" si="57"/>
        <v/>
      </c>
      <c r="P245" s="34" t="str">
        <f t="shared" ca="1" si="58"/>
        <v/>
      </c>
      <c r="Q245" s="34" t="str">
        <f>IF(AND(C245="Abierto",D245="Urgente"),RANK(P245,$P$4:$P$999,0)+COUNTIF($P$4:P245,P245)-1,"")</f>
        <v/>
      </c>
      <c r="R245" s="34" t="str">
        <f t="shared" si="59"/>
        <v/>
      </c>
      <c r="S245" s="34" t="str">
        <f t="shared" ca="1" si="60"/>
        <v/>
      </c>
      <c r="T245" s="34" t="str">
        <f>IF(AND(C245="Abierto",D245="Alta"),RANK(S245,$S$4:$S$999,0)+COUNTIF($S$4:S245,S245)-1+MAX(Q:Q),"")</f>
        <v/>
      </c>
      <c r="U245" s="34" t="str">
        <f t="shared" si="61"/>
        <v/>
      </c>
      <c r="V245" s="34" t="str">
        <f t="shared" ca="1" si="62"/>
        <v/>
      </c>
      <c r="W245" s="34" t="str">
        <f>IF(AND(C245="Abierto",D245="Media"),RANK(V245,$V$4:$V$999,0)+COUNTIF($V$4:V245,V245)-1+MAX(Q:Q,T:T),"")</f>
        <v/>
      </c>
      <c r="X245" s="34" t="str">
        <f t="shared" si="63"/>
        <v/>
      </c>
      <c r="Y245" s="34" t="str">
        <f t="shared" ca="1" si="64"/>
        <v/>
      </c>
      <c r="Z245" s="34" t="str">
        <f>IF(AND(C245="Abierto",D245="Baja"),RANK(Y245,$Y$4:$Y$999,0)+COUNTIF($Y$4:Y245,Y245)-1+MAX(Q:Q,T:T,W:W),"")</f>
        <v/>
      </c>
      <c r="AA245" s="35" t="str">
        <f t="shared" si="70"/>
        <v/>
      </c>
      <c r="AB245" s="35" t="str">
        <f t="shared" si="65"/>
        <v/>
      </c>
      <c r="AC245" s="35" t="str">
        <f t="shared" si="66"/>
        <v/>
      </c>
      <c r="AD245" s="36">
        <v>242</v>
      </c>
      <c r="AE245" s="36" t="str">
        <f t="shared" ca="1" si="67"/>
        <v/>
      </c>
      <c r="AF245" s="37" t="str">
        <f t="shared" ca="1" si="68"/>
        <v/>
      </c>
      <c r="AG245" s="24"/>
      <c r="AH245" s="24"/>
      <c r="AI245" s="24"/>
      <c r="AJ245" s="24"/>
      <c r="AK245" s="36" t="str">
        <f>IF(AL245="","",MAX($AK$1:AK244)+1)</f>
        <v/>
      </c>
      <c r="AL245" s="39" t="str">
        <f>IF(H245="","",IF(COUNTIF($AL$3:AL244,H245)=0,H245,""))</f>
        <v/>
      </c>
      <c r="AM245" s="39" t="str">
        <f t="shared" si="69"/>
        <v/>
      </c>
    </row>
    <row r="246" spans="2:39" x14ac:dyDescent="0.35">
      <c r="B246" s="31"/>
      <c r="C246" s="31"/>
      <c r="D246" s="31"/>
      <c r="E246" s="31"/>
      <c r="F246" s="78"/>
      <c r="G246" s="21"/>
      <c r="H246" s="31"/>
      <c r="I246" s="32"/>
      <c r="J246" s="33" t="str">
        <f t="shared" si="56"/>
        <v/>
      </c>
      <c r="K246" s="31"/>
      <c r="L246" s="24"/>
      <c r="M246" s="24"/>
      <c r="N246" s="24"/>
      <c r="O246" s="34" t="str">
        <f t="shared" si="57"/>
        <v/>
      </c>
      <c r="P246" s="34" t="str">
        <f t="shared" ca="1" si="58"/>
        <v/>
      </c>
      <c r="Q246" s="34" t="str">
        <f>IF(AND(C246="Abierto",D246="Urgente"),RANK(P246,$P$4:$P$999,0)+COUNTIF($P$4:P246,P246)-1,"")</f>
        <v/>
      </c>
      <c r="R246" s="34" t="str">
        <f t="shared" si="59"/>
        <v/>
      </c>
      <c r="S246" s="34" t="str">
        <f t="shared" ca="1" si="60"/>
        <v/>
      </c>
      <c r="T246" s="34" t="str">
        <f>IF(AND(C246="Abierto",D246="Alta"),RANK(S246,$S$4:$S$999,0)+COUNTIF($S$4:S246,S246)-1+MAX(Q:Q),"")</f>
        <v/>
      </c>
      <c r="U246" s="34" t="str">
        <f t="shared" si="61"/>
        <v/>
      </c>
      <c r="V246" s="34" t="str">
        <f t="shared" ca="1" si="62"/>
        <v/>
      </c>
      <c r="W246" s="34" t="str">
        <f>IF(AND(C246="Abierto",D246="Media"),RANK(V246,$V$4:$V$999,0)+COUNTIF($V$4:V246,V246)-1+MAX(Q:Q,T:T),"")</f>
        <v/>
      </c>
      <c r="X246" s="34" t="str">
        <f t="shared" si="63"/>
        <v/>
      </c>
      <c r="Y246" s="34" t="str">
        <f t="shared" ca="1" si="64"/>
        <v/>
      </c>
      <c r="Z246" s="34" t="str">
        <f>IF(AND(C246="Abierto",D246="Baja"),RANK(Y246,$Y$4:$Y$999,0)+COUNTIF($Y$4:Y246,Y246)-1+MAX(Q:Q,T:T,W:W),"")</f>
        <v/>
      </c>
      <c r="AA246" s="35" t="str">
        <f t="shared" si="70"/>
        <v/>
      </c>
      <c r="AB246" s="35" t="str">
        <f t="shared" si="65"/>
        <v/>
      </c>
      <c r="AC246" s="35" t="str">
        <f t="shared" si="66"/>
        <v/>
      </c>
      <c r="AD246" s="36">
        <v>243</v>
      </c>
      <c r="AE246" s="36" t="str">
        <f t="shared" ca="1" si="67"/>
        <v/>
      </c>
      <c r="AF246" s="37" t="str">
        <f t="shared" ca="1" si="68"/>
        <v/>
      </c>
      <c r="AG246" s="24"/>
      <c r="AH246" s="24"/>
      <c r="AI246" s="24"/>
      <c r="AJ246" s="24"/>
      <c r="AK246" s="36" t="str">
        <f>IF(AL246="","",MAX($AK$1:AK245)+1)</f>
        <v/>
      </c>
      <c r="AL246" s="39" t="str">
        <f>IF(H246="","",IF(COUNTIF($AL$3:AL245,H246)=0,H246,""))</f>
        <v/>
      </c>
      <c r="AM246" s="39" t="str">
        <f t="shared" si="69"/>
        <v/>
      </c>
    </row>
    <row r="247" spans="2:39" x14ac:dyDescent="0.35">
      <c r="B247" s="31"/>
      <c r="C247" s="31"/>
      <c r="D247" s="31"/>
      <c r="E247" s="31"/>
      <c r="F247" s="78"/>
      <c r="G247" s="21"/>
      <c r="H247" s="31"/>
      <c r="I247" s="32"/>
      <c r="J247" s="33" t="str">
        <f t="shared" si="56"/>
        <v/>
      </c>
      <c r="K247" s="31"/>
      <c r="L247" s="24"/>
      <c r="M247" s="24"/>
      <c r="N247" s="24"/>
      <c r="O247" s="34" t="str">
        <f t="shared" si="57"/>
        <v/>
      </c>
      <c r="P247" s="34" t="str">
        <f t="shared" ca="1" si="58"/>
        <v/>
      </c>
      <c r="Q247" s="34" t="str">
        <f>IF(AND(C247="Abierto",D247="Urgente"),RANK(P247,$P$4:$P$999,0)+COUNTIF($P$4:P247,P247)-1,"")</f>
        <v/>
      </c>
      <c r="R247" s="34" t="str">
        <f t="shared" si="59"/>
        <v/>
      </c>
      <c r="S247" s="34" t="str">
        <f t="shared" ca="1" si="60"/>
        <v/>
      </c>
      <c r="T247" s="34" t="str">
        <f>IF(AND(C247="Abierto",D247="Alta"),RANK(S247,$S$4:$S$999,0)+COUNTIF($S$4:S247,S247)-1+MAX(Q:Q),"")</f>
        <v/>
      </c>
      <c r="U247" s="34" t="str">
        <f t="shared" si="61"/>
        <v/>
      </c>
      <c r="V247" s="34" t="str">
        <f t="shared" ca="1" si="62"/>
        <v/>
      </c>
      <c r="W247" s="34" t="str">
        <f>IF(AND(C247="Abierto",D247="Media"),RANK(V247,$V$4:$V$999,0)+COUNTIF($V$4:V247,V247)-1+MAX(Q:Q,T:T),"")</f>
        <v/>
      </c>
      <c r="X247" s="34" t="str">
        <f t="shared" si="63"/>
        <v/>
      </c>
      <c r="Y247" s="34" t="str">
        <f t="shared" ca="1" si="64"/>
        <v/>
      </c>
      <c r="Z247" s="34" t="str">
        <f>IF(AND(C247="Abierto",D247="Baja"),RANK(Y247,$Y$4:$Y$999,0)+COUNTIF($Y$4:Y247,Y247)-1+MAX(Q:Q,T:T,W:W),"")</f>
        <v/>
      </c>
      <c r="AA247" s="35" t="str">
        <f t="shared" si="70"/>
        <v/>
      </c>
      <c r="AB247" s="35" t="str">
        <f t="shared" si="65"/>
        <v/>
      </c>
      <c r="AC247" s="35" t="str">
        <f t="shared" si="66"/>
        <v/>
      </c>
      <c r="AD247" s="36">
        <v>244</v>
      </c>
      <c r="AE247" s="36" t="str">
        <f t="shared" ca="1" si="67"/>
        <v/>
      </c>
      <c r="AF247" s="37" t="str">
        <f t="shared" ca="1" si="68"/>
        <v/>
      </c>
      <c r="AG247" s="24"/>
      <c r="AH247" s="24"/>
      <c r="AI247" s="24"/>
      <c r="AJ247" s="24"/>
      <c r="AK247" s="36" t="str">
        <f>IF(AL247="","",MAX($AK$1:AK246)+1)</f>
        <v/>
      </c>
      <c r="AL247" s="39" t="str">
        <f>IF(H247="","",IF(COUNTIF($AL$3:AL246,H247)=0,H247,""))</f>
        <v/>
      </c>
      <c r="AM247" s="39" t="str">
        <f t="shared" si="69"/>
        <v/>
      </c>
    </row>
    <row r="248" spans="2:39" x14ac:dyDescent="0.35">
      <c r="B248" s="31"/>
      <c r="C248" s="31"/>
      <c r="D248" s="31"/>
      <c r="E248" s="31"/>
      <c r="F248" s="78"/>
      <c r="G248" s="21"/>
      <c r="H248" s="31"/>
      <c r="I248" s="32"/>
      <c r="J248" s="33" t="str">
        <f t="shared" si="56"/>
        <v/>
      </c>
      <c r="K248" s="31"/>
      <c r="L248" s="24"/>
      <c r="M248" s="24"/>
      <c r="N248" s="24"/>
      <c r="O248" s="34" t="str">
        <f t="shared" si="57"/>
        <v/>
      </c>
      <c r="P248" s="34" t="str">
        <f t="shared" ca="1" si="58"/>
        <v/>
      </c>
      <c r="Q248" s="34" t="str">
        <f>IF(AND(C248="Abierto",D248="Urgente"),RANK(P248,$P$4:$P$999,0)+COUNTIF($P$4:P248,P248)-1,"")</f>
        <v/>
      </c>
      <c r="R248" s="34" t="str">
        <f t="shared" si="59"/>
        <v/>
      </c>
      <c r="S248" s="34" t="str">
        <f t="shared" ca="1" si="60"/>
        <v/>
      </c>
      <c r="T248" s="34" t="str">
        <f>IF(AND(C248="Abierto",D248="Alta"),RANK(S248,$S$4:$S$999,0)+COUNTIF($S$4:S248,S248)-1+MAX(Q:Q),"")</f>
        <v/>
      </c>
      <c r="U248" s="34" t="str">
        <f t="shared" si="61"/>
        <v/>
      </c>
      <c r="V248" s="34" t="str">
        <f t="shared" ca="1" si="62"/>
        <v/>
      </c>
      <c r="W248" s="34" t="str">
        <f>IF(AND(C248="Abierto",D248="Media"),RANK(V248,$V$4:$V$999,0)+COUNTIF($V$4:V248,V248)-1+MAX(Q:Q,T:T),"")</f>
        <v/>
      </c>
      <c r="X248" s="34" t="str">
        <f t="shared" si="63"/>
        <v/>
      </c>
      <c r="Y248" s="34" t="str">
        <f t="shared" ca="1" si="64"/>
        <v/>
      </c>
      <c r="Z248" s="34" t="str">
        <f>IF(AND(C248="Abierto",D248="Baja"),RANK(Y248,$Y$4:$Y$999,0)+COUNTIF($Y$4:Y248,Y248)-1+MAX(Q:Q,T:T,W:W),"")</f>
        <v/>
      </c>
      <c r="AA248" s="35" t="str">
        <f t="shared" si="70"/>
        <v/>
      </c>
      <c r="AB248" s="35" t="str">
        <f t="shared" si="65"/>
        <v/>
      </c>
      <c r="AC248" s="35" t="str">
        <f t="shared" si="66"/>
        <v/>
      </c>
      <c r="AD248" s="36">
        <v>245</v>
      </c>
      <c r="AE248" s="36" t="str">
        <f t="shared" ca="1" si="67"/>
        <v/>
      </c>
      <c r="AF248" s="37" t="str">
        <f t="shared" ca="1" si="68"/>
        <v/>
      </c>
      <c r="AG248" s="24"/>
      <c r="AH248" s="24"/>
      <c r="AI248" s="24"/>
      <c r="AJ248" s="24"/>
      <c r="AK248" s="36" t="str">
        <f>IF(AL248="","",MAX($AK$1:AK247)+1)</f>
        <v/>
      </c>
      <c r="AL248" s="39" t="str">
        <f>IF(H248="","",IF(COUNTIF($AL$3:AL247,H248)=0,H248,""))</f>
        <v/>
      </c>
      <c r="AM248" s="39" t="str">
        <f t="shared" si="69"/>
        <v/>
      </c>
    </row>
    <row r="249" spans="2:39" x14ac:dyDescent="0.35">
      <c r="B249" s="31"/>
      <c r="C249" s="31"/>
      <c r="D249" s="31"/>
      <c r="E249" s="31"/>
      <c r="F249" s="78"/>
      <c r="G249" s="21"/>
      <c r="H249" s="31"/>
      <c r="I249" s="32"/>
      <c r="J249" s="33" t="str">
        <f t="shared" si="56"/>
        <v/>
      </c>
      <c r="K249" s="31"/>
      <c r="L249" s="24"/>
      <c r="M249" s="24"/>
      <c r="N249" s="24"/>
      <c r="O249" s="34" t="str">
        <f t="shared" si="57"/>
        <v/>
      </c>
      <c r="P249" s="34" t="str">
        <f t="shared" ca="1" si="58"/>
        <v/>
      </c>
      <c r="Q249" s="34" t="str">
        <f>IF(AND(C249="Abierto",D249="Urgente"),RANK(P249,$P$4:$P$999,0)+COUNTIF($P$4:P249,P249)-1,"")</f>
        <v/>
      </c>
      <c r="R249" s="34" t="str">
        <f t="shared" si="59"/>
        <v/>
      </c>
      <c r="S249" s="34" t="str">
        <f t="shared" ca="1" si="60"/>
        <v/>
      </c>
      <c r="T249" s="34" t="str">
        <f>IF(AND(C249="Abierto",D249="Alta"),RANK(S249,$S$4:$S$999,0)+COUNTIF($S$4:S249,S249)-1+MAX(Q:Q),"")</f>
        <v/>
      </c>
      <c r="U249" s="34" t="str">
        <f t="shared" si="61"/>
        <v/>
      </c>
      <c r="V249" s="34" t="str">
        <f t="shared" ca="1" si="62"/>
        <v/>
      </c>
      <c r="W249" s="34" t="str">
        <f>IF(AND(C249="Abierto",D249="Media"),RANK(V249,$V$4:$V$999,0)+COUNTIF($V$4:V249,V249)-1+MAX(Q:Q,T:T),"")</f>
        <v/>
      </c>
      <c r="X249" s="34" t="str">
        <f t="shared" si="63"/>
        <v/>
      </c>
      <c r="Y249" s="34" t="str">
        <f t="shared" ca="1" si="64"/>
        <v/>
      </c>
      <c r="Z249" s="34" t="str">
        <f>IF(AND(C249="Abierto",D249="Baja"),RANK(Y249,$Y$4:$Y$999,0)+COUNTIF($Y$4:Y249,Y249)-1+MAX(Q:Q,T:T,W:W),"")</f>
        <v/>
      </c>
      <c r="AA249" s="35" t="str">
        <f t="shared" si="70"/>
        <v/>
      </c>
      <c r="AB249" s="35" t="str">
        <f t="shared" si="65"/>
        <v/>
      </c>
      <c r="AC249" s="35" t="str">
        <f t="shared" si="66"/>
        <v/>
      </c>
      <c r="AD249" s="36">
        <v>246</v>
      </c>
      <c r="AE249" s="36" t="str">
        <f t="shared" ca="1" si="67"/>
        <v/>
      </c>
      <c r="AF249" s="37" t="str">
        <f t="shared" ca="1" si="68"/>
        <v/>
      </c>
      <c r="AG249" s="24"/>
      <c r="AH249" s="24"/>
      <c r="AI249" s="24"/>
      <c r="AJ249" s="24"/>
      <c r="AK249" s="36" t="str">
        <f>IF(AL249="","",MAX($AK$1:AK248)+1)</f>
        <v/>
      </c>
      <c r="AL249" s="39" t="str">
        <f>IF(H249="","",IF(COUNTIF($AL$3:AL248,H249)=0,H249,""))</f>
        <v/>
      </c>
      <c r="AM249" s="39" t="str">
        <f t="shared" si="69"/>
        <v/>
      </c>
    </row>
    <row r="250" spans="2:39" x14ac:dyDescent="0.35">
      <c r="B250" s="31"/>
      <c r="C250" s="31"/>
      <c r="D250" s="31"/>
      <c r="E250" s="31"/>
      <c r="F250" s="78"/>
      <c r="G250" s="21"/>
      <c r="H250" s="31"/>
      <c r="I250" s="32"/>
      <c r="J250" s="33" t="str">
        <f t="shared" si="56"/>
        <v/>
      </c>
      <c r="K250" s="31"/>
      <c r="L250" s="24"/>
      <c r="M250" s="24"/>
      <c r="N250" s="24"/>
      <c r="O250" s="34" t="str">
        <f t="shared" si="57"/>
        <v/>
      </c>
      <c r="P250" s="34" t="str">
        <f t="shared" ca="1" si="58"/>
        <v/>
      </c>
      <c r="Q250" s="34" t="str">
        <f>IF(AND(C250="Abierto",D250="Urgente"),RANK(P250,$P$4:$P$999,0)+COUNTIF($P$4:P250,P250)-1,"")</f>
        <v/>
      </c>
      <c r="R250" s="34" t="str">
        <f t="shared" si="59"/>
        <v/>
      </c>
      <c r="S250" s="34" t="str">
        <f t="shared" ca="1" si="60"/>
        <v/>
      </c>
      <c r="T250" s="34" t="str">
        <f>IF(AND(C250="Abierto",D250="Alta"),RANK(S250,$S$4:$S$999,0)+COUNTIF($S$4:S250,S250)-1+MAX(Q:Q),"")</f>
        <v/>
      </c>
      <c r="U250" s="34" t="str">
        <f t="shared" si="61"/>
        <v/>
      </c>
      <c r="V250" s="34" t="str">
        <f t="shared" ca="1" si="62"/>
        <v/>
      </c>
      <c r="W250" s="34" t="str">
        <f>IF(AND(C250="Abierto",D250="Media"),RANK(V250,$V$4:$V$999,0)+COUNTIF($V$4:V250,V250)-1+MAX(Q:Q,T:T),"")</f>
        <v/>
      </c>
      <c r="X250" s="34" t="str">
        <f t="shared" si="63"/>
        <v/>
      </c>
      <c r="Y250" s="34" t="str">
        <f t="shared" ca="1" si="64"/>
        <v/>
      </c>
      <c r="Z250" s="34" t="str">
        <f>IF(AND(C250="Abierto",D250="Baja"),RANK(Y250,$Y$4:$Y$999,0)+COUNTIF($Y$4:Y250,Y250)-1+MAX(Q:Q,T:T,W:W),"")</f>
        <v/>
      </c>
      <c r="AA250" s="35" t="str">
        <f t="shared" si="70"/>
        <v/>
      </c>
      <c r="AB250" s="35" t="str">
        <f t="shared" si="65"/>
        <v/>
      </c>
      <c r="AC250" s="35" t="str">
        <f t="shared" si="66"/>
        <v/>
      </c>
      <c r="AD250" s="36">
        <v>247</v>
      </c>
      <c r="AE250" s="36" t="str">
        <f t="shared" ca="1" si="67"/>
        <v/>
      </c>
      <c r="AF250" s="37" t="str">
        <f t="shared" ca="1" si="68"/>
        <v/>
      </c>
      <c r="AG250" s="24"/>
      <c r="AH250" s="24"/>
      <c r="AI250" s="24"/>
      <c r="AJ250" s="24"/>
      <c r="AK250" s="36" t="str">
        <f>IF(AL250="","",MAX($AK$1:AK249)+1)</f>
        <v/>
      </c>
      <c r="AL250" s="39" t="str">
        <f>IF(H250="","",IF(COUNTIF($AL$3:AL249,H250)=0,H250,""))</f>
        <v/>
      </c>
      <c r="AM250" s="39" t="str">
        <f t="shared" si="69"/>
        <v/>
      </c>
    </row>
    <row r="251" spans="2:39" x14ac:dyDescent="0.35">
      <c r="B251" s="31"/>
      <c r="C251" s="31"/>
      <c r="D251" s="31"/>
      <c r="E251" s="31"/>
      <c r="F251" s="78"/>
      <c r="G251" s="21"/>
      <c r="H251" s="31"/>
      <c r="I251" s="32"/>
      <c r="J251" s="33" t="str">
        <f t="shared" si="56"/>
        <v/>
      </c>
      <c r="K251" s="31"/>
      <c r="L251" s="24"/>
      <c r="M251" s="24"/>
      <c r="N251" s="24"/>
      <c r="O251" s="34" t="str">
        <f t="shared" si="57"/>
        <v/>
      </c>
      <c r="P251" s="34" t="str">
        <f t="shared" ca="1" si="58"/>
        <v/>
      </c>
      <c r="Q251" s="34" t="str">
        <f>IF(AND(C251="Abierto",D251="Urgente"),RANK(P251,$P$4:$P$999,0)+COUNTIF($P$4:P251,P251)-1,"")</f>
        <v/>
      </c>
      <c r="R251" s="34" t="str">
        <f t="shared" si="59"/>
        <v/>
      </c>
      <c r="S251" s="34" t="str">
        <f t="shared" ca="1" si="60"/>
        <v/>
      </c>
      <c r="T251" s="34" t="str">
        <f>IF(AND(C251="Abierto",D251="Alta"),RANK(S251,$S$4:$S$999,0)+COUNTIF($S$4:S251,S251)-1+MAX(Q:Q),"")</f>
        <v/>
      </c>
      <c r="U251" s="34" t="str">
        <f t="shared" si="61"/>
        <v/>
      </c>
      <c r="V251" s="34" t="str">
        <f t="shared" ca="1" si="62"/>
        <v/>
      </c>
      <c r="W251" s="34" t="str">
        <f>IF(AND(C251="Abierto",D251="Media"),RANK(V251,$V$4:$V$999,0)+COUNTIF($V$4:V251,V251)-1+MAX(Q:Q,T:T),"")</f>
        <v/>
      </c>
      <c r="X251" s="34" t="str">
        <f t="shared" si="63"/>
        <v/>
      </c>
      <c r="Y251" s="34" t="str">
        <f t="shared" ca="1" si="64"/>
        <v/>
      </c>
      <c r="Z251" s="34" t="str">
        <f>IF(AND(C251="Abierto",D251="Baja"),RANK(Y251,$Y$4:$Y$999,0)+COUNTIF($Y$4:Y251,Y251)-1+MAX(Q:Q,T:T,W:W),"")</f>
        <v/>
      </c>
      <c r="AA251" s="35" t="str">
        <f t="shared" si="70"/>
        <v/>
      </c>
      <c r="AB251" s="35" t="str">
        <f t="shared" si="65"/>
        <v/>
      </c>
      <c r="AC251" s="35" t="str">
        <f t="shared" si="66"/>
        <v/>
      </c>
      <c r="AD251" s="36">
        <v>248</v>
      </c>
      <c r="AE251" s="36" t="str">
        <f t="shared" ca="1" si="67"/>
        <v/>
      </c>
      <c r="AF251" s="37" t="str">
        <f t="shared" ca="1" si="68"/>
        <v/>
      </c>
      <c r="AG251" s="24"/>
      <c r="AH251" s="24"/>
      <c r="AI251" s="24"/>
      <c r="AJ251" s="24"/>
      <c r="AK251" s="36" t="str">
        <f>IF(AL251="","",MAX($AK$1:AK250)+1)</f>
        <v/>
      </c>
      <c r="AL251" s="39" t="str">
        <f>IF(H251="","",IF(COUNTIF($AL$3:AL250,H251)=0,H251,""))</f>
        <v/>
      </c>
      <c r="AM251" s="39" t="str">
        <f t="shared" si="69"/>
        <v/>
      </c>
    </row>
    <row r="252" spans="2:39" x14ac:dyDescent="0.35">
      <c r="B252" s="31"/>
      <c r="C252" s="31"/>
      <c r="D252" s="31"/>
      <c r="E252" s="31"/>
      <c r="F252" s="78"/>
      <c r="G252" s="21"/>
      <c r="H252" s="31"/>
      <c r="I252" s="32"/>
      <c r="J252" s="33" t="str">
        <f t="shared" si="56"/>
        <v/>
      </c>
      <c r="K252" s="31"/>
      <c r="L252" s="24"/>
      <c r="M252" s="24"/>
      <c r="N252" s="24"/>
      <c r="O252" s="34" t="str">
        <f t="shared" si="57"/>
        <v/>
      </c>
      <c r="P252" s="34" t="str">
        <f t="shared" ca="1" si="58"/>
        <v/>
      </c>
      <c r="Q252" s="34" t="str">
        <f>IF(AND(C252="Abierto",D252="Urgente"),RANK(P252,$P$4:$P$999,0)+COUNTIF($P$4:P252,P252)-1,"")</f>
        <v/>
      </c>
      <c r="R252" s="34" t="str">
        <f t="shared" si="59"/>
        <v/>
      </c>
      <c r="S252" s="34" t="str">
        <f t="shared" ca="1" si="60"/>
        <v/>
      </c>
      <c r="T252" s="34" t="str">
        <f>IF(AND(C252="Abierto",D252="Alta"),RANK(S252,$S$4:$S$999,0)+COUNTIF($S$4:S252,S252)-1+MAX(Q:Q),"")</f>
        <v/>
      </c>
      <c r="U252" s="34" t="str">
        <f t="shared" si="61"/>
        <v/>
      </c>
      <c r="V252" s="34" t="str">
        <f t="shared" ca="1" si="62"/>
        <v/>
      </c>
      <c r="W252" s="34" t="str">
        <f>IF(AND(C252="Abierto",D252="Media"),RANK(V252,$V$4:$V$999,0)+COUNTIF($V$4:V252,V252)-1+MAX(Q:Q,T:T),"")</f>
        <v/>
      </c>
      <c r="X252" s="34" t="str">
        <f t="shared" si="63"/>
        <v/>
      </c>
      <c r="Y252" s="34" t="str">
        <f t="shared" ca="1" si="64"/>
        <v/>
      </c>
      <c r="Z252" s="34" t="str">
        <f>IF(AND(C252="Abierto",D252="Baja"),RANK(Y252,$Y$4:$Y$999,0)+COUNTIF($Y$4:Y252,Y252)-1+MAX(Q:Q,T:T,W:W),"")</f>
        <v/>
      </c>
      <c r="AA252" s="35" t="str">
        <f t="shared" si="70"/>
        <v/>
      </c>
      <c r="AB252" s="35" t="str">
        <f t="shared" si="65"/>
        <v/>
      </c>
      <c r="AC252" s="35" t="str">
        <f t="shared" si="66"/>
        <v/>
      </c>
      <c r="AD252" s="36">
        <v>249</v>
      </c>
      <c r="AE252" s="36" t="str">
        <f t="shared" ca="1" si="67"/>
        <v/>
      </c>
      <c r="AF252" s="37" t="str">
        <f t="shared" ca="1" si="68"/>
        <v/>
      </c>
      <c r="AG252" s="24"/>
      <c r="AH252" s="24"/>
      <c r="AI252" s="24"/>
      <c r="AJ252" s="24"/>
      <c r="AK252" s="36" t="str">
        <f>IF(AL252="","",MAX($AK$1:AK251)+1)</f>
        <v/>
      </c>
      <c r="AL252" s="39" t="str">
        <f>IF(H252="","",IF(COUNTIF($AL$3:AL251,H252)=0,H252,""))</f>
        <v/>
      </c>
      <c r="AM252" s="39" t="str">
        <f t="shared" si="69"/>
        <v/>
      </c>
    </row>
    <row r="253" spans="2:39" x14ac:dyDescent="0.35">
      <c r="B253" s="31"/>
      <c r="C253" s="31"/>
      <c r="D253" s="31"/>
      <c r="E253" s="31"/>
      <c r="F253" s="78"/>
      <c r="G253" s="21"/>
      <c r="H253" s="31"/>
      <c r="I253" s="32"/>
      <c r="J253" s="33" t="str">
        <f t="shared" si="56"/>
        <v/>
      </c>
      <c r="K253" s="31"/>
      <c r="L253" s="24"/>
      <c r="M253" s="24"/>
      <c r="N253" s="24"/>
      <c r="O253" s="34" t="str">
        <f t="shared" si="57"/>
        <v/>
      </c>
      <c r="P253" s="34" t="str">
        <f t="shared" ca="1" si="58"/>
        <v/>
      </c>
      <c r="Q253" s="34" t="str">
        <f>IF(AND(C253="Abierto",D253="Urgente"),RANK(P253,$P$4:$P$999,0)+COUNTIF($P$4:P253,P253)-1,"")</f>
        <v/>
      </c>
      <c r="R253" s="34" t="str">
        <f t="shared" si="59"/>
        <v/>
      </c>
      <c r="S253" s="34" t="str">
        <f t="shared" ca="1" si="60"/>
        <v/>
      </c>
      <c r="T253" s="34" t="str">
        <f>IF(AND(C253="Abierto",D253="Alta"),RANK(S253,$S$4:$S$999,0)+COUNTIF($S$4:S253,S253)-1+MAX(Q:Q),"")</f>
        <v/>
      </c>
      <c r="U253" s="34" t="str">
        <f t="shared" si="61"/>
        <v/>
      </c>
      <c r="V253" s="34" t="str">
        <f t="shared" ca="1" si="62"/>
        <v/>
      </c>
      <c r="W253" s="34" t="str">
        <f>IF(AND(C253="Abierto",D253="Media"),RANK(V253,$V$4:$V$999,0)+COUNTIF($V$4:V253,V253)-1+MAX(Q:Q,T:T),"")</f>
        <v/>
      </c>
      <c r="X253" s="34" t="str">
        <f t="shared" si="63"/>
        <v/>
      </c>
      <c r="Y253" s="34" t="str">
        <f t="shared" ca="1" si="64"/>
        <v/>
      </c>
      <c r="Z253" s="34" t="str">
        <f>IF(AND(C253="Abierto",D253="Baja"),RANK(Y253,$Y$4:$Y$999,0)+COUNTIF($Y$4:Y253,Y253)-1+MAX(Q:Q,T:T,W:W),"")</f>
        <v/>
      </c>
      <c r="AA253" s="35" t="str">
        <f t="shared" si="70"/>
        <v/>
      </c>
      <c r="AB253" s="35" t="str">
        <f t="shared" si="65"/>
        <v/>
      </c>
      <c r="AC253" s="35" t="str">
        <f t="shared" si="66"/>
        <v/>
      </c>
      <c r="AD253" s="36">
        <v>250</v>
      </c>
      <c r="AE253" s="36" t="str">
        <f t="shared" ca="1" si="67"/>
        <v/>
      </c>
      <c r="AF253" s="37" t="str">
        <f t="shared" ca="1" si="68"/>
        <v/>
      </c>
      <c r="AG253" s="24"/>
      <c r="AH253" s="24"/>
      <c r="AI253" s="24"/>
      <c r="AJ253" s="24"/>
      <c r="AK253" s="36" t="str">
        <f>IF(AL253="","",MAX($AK$1:AK252)+1)</f>
        <v/>
      </c>
      <c r="AL253" s="39" t="str">
        <f>IF(H253="","",IF(COUNTIF($AL$3:AL252,H253)=0,H253,""))</f>
        <v/>
      </c>
      <c r="AM253" s="39" t="str">
        <f t="shared" si="69"/>
        <v/>
      </c>
    </row>
    <row r="254" spans="2:39" x14ac:dyDescent="0.35">
      <c r="B254" s="31"/>
      <c r="C254" s="31"/>
      <c r="D254" s="31"/>
      <c r="E254" s="31"/>
      <c r="F254" s="78"/>
      <c r="G254" s="21"/>
      <c r="H254" s="31"/>
      <c r="I254" s="32"/>
      <c r="J254" s="33" t="str">
        <f t="shared" si="56"/>
        <v/>
      </c>
      <c r="K254" s="31"/>
      <c r="L254" s="24"/>
      <c r="M254" s="24"/>
      <c r="N254" s="24"/>
      <c r="O254" s="34" t="str">
        <f t="shared" si="57"/>
        <v/>
      </c>
      <c r="P254" s="34" t="str">
        <f t="shared" ca="1" si="58"/>
        <v/>
      </c>
      <c r="Q254" s="34" t="str">
        <f>IF(AND(C254="Abierto",D254="Urgente"),RANK(P254,$P$4:$P$999,0)+COUNTIF($P$4:P254,P254)-1,"")</f>
        <v/>
      </c>
      <c r="R254" s="34" t="str">
        <f t="shared" si="59"/>
        <v/>
      </c>
      <c r="S254" s="34" t="str">
        <f t="shared" ca="1" si="60"/>
        <v/>
      </c>
      <c r="T254" s="34" t="str">
        <f>IF(AND(C254="Abierto",D254="Alta"),RANK(S254,$S$4:$S$999,0)+COUNTIF($S$4:S254,S254)-1+MAX(Q:Q),"")</f>
        <v/>
      </c>
      <c r="U254" s="34" t="str">
        <f t="shared" si="61"/>
        <v/>
      </c>
      <c r="V254" s="34" t="str">
        <f t="shared" ca="1" si="62"/>
        <v/>
      </c>
      <c r="W254" s="34" t="str">
        <f>IF(AND(C254="Abierto",D254="Media"),RANK(V254,$V$4:$V$999,0)+COUNTIF($V$4:V254,V254)-1+MAX(Q:Q,T:T),"")</f>
        <v/>
      </c>
      <c r="X254" s="34" t="str">
        <f t="shared" si="63"/>
        <v/>
      </c>
      <c r="Y254" s="34" t="str">
        <f t="shared" ca="1" si="64"/>
        <v/>
      </c>
      <c r="Z254" s="34" t="str">
        <f>IF(AND(C254="Abierto",D254="Baja"),RANK(Y254,$Y$4:$Y$999,0)+COUNTIF($Y$4:Y254,Y254)-1+MAX(Q:Q,T:T,W:W),"")</f>
        <v/>
      </c>
      <c r="AA254" s="35" t="str">
        <f t="shared" si="70"/>
        <v/>
      </c>
      <c r="AB254" s="35" t="str">
        <f t="shared" si="65"/>
        <v/>
      </c>
      <c r="AC254" s="35" t="str">
        <f t="shared" si="66"/>
        <v/>
      </c>
      <c r="AD254" s="36">
        <v>251</v>
      </c>
      <c r="AE254" s="36" t="str">
        <f t="shared" ca="1" si="67"/>
        <v/>
      </c>
      <c r="AF254" s="37" t="str">
        <f t="shared" ca="1" si="68"/>
        <v/>
      </c>
      <c r="AG254" s="24"/>
      <c r="AH254" s="24"/>
      <c r="AI254" s="24"/>
      <c r="AJ254" s="24"/>
      <c r="AK254" s="36" t="str">
        <f>IF(AL254="","",MAX($AK$1:AK253)+1)</f>
        <v/>
      </c>
      <c r="AL254" s="39" t="str">
        <f>IF(H254="","",IF(COUNTIF($AL$3:AL253,H254)=0,H254,""))</f>
        <v/>
      </c>
      <c r="AM254" s="39" t="str">
        <f t="shared" si="69"/>
        <v/>
      </c>
    </row>
    <row r="255" spans="2:39" x14ac:dyDescent="0.35">
      <c r="B255" s="31"/>
      <c r="C255" s="31"/>
      <c r="D255" s="31"/>
      <c r="E255" s="31"/>
      <c r="F255" s="78"/>
      <c r="G255" s="21"/>
      <c r="H255" s="31"/>
      <c r="I255" s="32"/>
      <c r="J255" s="33" t="str">
        <f t="shared" si="56"/>
        <v/>
      </c>
      <c r="K255" s="31"/>
      <c r="L255" s="24"/>
      <c r="M255" s="24"/>
      <c r="N255" s="24"/>
      <c r="O255" s="34" t="str">
        <f t="shared" si="57"/>
        <v/>
      </c>
      <c r="P255" s="34" t="str">
        <f t="shared" ca="1" si="58"/>
        <v/>
      </c>
      <c r="Q255" s="34" t="str">
        <f>IF(AND(C255="Abierto",D255="Urgente"),RANK(P255,$P$4:$P$999,0)+COUNTIF($P$4:P255,P255)-1,"")</f>
        <v/>
      </c>
      <c r="R255" s="34" t="str">
        <f t="shared" si="59"/>
        <v/>
      </c>
      <c r="S255" s="34" t="str">
        <f t="shared" ca="1" si="60"/>
        <v/>
      </c>
      <c r="T255" s="34" t="str">
        <f>IF(AND(C255="Abierto",D255="Alta"),RANK(S255,$S$4:$S$999,0)+COUNTIF($S$4:S255,S255)-1+MAX(Q:Q),"")</f>
        <v/>
      </c>
      <c r="U255" s="34" t="str">
        <f t="shared" si="61"/>
        <v/>
      </c>
      <c r="V255" s="34" t="str">
        <f t="shared" ca="1" si="62"/>
        <v/>
      </c>
      <c r="W255" s="34" t="str">
        <f>IF(AND(C255="Abierto",D255="Media"),RANK(V255,$V$4:$V$999,0)+COUNTIF($V$4:V255,V255)-1+MAX(Q:Q,T:T),"")</f>
        <v/>
      </c>
      <c r="X255" s="34" t="str">
        <f t="shared" si="63"/>
        <v/>
      </c>
      <c r="Y255" s="34" t="str">
        <f t="shared" ca="1" si="64"/>
        <v/>
      </c>
      <c r="Z255" s="34" t="str">
        <f>IF(AND(C255="Abierto",D255="Baja"),RANK(Y255,$Y$4:$Y$999,0)+COUNTIF($Y$4:Y255,Y255)-1+MAX(Q:Q,T:T,W:W),"")</f>
        <v/>
      </c>
      <c r="AA255" s="35" t="str">
        <f t="shared" si="70"/>
        <v/>
      </c>
      <c r="AB255" s="35" t="str">
        <f t="shared" si="65"/>
        <v/>
      </c>
      <c r="AC255" s="35" t="str">
        <f t="shared" si="66"/>
        <v/>
      </c>
      <c r="AD255" s="36">
        <v>252</v>
      </c>
      <c r="AE255" s="36" t="str">
        <f t="shared" ca="1" si="67"/>
        <v/>
      </c>
      <c r="AF255" s="37" t="str">
        <f t="shared" ca="1" si="68"/>
        <v/>
      </c>
      <c r="AG255" s="24"/>
      <c r="AH255" s="24"/>
      <c r="AI255" s="24"/>
      <c r="AJ255" s="24"/>
      <c r="AK255" s="36" t="str">
        <f>IF(AL255="","",MAX($AK$1:AK254)+1)</f>
        <v/>
      </c>
      <c r="AL255" s="39" t="str">
        <f>IF(H255="","",IF(COUNTIF($AL$3:AL254,H255)=0,H255,""))</f>
        <v/>
      </c>
      <c r="AM255" s="39" t="str">
        <f t="shared" si="69"/>
        <v/>
      </c>
    </row>
    <row r="256" spans="2:39" x14ac:dyDescent="0.35">
      <c r="B256" s="31"/>
      <c r="C256" s="31"/>
      <c r="D256" s="31"/>
      <c r="E256" s="31"/>
      <c r="F256" s="78"/>
      <c r="G256" s="21"/>
      <c r="H256" s="31"/>
      <c r="I256" s="32"/>
      <c r="J256" s="33" t="str">
        <f t="shared" si="56"/>
        <v/>
      </c>
      <c r="K256" s="31"/>
      <c r="L256" s="24"/>
      <c r="M256" s="24"/>
      <c r="N256" s="24"/>
      <c r="O256" s="34" t="str">
        <f t="shared" si="57"/>
        <v/>
      </c>
      <c r="P256" s="34" t="str">
        <f t="shared" ca="1" si="58"/>
        <v/>
      </c>
      <c r="Q256" s="34" t="str">
        <f>IF(AND(C256="Abierto",D256="Urgente"),RANK(P256,$P$4:$P$999,0)+COUNTIF($P$4:P256,P256)-1,"")</f>
        <v/>
      </c>
      <c r="R256" s="34" t="str">
        <f t="shared" si="59"/>
        <v/>
      </c>
      <c r="S256" s="34" t="str">
        <f t="shared" ca="1" si="60"/>
        <v/>
      </c>
      <c r="T256" s="34" t="str">
        <f>IF(AND(C256="Abierto",D256="Alta"),RANK(S256,$S$4:$S$999,0)+COUNTIF($S$4:S256,S256)-1+MAX(Q:Q),"")</f>
        <v/>
      </c>
      <c r="U256" s="34" t="str">
        <f t="shared" si="61"/>
        <v/>
      </c>
      <c r="V256" s="34" t="str">
        <f t="shared" ca="1" si="62"/>
        <v/>
      </c>
      <c r="W256" s="34" t="str">
        <f>IF(AND(C256="Abierto",D256="Media"),RANK(V256,$V$4:$V$999,0)+COUNTIF($V$4:V256,V256)-1+MAX(Q:Q,T:T),"")</f>
        <v/>
      </c>
      <c r="X256" s="34" t="str">
        <f t="shared" si="63"/>
        <v/>
      </c>
      <c r="Y256" s="34" t="str">
        <f t="shared" ca="1" si="64"/>
        <v/>
      </c>
      <c r="Z256" s="34" t="str">
        <f>IF(AND(C256="Abierto",D256="Baja"),RANK(Y256,$Y$4:$Y$999,0)+COUNTIF($Y$4:Y256,Y256)-1+MAX(Q:Q,T:T,W:W),"")</f>
        <v/>
      </c>
      <c r="AA256" s="35" t="str">
        <f t="shared" si="70"/>
        <v/>
      </c>
      <c r="AB256" s="35" t="str">
        <f t="shared" si="65"/>
        <v/>
      </c>
      <c r="AC256" s="35" t="str">
        <f t="shared" si="66"/>
        <v/>
      </c>
      <c r="AD256" s="36">
        <v>253</v>
      </c>
      <c r="AE256" s="36" t="str">
        <f t="shared" ca="1" si="67"/>
        <v/>
      </c>
      <c r="AF256" s="37" t="str">
        <f t="shared" ca="1" si="68"/>
        <v/>
      </c>
      <c r="AG256" s="24"/>
      <c r="AH256" s="24"/>
      <c r="AI256" s="24"/>
      <c r="AJ256" s="24"/>
      <c r="AK256" s="36" t="str">
        <f>IF(AL256="","",MAX($AK$1:AK255)+1)</f>
        <v/>
      </c>
      <c r="AL256" s="39" t="str">
        <f>IF(H256="","",IF(COUNTIF($AL$3:AL255,H256)=0,H256,""))</f>
        <v/>
      </c>
      <c r="AM256" s="39" t="str">
        <f t="shared" si="69"/>
        <v/>
      </c>
    </row>
    <row r="257" spans="2:39" x14ac:dyDescent="0.35">
      <c r="B257" s="31"/>
      <c r="C257" s="31"/>
      <c r="D257" s="31"/>
      <c r="E257" s="31"/>
      <c r="F257" s="78"/>
      <c r="G257" s="21"/>
      <c r="H257" s="31"/>
      <c r="I257" s="32"/>
      <c r="J257" s="33" t="str">
        <f t="shared" si="56"/>
        <v/>
      </c>
      <c r="K257" s="31"/>
      <c r="L257" s="24"/>
      <c r="M257" s="24"/>
      <c r="N257" s="24"/>
      <c r="O257" s="34" t="str">
        <f t="shared" si="57"/>
        <v/>
      </c>
      <c r="P257" s="34" t="str">
        <f t="shared" ca="1" si="58"/>
        <v/>
      </c>
      <c r="Q257" s="34" t="str">
        <f>IF(AND(C257="Abierto",D257="Urgente"),RANK(P257,$P$4:$P$999,0)+COUNTIF($P$4:P257,P257)-1,"")</f>
        <v/>
      </c>
      <c r="R257" s="34" t="str">
        <f t="shared" si="59"/>
        <v/>
      </c>
      <c r="S257" s="34" t="str">
        <f t="shared" ca="1" si="60"/>
        <v/>
      </c>
      <c r="T257" s="34" t="str">
        <f>IF(AND(C257="Abierto",D257="Alta"),RANK(S257,$S$4:$S$999,0)+COUNTIF($S$4:S257,S257)-1+MAX(Q:Q),"")</f>
        <v/>
      </c>
      <c r="U257" s="34" t="str">
        <f t="shared" si="61"/>
        <v/>
      </c>
      <c r="V257" s="34" t="str">
        <f t="shared" ca="1" si="62"/>
        <v/>
      </c>
      <c r="W257" s="34" t="str">
        <f>IF(AND(C257="Abierto",D257="Media"),RANK(V257,$V$4:$V$999,0)+COUNTIF($V$4:V257,V257)-1+MAX(Q:Q,T:T),"")</f>
        <v/>
      </c>
      <c r="X257" s="34" t="str">
        <f t="shared" si="63"/>
        <v/>
      </c>
      <c r="Y257" s="34" t="str">
        <f t="shared" ca="1" si="64"/>
        <v/>
      </c>
      <c r="Z257" s="34" t="str">
        <f>IF(AND(C257="Abierto",D257="Baja"),RANK(Y257,$Y$4:$Y$999,0)+COUNTIF($Y$4:Y257,Y257)-1+MAX(Q:Q,T:T,W:W),"")</f>
        <v/>
      </c>
      <c r="AA257" s="35" t="str">
        <f t="shared" si="70"/>
        <v/>
      </c>
      <c r="AB257" s="35" t="str">
        <f t="shared" si="65"/>
        <v/>
      </c>
      <c r="AC257" s="35" t="str">
        <f t="shared" si="66"/>
        <v/>
      </c>
      <c r="AD257" s="36">
        <v>254</v>
      </c>
      <c r="AE257" s="36" t="str">
        <f t="shared" ca="1" si="67"/>
        <v/>
      </c>
      <c r="AF257" s="37" t="str">
        <f t="shared" ca="1" si="68"/>
        <v/>
      </c>
      <c r="AG257" s="24"/>
      <c r="AH257" s="24"/>
      <c r="AI257" s="24"/>
      <c r="AJ257" s="24"/>
      <c r="AK257" s="36" t="str">
        <f>IF(AL257="","",MAX($AK$1:AK256)+1)</f>
        <v/>
      </c>
      <c r="AL257" s="39" t="str">
        <f>IF(H257="","",IF(COUNTIF($AL$3:AL256,H257)=0,H257,""))</f>
        <v/>
      </c>
      <c r="AM257" s="39" t="str">
        <f t="shared" si="69"/>
        <v/>
      </c>
    </row>
    <row r="258" spans="2:39" x14ac:dyDescent="0.35">
      <c r="B258" s="31"/>
      <c r="C258" s="31"/>
      <c r="D258" s="31"/>
      <c r="E258" s="31"/>
      <c r="F258" s="78"/>
      <c r="G258" s="21"/>
      <c r="H258" s="31"/>
      <c r="I258" s="32"/>
      <c r="J258" s="33" t="str">
        <f t="shared" si="56"/>
        <v/>
      </c>
      <c r="K258" s="31"/>
      <c r="L258" s="24"/>
      <c r="M258" s="24"/>
      <c r="N258" s="24"/>
      <c r="O258" s="34" t="str">
        <f t="shared" si="57"/>
        <v/>
      </c>
      <c r="P258" s="34" t="str">
        <f t="shared" ca="1" si="58"/>
        <v/>
      </c>
      <c r="Q258" s="34" t="str">
        <f>IF(AND(C258="Abierto",D258="Urgente"),RANK(P258,$P$4:$P$999,0)+COUNTIF($P$4:P258,P258)-1,"")</f>
        <v/>
      </c>
      <c r="R258" s="34" t="str">
        <f t="shared" si="59"/>
        <v/>
      </c>
      <c r="S258" s="34" t="str">
        <f t="shared" ca="1" si="60"/>
        <v/>
      </c>
      <c r="T258" s="34" t="str">
        <f>IF(AND(C258="Abierto",D258="Alta"),RANK(S258,$S$4:$S$999,0)+COUNTIF($S$4:S258,S258)-1+MAX(Q:Q),"")</f>
        <v/>
      </c>
      <c r="U258" s="34" t="str">
        <f t="shared" si="61"/>
        <v/>
      </c>
      <c r="V258" s="34" t="str">
        <f t="shared" ca="1" si="62"/>
        <v/>
      </c>
      <c r="W258" s="34" t="str">
        <f>IF(AND(C258="Abierto",D258="Media"),RANK(V258,$V$4:$V$999,0)+COUNTIF($V$4:V258,V258)-1+MAX(Q:Q,T:T),"")</f>
        <v/>
      </c>
      <c r="X258" s="34" t="str">
        <f t="shared" si="63"/>
        <v/>
      </c>
      <c r="Y258" s="34" t="str">
        <f t="shared" ca="1" si="64"/>
        <v/>
      </c>
      <c r="Z258" s="34" t="str">
        <f>IF(AND(C258="Abierto",D258="Baja"),RANK(Y258,$Y$4:$Y$999,0)+COUNTIF($Y$4:Y258,Y258)-1+MAX(Q:Q,T:T,W:W),"")</f>
        <v/>
      </c>
      <c r="AA258" s="35" t="str">
        <f t="shared" si="70"/>
        <v/>
      </c>
      <c r="AB258" s="35" t="str">
        <f t="shared" si="65"/>
        <v/>
      </c>
      <c r="AC258" s="35" t="str">
        <f t="shared" si="66"/>
        <v/>
      </c>
      <c r="AD258" s="36">
        <v>255</v>
      </c>
      <c r="AE258" s="36" t="str">
        <f t="shared" ca="1" si="67"/>
        <v/>
      </c>
      <c r="AF258" s="37" t="str">
        <f t="shared" ca="1" si="68"/>
        <v/>
      </c>
      <c r="AG258" s="24"/>
      <c r="AH258" s="24"/>
      <c r="AI258" s="24"/>
      <c r="AJ258" s="24"/>
      <c r="AK258" s="36" t="str">
        <f>IF(AL258="","",MAX($AK$1:AK257)+1)</f>
        <v/>
      </c>
      <c r="AL258" s="39" t="str">
        <f>IF(H258="","",IF(COUNTIF($AL$3:AL257,H258)=0,H258,""))</f>
        <v/>
      </c>
      <c r="AM258" s="39" t="str">
        <f t="shared" si="69"/>
        <v/>
      </c>
    </row>
    <row r="259" spans="2:39" x14ac:dyDescent="0.35">
      <c r="B259" s="31"/>
      <c r="C259" s="31"/>
      <c r="D259" s="31"/>
      <c r="E259" s="31"/>
      <c r="F259" s="78"/>
      <c r="G259" s="21"/>
      <c r="H259" s="31"/>
      <c r="I259" s="32"/>
      <c r="J259" s="33" t="str">
        <f t="shared" si="56"/>
        <v/>
      </c>
      <c r="K259" s="31"/>
      <c r="L259" s="24"/>
      <c r="M259" s="24"/>
      <c r="N259" s="24"/>
      <c r="O259" s="34" t="str">
        <f t="shared" si="57"/>
        <v/>
      </c>
      <c r="P259" s="34" t="str">
        <f t="shared" ca="1" si="58"/>
        <v/>
      </c>
      <c r="Q259" s="34" t="str">
        <f>IF(AND(C259="Abierto",D259="Urgente"),RANK(P259,$P$4:$P$999,0)+COUNTIF($P$4:P259,P259)-1,"")</f>
        <v/>
      </c>
      <c r="R259" s="34" t="str">
        <f t="shared" si="59"/>
        <v/>
      </c>
      <c r="S259" s="34" t="str">
        <f t="shared" ca="1" si="60"/>
        <v/>
      </c>
      <c r="T259" s="34" t="str">
        <f>IF(AND(C259="Abierto",D259="Alta"),RANK(S259,$S$4:$S$999,0)+COUNTIF($S$4:S259,S259)-1+MAX(Q:Q),"")</f>
        <v/>
      </c>
      <c r="U259" s="34" t="str">
        <f t="shared" si="61"/>
        <v/>
      </c>
      <c r="V259" s="34" t="str">
        <f t="shared" ca="1" si="62"/>
        <v/>
      </c>
      <c r="W259" s="34" t="str">
        <f>IF(AND(C259="Abierto",D259="Media"),RANK(V259,$V$4:$V$999,0)+COUNTIF($V$4:V259,V259)-1+MAX(Q:Q,T:T),"")</f>
        <v/>
      </c>
      <c r="X259" s="34" t="str">
        <f t="shared" si="63"/>
        <v/>
      </c>
      <c r="Y259" s="34" t="str">
        <f t="shared" ca="1" si="64"/>
        <v/>
      </c>
      <c r="Z259" s="34" t="str">
        <f>IF(AND(C259="Abierto",D259="Baja"),RANK(Y259,$Y$4:$Y$999,0)+COUNTIF($Y$4:Y259,Y259)-1+MAX(Q:Q,T:T,W:W),"")</f>
        <v/>
      </c>
      <c r="AA259" s="35" t="str">
        <f t="shared" si="70"/>
        <v/>
      </c>
      <c r="AB259" s="35" t="str">
        <f t="shared" si="65"/>
        <v/>
      </c>
      <c r="AC259" s="35" t="str">
        <f t="shared" si="66"/>
        <v/>
      </c>
      <c r="AD259" s="36">
        <v>256</v>
      </c>
      <c r="AE259" s="36" t="str">
        <f t="shared" ca="1" si="67"/>
        <v/>
      </c>
      <c r="AF259" s="37" t="str">
        <f t="shared" ca="1" si="68"/>
        <v/>
      </c>
      <c r="AG259" s="24"/>
      <c r="AH259" s="24"/>
      <c r="AI259" s="24"/>
      <c r="AJ259" s="24"/>
      <c r="AK259" s="36" t="str">
        <f>IF(AL259="","",MAX($AK$1:AK258)+1)</f>
        <v/>
      </c>
      <c r="AL259" s="39" t="str">
        <f>IF(H259="","",IF(COUNTIF($AL$3:AL258,H259)=0,H259,""))</f>
        <v/>
      </c>
      <c r="AM259" s="39" t="str">
        <f t="shared" si="69"/>
        <v/>
      </c>
    </row>
    <row r="260" spans="2:39" x14ac:dyDescent="0.35">
      <c r="B260" s="31"/>
      <c r="C260" s="31"/>
      <c r="D260" s="31"/>
      <c r="E260" s="31"/>
      <c r="F260" s="78"/>
      <c r="G260" s="21"/>
      <c r="H260" s="31"/>
      <c r="I260" s="32"/>
      <c r="J260" s="33" t="str">
        <f t="shared" ref="J260:J323" si="71">IF(OR(F260=0,I260=0),"",I260-F260)</f>
        <v/>
      </c>
      <c r="K260" s="31"/>
      <c r="L260" s="24"/>
      <c r="M260" s="24"/>
      <c r="N260" s="24"/>
      <c r="O260" s="34" t="str">
        <f t="shared" ref="O260:O323" si="72">IF(AND(C260="Abierto",D260="Urgente"),B260,"")</f>
        <v/>
      </c>
      <c r="P260" s="34" t="str">
        <f t="shared" ref="P260:P323" ca="1" si="73">IF(AND(C260="Abierto",D260="Urgente"),TODAY()-F260,"")</f>
        <v/>
      </c>
      <c r="Q260" s="34" t="str">
        <f>IF(AND(C260="Abierto",D260="Urgente"),RANK(P260,$P$4:$P$999,0)+COUNTIF($P$4:P260,P260)-1,"")</f>
        <v/>
      </c>
      <c r="R260" s="34" t="str">
        <f t="shared" ref="R260:R323" si="74">IF(AND(C260="Abierto",D260="Alta"),B260,"")</f>
        <v/>
      </c>
      <c r="S260" s="34" t="str">
        <f t="shared" ref="S260:S323" ca="1" si="75">IF(AND(C260="Abierto",D260="Alta"),TODAY()-F260,"")</f>
        <v/>
      </c>
      <c r="T260" s="34" t="str">
        <f>IF(AND(C260="Abierto",D260="Alta"),RANK(S260,$S$4:$S$999,0)+COUNTIF($S$4:S260,S260)-1+MAX(Q:Q),"")</f>
        <v/>
      </c>
      <c r="U260" s="34" t="str">
        <f t="shared" ref="U260:U323" si="76">IF(AND(C260="Abierto",D260="Media"),B260,"")</f>
        <v/>
      </c>
      <c r="V260" s="34" t="str">
        <f t="shared" ref="V260:V323" ca="1" si="77">IF(AND(C260="Abierto",D260="Media"),TODAY()-F260,"")</f>
        <v/>
      </c>
      <c r="W260" s="34" t="str">
        <f>IF(AND(C260="Abierto",D260="Media"),RANK(V260,$V$4:$V$999,0)+COUNTIF($V$4:V260,V260)-1+MAX(Q:Q,T:T),"")</f>
        <v/>
      </c>
      <c r="X260" s="34" t="str">
        <f t="shared" ref="X260:X323" si="78">IF(AND(C260="Abierto",D260="Baja"),B260,"")</f>
        <v/>
      </c>
      <c r="Y260" s="34" t="str">
        <f t="shared" ref="Y260:Y323" ca="1" si="79">IF(AND(C260="Abierto",D260="Baja"),TODAY()-F260,"")</f>
        <v/>
      </c>
      <c r="Z260" s="34" t="str">
        <f>IF(AND(C260="Abierto",D260="Baja"),RANK(Y260,$Y$4:$Y$999,0)+COUNTIF($Y$4:Y260,Y260)-1+MAX(Q:Q,T:T,W:W),"")</f>
        <v/>
      </c>
      <c r="AA260" s="35" t="str">
        <f t="shared" si="70"/>
        <v/>
      </c>
      <c r="AB260" s="35" t="str">
        <f t="shared" ref="AB260:AB323" si="80">IF(OR(C260="Resuelto",C260=""),"",SUM(P260,S260,V260,Y260))</f>
        <v/>
      </c>
      <c r="AC260" s="35" t="str">
        <f t="shared" ref="AC260:AC323" si="81">IF(OR(C260="Resuelto",C260=""),"",SUM(O260,R260,U260,X260))</f>
        <v/>
      </c>
      <c r="AD260" s="36">
        <v>257</v>
      </c>
      <c r="AE260" s="36" t="str">
        <f t="shared" ca="1" si="67"/>
        <v/>
      </c>
      <c r="AF260" s="37" t="str">
        <f t="shared" ca="1" si="68"/>
        <v/>
      </c>
      <c r="AG260" s="24"/>
      <c r="AH260" s="24"/>
      <c r="AI260" s="24"/>
      <c r="AJ260" s="24"/>
      <c r="AK260" s="36" t="str">
        <f>IF(AL260="","",MAX($AK$1:AK259)+1)</f>
        <v/>
      </c>
      <c r="AL260" s="39" t="str">
        <f>IF(H260="","",IF(COUNTIF($AL$3:AL259,H260)=0,H260,""))</f>
        <v/>
      </c>
      <c r="AM260" s="39" t="str">
        <f t="shared" si="69"/>
        <v/>
      </c>
    </row>
    <row r="261" spans="2:39" x14ac:dyDescent="0.35">
      <c r="B261" s="31"/>
      <c r="C261" s="31"/>
      <c r="D261" s="31"/>
      <c r="E261" s="31"/>
      <c r="F261" s="78"/>
      <c r="G261" s="21"/>
      <c r="H261" s="31"/>
      <c r="I261" s="32"/>
      <c r="J261" s="33" t="str">
        <f t="shared" si="71"/>
        <v/>
      </c>
      <c r="K261" s="31"/>
      <c r="L261" s="24"/>
      <c r="M261" s="24"/>
      <c r="N261" s="24"/>
      <c r="O261" s="34" t="str">
        <f t="shared" si="72"/>
        <v/>
      </c>
      <c r="P261" s="34" t="str">
        <f t="shared" ca="1" si="73"/>
        <v/>
      </c>
      <c r="Q261" s="34" t="str">
        <f>IF(AND(C261="Abierto",D261="Urgente"),RANK(P261,$P$4:$P$999,0)+COUNTIF($P$4:P261,P261)-1,"")</f>
        <v/>
      </c>
      <c r="R261" s="34" t="str">
        <f t="shared" si="74"/>
        <v/>
      </c>
      <c r="S261" s="34" t="str">
        <f t="shared" ca="1" si="75"/>
        <v/>
      </c>
      <c r="T261" s="34" t="str">
        <f>IF(AND(C261="Abierto",D261="Alta"),RANK(S261,$S$4:$S$999,0)+COUNTIF($S$4:S261,S261)-1+MAX(Q:Q),"")</f>
        <v/>
      </c>
      <c r="U261" s="34" t="str">
        <f t="shared" si="76"/>
        <v/>
      </c>
      <c r="V261" s="34" t="str">
        <f t="shared" ca="1" si="77"/>
        <v/>
      </c>
      <c r="W261" s="34" t="str">
        <f>IF(AND(C261="Abierto",D261="Media"),RANK(V261,$V$4:$V$999,0)+COUNTIF($V$4:V261,V261)-1+MAX(Q:Q,T:T),"")</f>
        <v/>
      </c>
      <c r="X261" s="34" t="str">
        <f t="shared" si="78"/>
        <v/>
      </c>
      <c r="Y261" s="34" t="str">
        <f t="shared" ca="1" si="79"/>
        <v/>
      </c>
      <c r="Z261" s="34" t="str">
        <f>IF(AND(C261="Abierto",D261="Baja"),RANK(Y261,$Y$4:$Y$999,0)+COUNTIF($Y$4:Y261,Y261)-1+MAX(Q:Q,T:T,W:W),"")</f>
        <v/>
      </c>
      <c r="AA261" s="35" t="str">
        <f t="shared" si="70"/>
        <v/>
      </c>
      <c r="AB261" s="35" t="str">
        <f t="shared" si="80"/>
        <v/>
      </c>
      <c r="AC261" s="35" t="str">
        <f t="shared" si="81"/>
        <v/>
      </c>
      <c r="AD261" s="36">
        <v>258</v>
      </c>
      <c r="AE261" s="36" t="str">
        <f t="shared" ref="AE261:AE324" ca="1" si="82">IF(ISNA(VLOOKUP(AD261,$AA$4:$AC$996,3,FALSE))=TRUE,"",VLOOKUP(AD261,$AA$4:$AC$996,3,FALSE))</f>
        <v/>
      </c>
      <c r="AF261" s="37" t="str">
        <f t="shared" ref="AF261:AF324" ca="1" si="83">IF(ISNA(VLOOKUP(AD261,$AA$4:$AC$996,2,FALSE))=TRUE,"",VLOOKUP(AD261,$AA$4:$AC$996,2,FALSE))</f>
        <v/>
      </c>
      <c r="AG261" s="24"/>
      <c r="AH261" s="24"/>
      <c r="AI261" s="24"/>
      <c r="AJ261" s="24"/>
      <c r="AK261" s="36" t="str">
        <f>IF(AL261="","",MAX($AK$1:AK260)+1)</f>
        <v/>
      </c>
      <c r="AL261" s="39" t="str">
        <f>IF(H261="","",IF(COUNTIF($AL$3:AL260,H261)=0,H261,""))</f>
        <v/>
      </c>
      <c r="AM261" s="39" t="str">
        <f t="shared" ref="AM261:AM324" si="84">IF(ISNA(VLOOKUP(AD261,$AK$4:$AL$996,2,FALSE))=TRUE,"",VLOOKUP(AD261,$AK$4:$AL$996,2,FALSE))</f>
        <v/>
      </c>
    </row>
    <row r="262" spans="2:39" x14ac:dyDescent="0.35">
      <c r="B262" s="31"/>
      <c r="C262" s="31"/>
      <c r="D262" s="31"/>
      <c r="E262" s="31"/>
      <c r="F262" s="78"/>
      <c r="G262" s="21"/>
      <c r="H262" s="31"/>
      <c r="I262" s="32"/>
      <c r="J262" s="33" t="str">
        <f t="shared" si="71"/>
        <v/>
      </c>
      <c r="K262" s="31"/>
      <c r="L262" s="24"/>
      <c r="M262" s="24"/>
      <c r="N262" s="24"/>
      <c r="O262" s="34" t="str">
        <f t="shared" si="72"/>
        <v/>
      </c>
      <c r="P262" s="34" t="str">
        <f t="shared" ca="1" si="73"/>
        <v/>
      </c>
      <c r="Q262" s="34" t="str">
        <f>IF(AND(C262="Abierto",D262="Urgente"),RANK(P262,$P$4:$P$999,0)+COUNTIF($P$4:P262,P262)-1,"")</f>
        <v/>
      </c>
      <c r="R262" s="34" t="str">
        <f t="shared" si="74"/>
        <v/>
      </c>
      <c r="S262" s="34" t="str">
        <f t="shared" ca="1" si="75"/>
        <v/>
      </c>
      <c r="T262" s="34" t="str">
        <f>IF(AND(C262="Abierto",D262="Alta"),RANK(S262,$S$4:$S$999,0)+COUNTIF($S$4:S262,S262)-1+MAX(Q:Q),"")</f>
        <v/>
      </c>
      <c r="U262" s="34" t="str">
        <f t="shared" si="76"/>
        <v/>
      </c>
      <c r="V262" s="34" t="str">
        <f t="shared" ca="1" si="77"/>
        <v/>
      </c>
      <c r="W262" s="34" t="str">
        <f>IF(AND(C262="Abierto",D262="Media"),RANK(V262,$V$4:$V$999,0)+COUNTIF($V$4:V262,V262)-1+MAX(Q:Q,T:T),"")</f>
        <v/>
      </c>
      <c r="X262" s="34" t="str">
        <f t="shared" si="78"/>
        <v/>
      </c>
      <c r="Y262" s="34" t="str">
        <f t="shared" ca="1" si="79"/>
        <v/>
      </c>
      <c r="Z262" s="34" t="str">
        <f>IF(AND(C262="Abierto",D262="Baja"),RANK(Y262,$Y$4:$Y$999,0)+COUNTIF($Y$4:Y262,Y262)-1+MAX(Q:Q,T:T,W:W),"")</f>
        <v/>
      </c>
      <c r="AA262" s="35" t="str">
        <f t="shared" si="70"/>
        <v/>
      </c>
      <c r="AB262" s="35" t="str">
        <f t="shared" si="80"/>
        <v/>
      </c>
      <c r="AC262" s="35" t="str">
        <f t="shared" si="81"/>
        <v/>
      </c>
      <c r="AD262" s="36">
        <v>259</v>
      </c>
      <c r="AE262" s="36" t="str">
        <f t="shared" ca="1" si="82"/>
        <v/>
      </c>
      <c r="AF262" s="37" t="str">
        <f t="shared" ca="1" si="83"/>
        <v/>
      </c>
      <c r="AG262" s="24"/>
      <c r="AH262" s="24"/>
      <c r="AI262" s="24"/>
      <c r="AJ262" s="24"/>
      <c r="AK262" s="36" t="str">
        <f>IF(AL262="","",MAX($AK$1:AK261)+1)</f>
        <v/>
      </c>
      <c r="AL262" s="39" t="str">
        <f>IF(H262="","",IF(COUNTIF($AL$3:AL261,H262)=0,H262,""))</f>
        <v/>
      </c>
      <c r="AM262" s="39" t="str">
        <f t="shared" si="84"/>
        <v/>
      </c>
    </row>
    <row r="263" spans="2:39" x14ac:dyDescent="0.35">
      <c r="B263" s="31"/>
      <c r="C263" s="31"/>
      <c r="D263" s="31"/>
      <c r="E263" s="31"/>
      <c r="F263" s="78"/>
      <c r="G263" s="21"/>
      <c r="H263" s="31"/>
      <c r="I263" s="32"/>
      <c r="J263" s="33" t="str">
        <f t="shared" si="71"/>
        <v/>
      </c>
      <c r="K263" s="31"/>
      <c r="L263" s="24"/>
      <c r="M263" s="24"/>
      <c r="N263" s="24"/>
      <c r="O263" s="34" t="str">
        <f t="shared" si="72"/>
        <v/>
      </c>
      <c r="P263" s="34" t="str">
        <f t="shared" ca="1" si="73"/>
        <v/>
      </c>
      <c r="Q263" s="34" t="str">
        <f>IF(AND(C263="Abierto",D263="Urgente"),RANK(P263,$P$4:$P$999,0)+COUNTIF($P$4:P263,P263)-1,"")</f>
        <v/>
      </c>
      <c r="R263" s="34" t="str">
        <f t="shared" si="74"/>
        <v/>
      </c>
      <c r="S263" s="34" t="str">
        <f t="shared" ca="1" si="75"/>
        <v/>
      </c>
      <c r="T263" s="34" t="str">
        <f>IF(AND(C263="Abierto",D263="Alta"),RANK(S263,$S$4:$S$999,0)+COUNTIF($S$4:S263,S263)-1+MAX(Q:Q),"")</f>
        <v/>
      </c>
      <c r="U263" s="34" t="str">
        <f t="shared" si="76"/>
        <v/>
      </c>
      <c r="V263" s="34" t="str">
        <f t="shared" ca="1" si="77"/>
        <v/>
      </c>
      <c r="W263" s="34" t="str">
        <f>IF(AND(C263="Abierto",D263="Media"),RANK(V263,$V$4:$V$999,0)+COUNTIF($V$4:V263,V263)-1+MAX(Q:Q,T:T),"")</f>
        <v/>
      </c>
      <c r="X263" s="34" t="str">
        <f t="shared" si="78"/>
        <v/>
      </c>
      <c r="Y263" s="34" t="str">
        <f t="shared" ca="1" si="79"/>
        <v/>
      </c>
      <c r="Z263" s="34" t="str">
        <f>IF(AND(C263="Abierto",D263="Baja"),RANK(Y263,$Y$4:$Y$999,0)+COUNTIF($Y$4:Y263,Y263)-1+MAX(Q:Q,T:T,W:W),"")</f>
        <v/>
      </c>
      <c r="AA263" s="35" t="str">
        <f t="shared" si="70"/>
        <v/>
      </c>
      <c r="AB263" s="35" t="str">
        <f t="shared" si="80"/>
        <v/>
      </c>
      <c r="AC263" s="35" t="str">
        <f t="shared" si="81"/>
        <v/>
      </c>
      <c r="AD263" s="36">
        <v>260</v>
      </c>
      <c r="AE263" s="36" t="str">
        <f t="shared" ca="1" si="82"/>
        <v/>
      </c>
      <c r="AF263" s="37" t="str">
        <f t="shared" ca="1" si="83"/>
        <v/>
      </c>
      <c r="AG263" s="24"/>
      <c r="AH263" s="24"/>
      <c r="AI263" s="24"/>
      <c r="AJ263" s="24"/>
      <c r="AK263" s="36" t="str">
        <f>IF(AL263="","",MAX($AK$1:AK262)+1)</f>
        <v/>
      </c>
      <c r="AL263" s="39" t="str">
        <f>IF(H263="","",IF(COUNTIF($AL$3:AL262,H263)=0,H263,""))</f>
        <v/>
      </c>
      <c r="AM263" s="39" t="str">
        <f t="shared" si="84"/>
        <v/>
      </c>
    </row>
    <row r="264" spans="2:39" x14ac:dyDescent="0.35">
      <c r="B264" s="31"/>
      <c r="C264" s="31"/>
      <c r="D264" s="31"/>
      <c r="E264" s="31"/>
      <c r="F264" s="78"/>
      <c r="G264" s="21"/>
      <c r="H264" s="31"/>
      <c r="I264" s="32"/>
      <c r="J264" s="33" t="str">
        <f t="shared" si="71"/>
        <v/>
      </c>
      <c r="K264" s="31"/>
      <c r="L264" s="24"/>
      <c r="M264" s="24"/>
      <c r="N264" s="24"/>
      <c r="O264" s="34" t="str">
        <f t="shared" si="72"/>
        <v/>
      </c>
      <c r="P264" s="34" t="str">
        <f t="shared" ca="1" si="73"/>
        <v/>
      </c>
      <c r="Q264" s="34" t="str">
        <f>IF(AND(C264="Abierto",D264="Urgente"),RANK(P264,$P$4:$P$999,0)+COUNTIF($P$4:P264,P264)-1,"")</f>
        <v/>
      </c>
      <c r="R264" s="34" t="str">
        <f t="shared" si="74"/>
        <v/>
      </c>
      <c r="S264" s="34" t="str">
        <f t="shared" ca="1" si="75"/>
        <v/>
      </c>
      <c r="T264" s="34" t="str">
        <f>IF(AND(C264="Abierto",D264="Alta"),RANK(S264,$S$4:$S$999,0)+COUNTIF($S$4:S264,S264)-1+MAX(Q:Q),"")</f>
        <v/>
      </c>
      <c r="U264" s="34" t="str">
        <f t="shared" si="76"/>
        <v/>
      </c>
      <c r="V264" s="34" t="str">
        <f t="shared" ca="1" si="77"/>
        <v/>
      </c>
      <c r="W264" s="34" t="str">
        <f>IF(AND(C264="Abierto",D264="Media"),RANK(V264,$V$4:$V$999,0)+COUNTIF($V$4:V264,V264)-1+MAX(Q:Q,T:T),"")</f>
        <v/>
      </c>
      <c r="X264" s="34" t="str">
        <f t="shared" si="78"/>
        <v/>
      </c>
      <c r="Y264" s="34" t="str">
        <f t="shared" ca="1" si="79"/>
        <v/>
      </c>
      <c r="Z264" s="34" t="str">
        <f>IF(AND(C264="Abierto",D264="Baja"),RANK(Y264,$Y$4:$Y$999,0)+COUNTIF($Y$4:Y264,Y264)-1+MAX(Q:Q,T:T,W:W),"")</f>
        <v/>
      </c>
      <c r="AA264" s="35" t="str">
        <f t="shared" si="70"/>
        <v/>
      </c>
      <c r="AB264" s="35" t="str">
        <f t="shared" si="80"/>
        <v/>
      </c>
      <c r="AC264" s="35" t="str">
        <f t="shared" si="81"/>
        <v/>
      </c>
      <c r="AD264" s="36">
        <v>261</v>
      </c>
      <c r="AE264" s="36" t="str">
        <f t="shared" ca="1" si="82"/>
        <v/>
      </c>
      <c r="AF264" s="37" t="str">
        <f t="shared" ca="1" si="83"/>
        <v/>
      </c>
      <c r="AG264" s="24"/>
      <c r="AH264" s="24"/>
      <c r="AI264" s="24"/>
      <c r="AJ264" s="24"/>
      <c r="AK264" s="36" t="str">
        <f>IF(AL264="","",MAX($AK$1:AK263)+1)</f>
        <v/>
      </c>
      <c r="AL264" s="39" t="str">
        <f>IF(H264="","",IF(COUNTIF($AL$3:AL263,H264)=0,H264,""))</f>
        <v/>
      </c>
      <c r="AM264" s="39" t="str">
        <f t="shared" si="84"/>
        <v/>
      </c>
    </row>
    <row r="265" spans="2:39" x14ac:dyDescent="0.35">
      <c r="B265" s="31"/>
      <c r="C265" s="31"/>
      <c r="D265" s="31"/>
      <c r="E265" s="31"/>
      <c r="F265" s="78"/>
      <c r="G265" s="21"/>
      <c r="H265" s="31"/>
      <c r="I265" s="32"/>
      <c r="J265" s="33" t="str">
        <f t="shared" si="71"/>
        <v/>
      </c>
      <c r="K265" s="31"/>
      <c r="L265" s="24"/>
      <c r="M265" s="24"/>
      <c r="N265" s="24"/>
      <c r="O265" s="34" t="str">
        <f t="shared" si="72"/>
        <v/>
      </c>
      <c r="P265" s="34" t="str">
        <f t="shared" ca="1" si="73"/>
        <v/>
      </c>
      <c r="Q265" s="34" t="str">
        <f>IF(AND(C265="Abierto",D265="Urgente"),RANK(P265,$P$4:$P$999,0)+COUNTIF($P$4:P265,P265)-1,"")</f>
        <v/>
      </c>
      <c r="R265" s="34" t="str">
        <f t="shared" si="74"/>
        <v/>
      </c>
      <c r="S265" s="34" t="str">
        <f t="shared" ca="1" si="75"/>
        <v/>
      </c>
      <c r="T265" s="34" t="str">
        <f>IF(AND(C265="Abierto",D265="Alta"),RANK(S265,$S$4:$S$999,0)+COUNTIF($S$4:S265,S265)-1+MAX(Q:Q),"")</f>
        <v/>
      </c>
      <c r="U265" s="34" t="str">
        <f t="shared" si="76"/>
        <v/>
      </c>
      <c r="V265" s="34" t="str">
        <f t="shared" ca="1" si="77"/>
        <v/>
      </c>
      <c r="W265" s="34" t="str">
        <f>IF(AND(C265="Abierto",D265="Media"),RANK(V265,$V$4:$V$999,0)+COUNTIF($V$4:V265,V265)-1+MAX(Q:Q,T:T),"")</f>
        <v/>
      </c>
      <c r="X265" s="34" t="str">
        <f t="shared" si="78"/>
        <v/>
      </c>
      <c r="Y265" s="34" t="str">
        <f t="shared" ca="1" si="79"/>
        <v/>
      </c>
      <c r="Z265" s="34" t="str">
        <f>IF(AND(C265="Abierto",D265="Baja"),RANK(Y265,$Y$4:$Y$999,0)+COUNTIF($Y$4:Y265,Y265)-1+MAX(Q:Q,T:T,W:W),"")</f>
        <v/>
      </c>
      <c r="AA265" s="35" t="str">
        <f t="shared" si="70"/>
        <v/>
      </c>
      <c r="AB265" s="35" t="str">
        <f t="shared" si="80"/>
        <v/>
      </c>
      <c r="AC265" s="35" t="str">
        <f t="shared" si="81"/>
        <v/>
      </c>
      <c r="AD265" s="36">
        <v>262</v>
      </c>
      <c r="AE265" s="36" t="str">
        <f t="shared" ca="1" si="82"/>
        <v/>
      </c>
      <c r="AF265" s="37" t="str">
        <f t="shared" ca="1" si="83"/>
        <v/>
      </c>
      <c r="AG265" s="24"/>
      <c r="AH265" s="24"/>
      <c r="AI265" s="24"/>
      <c r="AJ265" s="24"/>
      <c r="AK265" s="36" t="str">
        <f>IF(AL265="","",MAX($AK$1:AK264)+1)</f>
        <v/>
      </c>
      <c r="AL265" s="39" t="str">
        <f>IF(H265="","",IF(COUNTIF($AL$3:AL264,H265)=0,H265,""))</f>
        <v/>
      </c>
      <c r="AM265" s="39" t="str">
        <f t="shared" si="84"/>
        <v/>
      </c>
    </row>
    <row r="266" spans="2:39" x14ac:dyDescent="0.35">
      <c r="B266" s="31"/>
      <c r="C266" s="31"/>
      <c r="D266" s="31"/>
      <c r="E266" s="31"/>
      <c r="F266" s="78"/>
      <c r="G266" s="21"/>
      <c r="H266" s="31"/>
      <c r="I266" s="32"/>
      <c r="J266" s="33" t="str">
        <f t="shared" si="71"/>
        <v/>
      </c>
      <c r="K266" s="31"/>
      <c r="L266" s="24"/>
      <c r="M266" s="24"/>
      <c r="N266" s="24"/>
      <c r="O266" s="34" t="str">
        <f t="shared" si="72"/>
        <v/>
      </c>
      <c r="P266" s="34" t="str">
        <f t="shared" ca="1" si="73"/>
        <v/>
      </c>
      <c r="Q266" s="34" t="str">
        <f>IF(AND(C266="Abierto",D266="Urgente"),RANK(P266,$P$4:$P$999,0)+COUNTIF($P$4:P266,P266)-1,"")</f>
        <v/>
      </c>
      <c r="R266" s="34" t="str">
        <f t="shared" si="74"/>
        <v/>
      </c>
      <c r="S266" s="34" t="str">
        <f t="shared" ca="1" si="75"/>
        <v/>
      </c>
      <c r="T266" s="34" t="str">
        <f>IF(AND(C266="Abierto",D266="Alta"),RANK(S266,$S$4:$S$999,0)+COUNTIF($S$4:S266,S266)-1+MAX(Q:Q),"")</f>
        <v/>
      </c>
      <c r="U266" s="34" t="str">
        <f t="shared" si="76"/>
        <v/>
      </c>
      <c r="V266" s="34" t="str">
        <f t="shared" ca="1" si="77"/>
        <v/>
      </c>
      <c r="W266" s="34" t="str">
        <f>IF(AND(C266="Abierto",D266="Media"),RANK(V266,$V$4:$V$999,0)+COUNTIF($V$4:V266,V266)-1+MAX(Q:Q,T:T),"")</f>
        <v/>
      </c>
      <c r="X266" s="34" t="str">
        <f t="shared" si="78"/>
        <v/>
      </c>
      <c r="Y266" s="34" t="str">
        <f t="shared" ca="1" si="79"/>
        <v/>
      </c>
      <c r="Z266" s="34" t="str">
        <f>IF(AND(C266="Abierto",D266="Baja"),RANK(Y266,$Y$4:$Y$999,0)+COUNTIF($Y$4:Y266,Y266)-1+MAX(Q:Q,T:T,W:W),"")</f>
        <v/>
      </c>
      <c r="AA266" s="35" t="str">
        <f t="shared" si="70"/>
        <v/>
      </c>
      <c r="AB266" s="35" t="str">
        <f t="shared" si="80"/>
        <v/>
      </c>
      <c r="AC266" s="35" t="str">
        <f t="shared" si="81"/>
        <v/>
      </c>
      <c r="AD266" s="36">
        <v>263</v>
      </c>
      <c r="AE266" s="36" t="str">
        <f t="shared" ca="1" si="82"/>
        <v/>
      </c>
      <c r="AF266" s="37" t="str">
        <f t="shared" ca="1" si="83"/>
        <v/>
      </c>
      <c r="AG266" s="24"/>
      <c r="AH266" s="24"/>
      <c r="AI266" s="24"/>
      <c r="AJ266" s="24"/>
      <c r="AK266" s="36" t="str">
        <f>IF(AL266="","",MAX($AK$1:AK265)+1)</f>
        <v/>
      </c>
      <c r="AL266" s="39" t="str">
        <f>IF(H266="","",IF(COUNTIF($AL$3:AL265,H266)=0,H266,""))</f>
        <v/>
      </c>
      <c r="AM266" s="39" t="str">
        <f t="shared" si="84"/>
        <v/>
      </c>
    </row>
    <row r="267" spans="2:39" x14ac:dyDescent="0.35">
      <c r="B267" s="31"/>
      <c r="C267" s="31"/>
      <c r="D267" s="31"/>
      <c r="E267" s="31"/>
      <c r="F267" s="78"/>
      <c r="G267" s="21"/>
      <c r="H267" s="31"/>
      <c r="I267" s="32"/>
      <c r="J267" s="33" t="str">
        <f t="shared" si="71"/>
        <v/>
      </c>
      <c r="K267" s="31"/>
      <c r="L267" s="24"/>
      <c r="M267" s="24"/>
      <c r="N267" s="24"/>
      <c r="O267" s="34" t="str">
        <f t="shared" si="72"/>
        <v/>
      </c>
      <c r="P267" s="34" t="str">
        <f t="shared" ca="1" si="73"/>
        <v/>
      </c>
      <c r="Q267" s="34" t="str">
        <f>IF(AND(C267="Abierto",D267="Urgente"),RANK(P267,$P$4:$P$999,0)+COUNTIF($P$4:P267,P267)-1,"")</f>
        <v/>
      </c>
      <c r="R267" s="34" t="str">
        <f t="shared" si="74"/>
        <v/>
      </c>
      <c r="S267" s="34" t="str">
        <f t="shared" ca="1" si="75"/>
        <v/>
      </c>
      <c r="T267" s="34" t="str">
        <f>IF(AND(C267="Abierto",D267="Alta"),RANK(S267,$S$4:$S$999,0)+COUNTIF($S$4:S267,S267)-1+MAX(Q:Q),"")</f>
        <v/>
      </c>
      <c r="U267" s="34" t="str">
        <f t="shared" si="76"/>
        <v/>
      </c>
      <c r="V267" s="34" t="str">
        <f t="shared" ca="1" si="77"/>
        <v/>
      </c>
      <c r="W267" s="34" t="str">
        <f>IF(AND(C267="Abierto",D267="Media"),RANK(V267,$V$4:$V$999,0)+COUNTIF($V$4:V267,V267)-1+MAX(Q:Q,T:T),"")</f>
        <v/>
      </c>
      <c r="X267" s="34" t="str">
        <f t="shared" si="78"/>
        <v/>
      </c>
      <c r="Y267" s="34" t="str">
        <f t="shared" ca="1" si="79"/>
        <v/>
      </c>
      <c r="Z267" s="34" t="str">
        <f>IF(AND(C267="Abierto",D267="Baja"),RANK(Y267,$Y$4:$Y$999,0)+COUNTIF($Y$4:Y267,Y267)-1+MAX(Q:Q,T:T,W:W),"")</f>
        <v/>
      </c>
      <c r="AA267" s="35" t="str">
        <f t="shared" si="70"/>
        <v/>
      </c>
      <c r="AB267" s="35" t="str">
        <f t="shared" si="80"/>
        <v/>
      </c>
      <c r="AC267" s="35" t="str">
        <f t="shared" si="81"/>
        <v/>
      </c>
      <c r="AD267" s="36">
        <v>264</v>
      </c>
      <c r="AE267" s="36" t="str">
        <f t="shared" ca="1" si="82"/>
        <v/>
      </c>
      <c r="AF267" s="37" t="str">
        <f t="shared" ca="1" si="83"/>
        <v/>
      </c>
      <c r="AG267" s="24"/>
      <c r="AH267" s="24"/>
      <c r="AI267" s="24"/>
      <c r="AJ267" s="24"/>
      <c r="AK267" s="36" t="str">
        <f>IF(AL267="","",MAX($AK$1:AK266)+1)</f>
        <v/>
      </c>
      <c r="AL267" s="39" t="str">
        <f>IF(H267="","",IF(COUNTIF($AL$3:AL266,H267)=0,H267,""))</f>
        <v/>
      </c>
      <c r="AM267" s="39" t="str">
        <f t="shared" si="84"/>
        <v/>
      </c>
    </row>
    <row r="268" spans="2:39" x14ac:dyDescent="0.35">
      <c r="B268" s="31"/>
      <c r="C268" s="31"/>
      <c r="D268" s="31"/>
      <c r="E268" s="31"/>
      <c r="F268" s="78"/>
      <c r="G268" s="21"/>
      <c r="H268" s="31"/>
      <c r="I268" s="32"/>
      <c r="J268" s="33" t="str">
        <f t="shared" si="71"/>
        <v/>
      </c>
      <c r="K268" s="31"/>
      <c r="L268" s="24"/>
      <c r="M268" s="24"/>
      <c r="N268" s="24"/>
      <c r="O268" s="34" t="str">
        <f t="shared" si="72"/>
        <v/>
      </c>
      <c r="P268" s="34" t="str">
        <f t="shared" ca="1" si="73"/>
        <v/>
      </c>
      <c r="Q268" s="34" t="str">
        <f>IF(AND(C268="Abierto",D268="Urgente"),RANK(P268,$P$4:$P$999,0)+COUNTIF($P$4:P268,P268)-1,"")</f>
        <v/>
      </c>
      <c r="R268" s="34" t="str">
        <f t="shared" si="74"/>
        <v/>
      </c>
      <c r="S268" s="34" t="str">
        <f t="shared" ca="1" si="75"/>
        <v/>
      </c>
      <c r="T268" s="34" t="str">
        <f>IF(AND(C268="Abierto",D268="Alta"),RANK(S268,$S$4:$S$999,0)+COUNTIF($S$4:S268,S268)-1+MAX(Q:Q),"")</f>
        <v/>
      </c>
      <c r="U268" s="34" t="str">
        <f t="shared" si="76"/>
        <v/>
      </c>
      <c r="V268" s="34" t="str">
        <f t="shared" ca="1" si="77"/>
        <v/>
      </c>
      <c r="W268" s="34" t="str">
        <f>IF(AND(C268="Abierto",D268="Media"),RANK(V268,$V$4:$V$999,0)+COUNTIF($V$4:V268,V268)-1+MAX(Q:Q,T:T),"")</f>
        <v/>
      </c>
      <c r="X268" s="34" t="str">
        <f t="shared" si="78"/>
        <v/>
      </c>
      <c r="Y268" s="34" t="str">
        <f t="shared" ca="1" si="79"/>
        <v/>
      </c>
      <c r="Z268" s="34" t="str">
        <f>IF(AND(C268="Abierto",D268="Baja"),RANK(Y268,$Y$4:$Y$999,0)+COUNTIF($Y$4:Y268,Y268)-1+MAX(Q:Q,T:T,W:W),"")</f>
        <v/>
      </c>
      <c r="AA268" s="35" t="str">
        <f t="shared" si="70"/>
        <v/>
      </c>
      <c r="AB268" s="35" t="str">
        <f t="shared" si="80"/>
        <v/>
      </c>
      <c r="AC268" s="35" t="str">
        <f t="shared" si="81"/>
        <v/>
      </c>
      <c r="AD268" s="36">
        <v>265</v>
      </c>
      <c r="AE268" s="36" t="str">
        <f t="shared" ca="1" si="82"/>
        <v/>
      </c>
      <c r="AF268" s="37" t="str">
        <f t="shared" ca="1" si="83"/>
        <v/>
      </c>
      <c r="AG268" s="24"/>
      <c r="AH268" s="24"/>
      <c r="AI268" s="24"/>
      <c r="AJ268" s="24"/>
      <c r="AK268" s="36" t="str">
        <f>IF(AL268="","",MAX($AK$1:AK267)+1)</f>
        <v/>
      </c>
      <c r="AL268" s="39" t="str">
        <f>IF(H268="","",IF(COUNTIF($AL$3:AL267,H268)=0,H268,""))</f>
        <v/>
      </c>
      <c r="AM268" s="39" t="str">
        <f t="shared" si="84"/>
        <v/>
      </c>
    </row>
    <row r="269" spans="2:39" x14ac:dyDescent="0.35">
      <c r="B269" s="31"/>
      <c r="C269" s="31"/>
      <c r="D269" s="31"/>
      <c r="E269" s="31"/>
      <c r="F269" s="78"/>
      <c r="G269" s="21"/>
      <c r="H269" s="31"/>
      <c r="I269" s="32"/>
      <c r="J269" s="33" t="str">
        <f t="shared" si="71"/>
        <v/>
      </c>
      <c r="K269" s="31"/>
      <c r="L269" s="24"/>
      <c r="M269" s="24"/>
      <c r="N269" s="24"/>
      <c r="O269" s="34" t="str">
        <f t="shared" si="72"/>
        <v/>
      </c>
      <c r="P269" s="34" t="str">
        <f t="shared" ca="1" si="73"/>
        <v/>
      </c>
      <c r="Q269" s="34" t="str">
        <f>IF(AND(C269="Abierto",D269="Urgente"),RANK(P269,$P$4:$P$999,0)+COUNTIF($P$4:P269,P269)-1,"")</f>
        <v/>
      </c>
      <c r="R269" s="34" t="str">
        <f t="shared" si="74"/>
        <v/>
      </c>
      <c r="S269" s="34" t="str">
        <f t="shared" ca="1" si="75"/>
        <v/>
      </c>
      <c r="T269" s="34" t="str">
        <f>IF(AND(C269="Abierto",D269="Alta"),RANK(S269,$S$4:$S$999,0)+COUNTIF($S$4:S269,S269)-1+MAX(Q:Q),"")</f>
        <v/>
      </c>
      <c r="U269" s="34" t="str">
        <f t="shared" si="76"/>
        <v/>
      </c>
      <c r="V269" s="34" t="str">
        <f t="shared" ca="1" si="77"/>
        <v/>
      </c>
      <c r="W269" s="34" t="str">
        <f>IF(AND(C269="Abierto",D269="Media"),RANK(V269,$V$4:$V$999,0)+COUNTIF($V$4:V269,V269)-1+MAX(Q:Q,T:T),"")</f>
        <v/>
      </c>
      <c r="X269" s="34" t="str">
        <f t="shared" si="78"/>
        <v/>
      </c>
      <c r="Y269" s="34" t="str">
        <f t="shared" ca="1" si="79"/>
        <v/>
      </c>
      <c r="Z269" s="34" t="str">
        <f>IF(AND(C269="Abierto",D269="Baja"),RANK(Y269,$Y$4:$Y$999,0)+COUNTIF($Y$4:Y269,Y269)-1+MAX(Q:Q,T:T,W:W),"")</f>
        <v/>
      </c>
      <c r="AA269" s="35" t="str">
        <f t="shared" si="70"/>
        <v/>
      </c>
      <c r="AB269" s="35" t="str">
        <f t="shared" si="80"/>
        <v/>
      </c>
      <c r="AC269" s="35" t="str">
        <f t="shared" si="81"/>
        <v/>
      </c>
      <c r="AD269" s="36">
        <v>266</v>
      </c>
      <c r="AE269" s="36" t="str">
        <f t="shared" ca="1" si="82"/>
        <v/>
      </c>
      <c r="AF269" s="37" t="str">
        <f t="shared" ca="1" si="83"/>
        <v/>
      </c>
      <c r="AG269" s="24"/>
      <c r="AH269" s="24"/>
      <c r="AI269" s="24"/>
      <c r="AJ269" s="24"/>
      <c r="AK269" s="36" t="str">
        <f>IF(AL269="","",MAX($AK$1:AK268)+1)</f>
        <v/>
      </c>
      <c r="AL269" s="39" t="str">
        <f>IF(H269="","",IF(COUNTIF($AL$3:AL268,H269)=0,H269,""))</f>
        <v/>
      </c>
      <c r="AM269" s="39" t="str">
        <f t="shared" si="84"/>
        <v/>
      </c>
    </row>
    <row r="270" spans="2:39" x14ac:dyDescent="0.35">
      <c r="B270" s="31"/>
      <c r="C270" s="31"/>
      <c r="D270" s="31"/>
      <c r="E270" s="31"/>
      <c r="F270" s="78"/>
      <c r="G270" s="21"/>
      <c r="H270" s="31"/>
      <c r="I270" s="32"/>
      <c r="J270" s="33" t="str">
        <f t="shared" si="71"/>
        <v/>
      </c>
      <c r="K270" s="31"/>
      <c r="L270" s="24"/>
      <c r="M270" s="24"/>
      <c r="N270" s="24"/>
      <c r="O270" s="34" t="str">
        <f t="shared" si="72"/>
        <v/>
      </c>
      <c r="P270" s="34" t="str">
        <f t="shared" ca="1" si="73"/>
        <v/>
      </c>
      <c r="Q270" s="34" t="str">
        <f>IF(AND(C270="Abierto",D270="Urgente"),RANK(P270,$P$4:$P$999,0)+COUNTIF($P$4:P270,P270)-1,"")</f>
        <v/>
      </c>
      <c r="R270" s="34" t="str">
        <f t="shared" si="74"/>
        <v/>
      </c>
      <c r="S270" s="34" t="str">
        <f t="shared" ca="1" si="75"/>
        <v/>
      </c>
      <c r="T270" s="34" t="str">
        <f>IF(AND(C270="Abierto",D270="Alta"),RANK(S270,$S$4:$S$999,0)+COUNTIF($S$4:S270,S270)-1+MAX(Q:Q),"")</f>
        <v/>
      </c>
      <c r="U270" s="34" t="str">
        <f t="shared" si="76"/>
        <v/>
      </c>
      <c r="V270" s="34" t="str">
        <f t="shared" ca="1" si="77"/>
        <v/>
      </c>
      <c r="W270" s="34" t="str">
        <f>IF(AND(C270="Abierto",D270="Media"),RANK(V270,$V$4:$V$999,0)+COUNTIF($V$4:V270,V270)-1+MAX(Q:Q,T:T),"")</f>
        <v/>
      </c>
      <c r="X270" s="34" t="str">
        <f t="shared" si="78"/>
        <v/>
      </c>
      <c r="Y270" s="34" t="str">
        <f t="shared" ca="1" si="79"/>
        <v/>
      </c>
      <c r="Z270" s="34" t="str">
        <f>IF(AND(C270="Abierto",D270="Baja"),RANK(Y270,$Y$4:$Y$999,0)+COUNTIF($Y$4:Y270,Y270)-1+MAX(Q:Q,T:T,W:W),"")</f>
        <v/>
      </c>
      <c r="AA270" s="35" t="str">
        <f t="shared" si="70"/>
        <v/>
      </c>
      <c r="AB270" s="35" t="str">
        <f t="shared" si="80"/>
        <v/>
      </c>
      <c r="AC270" s="35" t="str">
        <f t="shared" si="81"/>
        <v/>
      </c>
      <c r="AD270" s="36">
        <v>267</v>
      </c>
      <c r="AE270" s="36" t="str">
        <f t="shared" ca="1" si="82"/>
        <v/>
      </c>
      <c r="AF270" s="37" t="str">
        <f t="shared" ca="1" si="83"/>
        <v/>
      </c>
      <c r="AG270" s="24"/>
      <c r="AH270" s="24"/>
      <c r="AI270" s="24"/>
      <c r="AJ270" s="24"/>
      <c r="AK270" s="36" t="str">
        <f>IF(AL270="","",MAX($AK$1:AK269)+1)</f>
        <v/>
      </c>
      <c r="AL270" s="39" t="str">
        <f>IF(H270="","",IF(COUNTIF($AL$3:AL269,H270)=0,H270,""))</f>
        <v/>
      </c>
      <c r="AM270" s="39" t="str">
        <f t="shared" si="84"/>
        <v/>
      </c>
    </row>
    <row r="271" spans="2:39" x14ac:dyDescent="0.35">
      <c r="B271" s="31"/>
      <c r="C271" s="31"/>
      <c r="D271" s="31"/>
      <c r="E271" s="31"/>
      <c r="F271" s="78"/>
      <c r="G271" s="21"/>
      <c r="H271" s="31"/>
      <c r="I271" s="32"/>
      <c r="J271" s="33" t="str">
        <f t="shared" si="71"/>
        <v/>
      </c>
      <c r="K271" s="31"/>
      <c r="L271" s="24"/>
      <c r="M271" s="24"/>
      <c r="N271" s="24"/>
      <c r="O271" s="34" t="str">
        <f t="shared" si="72"/>
        <v/>
      </c>
      <c r="P271" s="34" t="str">
        <f t="shared" ca="1" si="73"/>
        <v/>
      </c>
      <c r="Q271" s="34" t="str">
        <f>IF(AND(C271="Abierto",D271="Urgente"),RANK(P271,$P$4:$P$999,0)+COUNTIF($P$4:P271,P271)-1,"")</f>
        <v/>
      </c>
      <c r="R271" s="34" t="str">
        <f t="shared" si="74"/>
        <v/>
      </c>
      <c r="S271" s="34" t="str">
        <f t="shared" ca="1" si="75"/>
        <v/>
      </c>
      <c r="T271" s="34" t="str">
        <f>IF(AND(C271="Abierto",D271="Alta"),RANK(S271,$S$4:$S$999,0)+COUNTIF($S$4:S271,S271)-1+MAX(Q:Q),"")</f>
        <v/>
      </c>
      <c r="U271" s="34" t="str">
        <f t="shared" si="76"/>
        <v/>
      </c>
      <c r="V271" s="34" t="str">
        <f t="shared" ca="1" si="77"/>
        <v/>
      </c>
      <c r="W271" s="34" t="str">
        <f>IF(AND(C271="Abierto",D271="Media"),RANK(V271,$V$4:$V$999,0)+COUNTIF($V$4:V271,V271)-1+MAX(Q:Q,T:T),"")</f>
        <v/>
      </c>
      <c r="X271" s="34" t="str">
        <f t="shared" si="78"/>
        <v/>
      </c>
      <c r="Y271" s="34" t="str">
        <f t="shared" ca="1" si="79"/>
        <v/>
      </c>
      <c r="Z271" s="34" t="str">
        <f>IF(AND(C271="Abierto",D271="Baja"),RANK(Y271,$Y$4:$Y$999,0)+COUNTIF($Y$4:Y271,Y271)-1+MAX(Q:Q,T:T,W:W),"")</f>
        <v/>
      </c>
      <c r="AA271" s="35" t="str">
        <f t="shared" si="70"/>
        <v/>
      </c>
      <c r="AB271" s="35" t="str">
        <f t="shared" si="80"/>
        <v/>
      </c>
      <c r="AC271" s="35" t="str">
        <f t="shared" si="81"/>
        <v/>
      </c>
      <c r="AD271" s="36">
        <v>268</v>
      </c>
      <c r="AE271" s="36" t="str">
        <f t="shared" ca="1" si="82"/>
        <v/>
      </c>
      <c r="AF271" s="37" t="str">
        <f t="shared" ca="1" si="83"/>
        <v/>
      </c>
      <c r="AG271" s="24"/>
      <c r="AH271" s="24"/>
      <c r="AI271" s="24"/>
      <c r="AJ271" s="24"/>
      <c r="AK271" s="36" t="str">
        <f>IF(AL271="","",MAX($AK$1:AK270)+1)</f>
        <v/>
      </c>
      <c r="AL271" s="39" t="str">
        <f>IF(H271="","",IF(COUNTIF($AL$3:AL270,H271)=0,H271,""))</f>
        <v/>
      </c>
      <c r="AM271" s="39" t="str">
        <f t="shared" si="84"/>
        <v/>
      </c>
    </row>
    <row r="272" spans="2:39" x14ac:dyDescent="0.35">
      <c r="B272" s="31"/>
      <c r="C272" s="31"/>
      <c r="D272" s="31"/>
      <c r="E272" s="31"/>
      <c r="F272" s="78"/>
      <c r="G272" s="21"/>
      <c r="H272" s="31"/>
      <c r="I272" s="32"/>
      <c r="J272" s="33" t="str">
        <f t="shared" si="71"/>
        <v/>
      </c>
      <c r="K272" s="31"/>
      <c r="L272" s="24"/>
      <c r="M272" s="24"/>
      <c r="N272" s="24"/>
      <c r="O272" s="34" t="str">
        <f t="shared" si="72"/>
        <v/>
      </c>
      <c r="P272" s="34" t="str">
        <f t="shared" ca="1" si="73"/>
        <v/>
      </c>
      <c r="Q272" s="34" t="str">
        <f>IF(AND(C272="Abierto",D272="Urgente"),RANK(P272,$P$4:$P$999,0)+COUNTIF($P$4:P272,P272)-1,"")</f>
        <v/>
      </c>
      <c r="R272" s="34" t="str">
        <f t="shared" si="74"/>
        <v/>
      </c>
      <c r="S272" s="34" t="str">
        <f t="shared" ca="1" si="75"/>
        <v/>
      </c>
      <c r="T272" s="34" t="str">
        <f>IF(AND(C272="Abierto",D272="Alta"),RANK(S272,$S$4:$S$999,0)+COUNTIF($S$4:S272,S272)-1+MAX(Q:Q),"")</f>
        <v/>
      </c>
      <c r="U272" s="34" t="str">
        <f t="shared" si="76"/>
        <v/>
      </c>
      <c r="V272" s="34" t="str">
        <f t="shared" ca="1" si="77"/>
        <v/>
      </c>
      <c r="W272" s="34" t="str">
        <f>IF(AND(C272="Abierto",D272="Media"),RANK(V272,$V$4:$V$999,0)+COUNTIF($V$4:V272,V272)-1+MAX(Q:Q,T:T),"")</f>
        <v/>
      </c>
      <c r="X272" s="34" t="str">
        <f t="shared" si="78"/>
        <v/>
      </c>
      <c r="Y272" s="34" t="str">
        <f t="shared" ca="1" si="79"/>
        <v/>
      </c>
      <c r="Z272" s="34" t="str">
        <f>IF(AND(C272="Abierto",D272="Baja"),RANK(Y272,$Y$4:$Y$999,0)+COUNTIF($Y$4:Y272,Y272)-1+MAX(Q:Q,T:T,W:W),"")</f>
        <v/>
      </c>
      <c r="AA272" s="35" t="str">
        <f t="shared" si="70"/>
        <v/>
      </c>
      <c r="AB272" s="35" t="str">
        <f t="shared" si="80"/>
        <v/>
      </c>
      <c r="AC272" s="35" t="str">
        <f t="shared" si="81"/>
        <v/>
      </c>
      <c r="AD272" s="36">
        <v>269</v>
      </c>
      <c r="AE272" s="36" t="str">
        <f t="shared" ca="1" si="82"/>
        <v/>
      </c>
      <c r="AF272" s="37" t="str">
        <f t="shared" ca="1" si="83"/>
        <v/>
      </c>
      <c r="AG272" s="24"/>
      <c r="AH272" s="24"/>
      <c r="AI272" s="24"/>
      <c r="AJ272" s="24"/>
      <c r="AK272" s="36" t="str">
        <f>IF(AL272="","",MAX($AK$1:AK271)+1)</f>
        <v/>
      </c>
      <c r="AL272" s="39" t="str">
        <f>IF(H272="","",IF(COUNTIF($AL$3:AL271,H272)=0,H272,""))</f>
        <v/>
      </c>
      <c r="AM272" s="39" t="str">
        <f t="shared" si="84"/>
        <v/>
      </c>
    </row>
    <row r="273" spans="2:39" x14ac:dyDescent="0.35">
      <c r="B273" s="31"/>
      <c r="C273" s="31"/>
      <c r="D273" s="31"/>
      <c r="E273" s="31"/>
      <c r="F273" s="78"/>
      <c r="G273" s="21"/>
      <c r="H273" s="31"/>
      <c r="I273" s="32"/>
      <c r="J273" s="33" t="str">
        <f t="shared" si="71"/>
        <v/>
      </c>
      <c r="K273" s="31"/>
      <c r="L273" s="24"/>
      <c r="M273" s="24"/>
      <c r="N273" s="24"/>
      <c r="O273" s="34" t="str">
        <f t="shared" si="72"/>
        <v/>
      </c>
      <c r="P273" s="34" t="str">
        <f t="shared" ca="1" si="73"/>
        <v/>
      </c>
      <c r="Q273" s="34" t="str">
        <f>IF(AND(C273="Abierto",D273="Urgente"),RANK(P273,$P$4:$P$999,0)+COUNTIF($P$4:P273,P273)-1,"")</f>
        <v/>
      </c>
      <c r="R273" s="34" t="str">
        <f t="shared" si="74"/>
        <v/>
      </c>
      <c r="S273" s="34" t="str">
        <f t="shared" ca="1" si="75"/>
        <v/>
      </c>
      <c r="T273" s="34" t="str">
        <f>IF(AND(C273="Abierto",D273="Alta"),RANK(S273,$S$4:$S$999,0)+COUNTIF($S$4:S273,S273)-1+MAX(Q:Q),"")</f>
        <v/>
      </c>
      <c r="U273" s="34" t="str">
        <f t="shared" si="76"/>
        <v/>
      </c>
      <c r="V273" s="34" t="str">
        <f t="shared" ca="1" si="77"/>
        <v/>
      </c>
      <c r="W273" s="34" t="str">
        <f>IF(AND(C273="Abierto",D273="Media"),RANK(V273,$V$4:$V$999,0)+COUNTIF($V$4:V273,V273)-1+MAX(Q:Q,T:T),"")</f>
        <v/>
      </c>
      <c r="X273" s="34" t="str">
        <f t="shared" si="78"/>
        <v/>
      </c>
      <c r="Y273" s="34" t="str">
        <f t="shared" ca="1" si="79"/>
        <v/>
      </c>
      <c r="Z273" s="34" t="str">
        <f>IF(AND(C273="Abierto",D273="Baja"),RANK(Y273,$Y$4:$Y$999,0)+COUNTIF($Y$4:Y273,Y273)-1+MAX(Q:Q,T:T,W:W),"")</f>
        <v/>
      </c>
      <c r="AA273" s="35" t="str">
        <f t="shared" si="70"/>
        <v/>
      </c>
      <c r="AB273" s="35" t="str">
        <f t="shared" si="80"/>
        <v/>
      </c>
      <c r="AC273" s="35" t="str">
        <f t="shared" si="81"/>
        <v/>
      </c>
      <c r="AD273" s="36">
        <v>270</v>
      </c>
      <c r="AE273" s="36" t="str">
        <f t="shared" ca="1" si="82"/>
        <v/>
      </c>
      <c r="AF273" s="37" t="str">
        <f t="shared" ca="1" si="83"/>
        <v/>
      </c>
      <c r="AG273" s="24"/>
      <c r="AH273" s="24"/>
      <c r="AI273" s="24"/>
      <c r="AJ273" s="24"/>
      <c r="AK273" s="36" t="str">
        <f>IF(AL273="","",MAX($AK$1:AK272)+1)</f>
        <v/>
      </c>
      <c r="AL273" s="39" t="str">
        <f>IF(H273="","",IF(COUNTIF($AL$3:AL272,H273)=0,H273,""))</f>
        <v/>
      </c>
      <c r="AM273" s="39" t="str">
        <f t="shared" si="84"/>
        <v/>
      </c>
    </row>
    <row r="274" spans="2:39" x14ac:dyDescent="0.35">
      <c r="B274" s="31"/>
      <c r="C274" s="31"/>
      <c r="D274" s="31"/>
      <c r="E274" s="31"/>
      <c r="F274" s="78"/>
      <c r="G274" s="21"/>
      <c r="H274" s="31"/>
      <c r="I274" s="32"/>
      <c r="J274" s="33" t="str">
        <f t="shared" si="71"/>
        <v/>
      </c>
      <c r="K274" s="31"/>
      <c r="L274" s="24"/>
      <c r="M274" s="24"/>
      <c r="N274" s="24"/>
      <c r="O274" s="34" t="str">
        <f t="shared" si="72"/>
        <v/>
      </c>
      <c r="P274" s="34" t="str">
        <f t="shared" ca="1" si="73"/>
        <v/>
      </c>
      <c r="Q274" s="34" t="str">
        <f>IF(AND(C274="Abierto",D274="Urgente"),RANK(P274,$P$4:$P$999,0)+COUNTIF($P$4:P274,P274)-1,"")</f>
        <v/>
      </c>
      <c r="R274" s="34" t="str">
        <f t="shared" si="74"/>
        <v/>
      </c>
      <c r="S274" s="34" t="str">
        <f t="shared" ca="1" si="75"/>
        <v/>
      </c>
      <c r="T274" s="34" t="str">
        <f>IF(AND(C274="Abierto",D274="Alta"),RANK(S274,$S$4:$S$999,0)+COUNTIF($S$4:S274,S274)-1+MAX(Q:Q),"")</f>
        <v/>
      </c>
      <c r="U274" s="34" t="str">
        <f t="shared" si="76"/>
        <v/>
      </c>
      <c r="V274" s="34" t="str">
        <f t="shared" ca="1" si="77"/>
        <v/>
      </c>
      <c r="W274" s="34" t="str">
        <f>IF(AND(C274="Abierto",D274="Media"),RANK(V274,$V$4:$V$999,0)+COUNTIF($V$4:V274,V274)-1+MAX(Q:Q,T:T),"")</f>
        <v/>
      </c>
      <c r="X274" s="34" t="str">
        <f t="shared" si="78"/>
        <v/>
      </c>
      <c r="Y274" s="34" t="str">
        <f t="shared" ca="1" si="79"/>
        <v/>
      </c>
      <c r="Z274" s="34" t="str">
        <f>IF(AND(C274="Abierto",D274="Baja"),RANK(Y274,$Y$4:$Y$999,0)+COUNTIF($Y$4:Y274,Y274)-1+MAX(Q:Q,T:T,W:W),"")</f>
        <v/>
      </c>
      <c r="AA274" s="35" t="str">
        <f t="shared" si="70"/>
        <v/>
      </c>
      <c r="AB274" s="35" t="str">
        <f t="shared" si="80"/>
        <v/>
      </c>
      <c r="AC274" s="35" t="str">
        <f t="shared" si="81"/>
        <v/>
      </c>
      <c r="AD274" s="36">
        <v>271</v>
      </c>
      <c r="AE274" s="36" t="str">
        <f t="shared" ca="1" si="82"/>
        <v/>
      </c>
      <c r="AF274" s="37" t="str">
        <f t="shared" ca="1" si="83"/>
        <v/>
      </c>
      <c r="AG274" s="24"/>
      <c r="AH274" s="24"/>
      <c r="AI274" s="24"/>
      <c r="AJ274" s="24"/>
      <c r="AK274" s="36" t="str">
        <f>IF(AL274="","",MAX($AK$1:AK273)+1)</f>
        <v/>
      </c>
      <c r="AL274" s="39" t="str">
        <f>IF(H274="","",IF(COUNTIF($AL$3:AL273,H274)=0,H274,""))</f>
        <v/>
      </c>
      <c r="AM274" s="39" t="str">
        <f t="shared" si="84"/>
        <v/>
      </c>
    </row>
    <row r="275" spans="2:39" x14ac:dyDescent="0.35">
      <c r="B275" s="31"/>
      <c r="C275" s="31"/>
      <c r="D275" s="31"/>
      <c r="E275" s="31"/>
      <c r="F275" s="78"/>
      <c r="G275" s="21"/>
      <c r="H275" s="31"/>
      <c r="I275" s="32"/>
      <c r="J275" s="33" t="str">
        <f t="shared" si="71"/>
        <v/>
      </c>
      <c r="K275" s="31"/>
      <c r="L275" s="24"/>
      <c r="M275" s="24"/>
      <c r="N275" s="24"/>
      <c r="O275" s="34" t="str">
        <f t="shared" si="72"/>
        <v/>
      </c>
      <c r="P275" s="34" t="str">
        <f t="shared" ca="1" si="73"/>
        <v/>
      </c>
      <c r="Q275" s="34" t="str">
        <f>IF(AND(C275="Abierto",D275="Urgente"),RANK(P275,$P$4:$P$999,0)+COUNTIF($P$4:P275,P275)-1,"")</f>
        <v/>
      </c>
      <c r="R275" s="34" t="str">
        <f t="shared" si="74"/>
        <v/>
      </c>
      <c r="S275" s="34" t="str">
        <f t="shared" ca="1" si="75"/>
        <v/>
      </c>
      <c r="T275" s="34" t="str">
        <f>IF(AND(C275="Abierto",D275="Alta"),RANK(S275,$S$4:$S$999,0)+COUNTIF($S$4:S275,S275)-1+MAX(Q:Q),"")</f>
        <v/>
      </c>
      <c r="U275" s="34" t="str">
        <f t="shared" si="76"/>
        <v/>
      </c>
      <c r="V275" s="34" t="str">
        <f t="shared" ca="1" si="77"/>
        <v/>
      </c>
      <c r="W275" s="34" t="str">
        <f>IF(AND(C275="Abierto",D275="Media"),RANK(V275,$V$4:$V$999,0)+COUNTIF($V$4:V275,V275)-1+MAX(Q:Q,T:T),"")</f>
        <v/>
      </c>
      <c r="X275" s="34" t="str">
        <f t="shared" si="78"/>
        <v/>
      </c>
      <c r="Y275" s="34" t="str">
        <f t="shared" ca="1" si="79"/>
        <v/>
      </c>
      <c r="Z275" s="34" t="str">
        <f>IF(AND(C275="Abierto",D275="Baja"),RANK(Y275,$Y$4:$Y$999,0)+COUNTIF($Y$4:Y275,Y275)-1+MAX(Q:Q,T:T,W:W),"")</f>
        <v/>
      </c>
      <c r="AA275" s="35" t="str">
        <f t="shared" si="70"/>
        <v/>
      </c>
      <c r="AB275" s="35" t="str">
        <f t="shared" si="80"/>
        <v/>
      </c>
      <c r="AC275" s="35" t="str">
        <f t="shared" si="81"/>
        <v/>
      </c>
      <c r="AD275" s="36">
        <v>272</v>
      </c>
      <c r="AE275" s="36" t="str">
        <f t="shared" ca="1" si="82"/>
        <v/>
      </c>
      <c r="AF275" s="37" t="str">
        <f t="shared" ca="1" si="83"/>
        <v/>
      </c>
      <c r="AG275" s="24"/>
      <c r="AH275" s="24"/>
      <c r="AI275" s="24"/>
      <c r="AJ275" s="24"/>
      <c r="AK275" s="36" t="str">
        <f>IF(AL275="","",MAX($AK$1:AK274)+1)</f>
        <v/>
      </c>
      <c r="AL275" s="39" t="str">
        <f>IF(H275="","",IF(COUNTIF($AL$3:AL274,H275)=0,H275,""))</f>
        <v/>
      </c>
      <c r="AM275" s="39" t="str">
        <f t="shared" si="84"/>
        <v/>
      </c>
    </row>
    <row r="276" spans="2:39" x14ac:dyDescent="0.35">
      <c r="B276" s="31"/>
      <c r="C276" s="31"/>
      <c r="D276" s="31"/>
      <c r="E276" s="31"/>
      <c r="F276" s="78"/>
      <c r="G276" s="21"/>
      <c r="H276" s="31"/>
      <c r="I276" s="32"/>
      <c r="J276" s="33" t="str">
        <f t="shared" si="71"/>
        <v/>
      </c>
      <c r="K276" s="31"/>
      <c r="L276" s="24"/>
      <c r="M276" s="24"/>
      <c r="N276" s="24"/>
      <c r="O276" s="34" t="str">
        <f t="shared" si="72"/>
        <v/>
      </c>
      <c r="P276" s="34" t="str">
        <f t="shared" ca="1" si="73"/>
        <v/>
      </c>
      <c r="Q276" s="34" t="str">
        <f>IF(AND(C276="Abierto",D276="Urgente"),RANK(P276,$P$4:$P$999,0)+COUNTIF($P$4:P276,P276)-1,"")</f>
        <v/>
      </c>
      <c r="R276" s="34" t="str">
        <f t="shared" si="74"/>
        <v/>
      </c>
      <c r="S276" s="34" t="str">
        <f t="shared" ca="1" si="75"/>
        <v/>
      </c>
      <c r="T276" s="34" t="str">
        <f>IF(AND(C276="Abierto",D276="Alta"),RANK(S276,$S$4:$S$999,0)+COUNTIF($S$4:S276,S276)-1+MAX(Q:Q),"")</f>
        <v/>
      </c>
      <c r="U276" s="34" t="str">
        <f t="shared" si="76"/>
        <v/>
      </c>
      <c r="V276" s="34" t="str">
        <f t="shared" ca="1" si="77"/>
        <v/>
      </c>
      <c r="W276" s="34" t="str">
        <f>IF(AND(C276="Abierto",D276="Media"),RANK(V276,$V$4:$V$999,0)+COUNTIF($V$4:V276,V276)-1+MAX(Q:Q,T:T),"")</f>
        <v/>
      </c>
      <c r="X276" s="34" t="str">
        <f t="shared" si="78"/>
        <v/>
      </c>
      <c r="Y276" s="34" t="str">
        <f t="shared" ca="1" si="79"/>
        <v/>
      </c>
      <c r="Z276" s="34" t="str">
        <f>IF(AND(C276="Abierto",D276="Baja"),RANK(Y276,$Y$4:$Y$999,0)+COUNTIF($Y$4:Y276,Y276)-1+MAX(Q:Q,T:T,W:W),"")</f>
        <v/>
      </c>
      <c r="AA276" s="35" t="str">
        <f t="shared" si="70"/>
        <v/>
      </c>
      <c r="AB276" s="35" t="str">
        <f t="shared" si="80"/>
        <v/>
      </c>
      <c r="AC276" s="35" t="str">
        <f t="shared" si="81"/>
        <v/>
      </c>
      <c r="AD276" s="36">
        <v>273</v>
      </c>
      <c r="AE276" s="36" t="str">
        <f t="shared" ca="1" si="82"/>
        <v/>
      </c>
      <c r="AF276" s="37" t="str">
        <f t="shared" ca="1" si="83"/>
        <v/>
      </c>
      <c r="AG276" s="24"/>
      <c r="AH276" s="24"/>
      <c r="AI276" s="24"/>
      <c r="AJ276" s="24"/>
      <c r="AK276" s="36" t="str">
        <f>IF(AL276="","",MAX($AK$1:AK275)+1)</f>
        <v/>
      </c>
      <c r="AL276" s="39" t="str">
        <f>IF(H276="","",IF(COUNTIF($AL$3:AL275,H276)=0,H276,""))</f>
        <v/>
      </c>
      <c r="AM276" s="39" t="str">
        <f t="shared" si="84"/>
        <v/>
      </c>
    </row>
    <row r="277" spans="2:39" x14ac:dyDescent="0.35">
      <c r="B277" s="31"/>
      <c r="C277" s="31"/>
      <c r="D277" s="31"/>
      <c r="E277" s="31"/>
      <c r="F277" s="78"/>
      <c r="G277" s="21"/>
      <c r="H277" s="31"/>
      <c r="I277" s="32"/>
      <c r="J277" s="33" t="str">
        <f t="shared" si="71"/>
        <v/>
      </c>
      <c r="K277" s="31"/>
      <c r="L277" s="24"/>
      <c r="M277" s="24"/>
      <c r="N277" s="24"/>
      <c r="O277" s="34" t="str">
        <f t="shared" si="72"/>
        <v/>
      </c>
      <c r="P277" s="34" t="str">
        <f t="shared" ca="1" si="73"/>
        <v/>
      </c>
      <c r="Q277" s="34" t="str">
        <f>IF(AND(C277="Abierto",D277="Urgente"),RANK(P277,$P$4:$P$999,0)+COUNTIF($P$4:P277,P277)-1,"")</f>
        <v/>
      </c>
      <c r="R277" s="34" t="str">
        <f t="shared" si="74"/>
        <v/>
      </c>
      <c r="S277" s="34" t="str">
        <f t="shared" ca="1" si="75"/>
        <v/>
      </c>
      <c r="T277" s="34" t="str">
        <f>IF(AND(C277="Abierto",D277="Alta"),RANK(S277,$S$4:$S$999,0)+COUNTIF($S$4:S277,S277)-1+MAX(Q:Q),"")</f>
        <v/>
      </c>
      <c r="U277" s="34" t="str">
        <f t="shared" si="76"/>
        <v/>
      </c>
      <c r="V277" s="34" t="str">
        <f t="shared" ca="1" si="77"/>
        <v/>
      </c>
      <c r="W277" s="34" t="str">
        <f>IF(AND(C277="Abierto",D277="Media"),RANK(V277,$V$4:$V$999,0)+COUNTIF($V$4:V277,V277)-1+MAX(Q:Q,T:T),"")</f>
        <v/>
      </c>
      <c r="X277" s="34" t="str">
        <f t="shared" si="78"/>
        <v/>
      </c>
      <c r="Y277" s="34" t="str">
        <f t="shared" ca="1" si="79"/>
        <v/>
      </c>
      <c r="Z277" s="34" t="str">
        <f>IF(AND(C277="Abierto",D277="Baja"),RANK(Y277,$Y$4:$Y$999,0)+COUNTIF($Y$4:Y277,Y277)-1+MAX(Q:Q,T:T,W:W),"")</f>
        <v/>
      </c>
      <c r="AA277" s="35" t="str">
        <f t="shared" si="70"/>
        <v/>
      </c>
      <c r="AB277" s="35" t="str">
        <f t="shared" si="80"/>
        <v/>
      </c>
      <c r="AC277" s="35" t="str">
        <f t="shared" si="81"/>
        <v/>
      </c>
      <c r="AD277" s="36">
        <v>274</v>
      </c>
      <c r="AE277" s="36" t="str">
        <f t="shared" ca="1" si="82"/>
        <v/>
      </c>
      <c r="AF277" s="37" t="str">
        <f t="shared" ca="1" si="83"/>
        <v/>
      </c>
      <c r="AG277" s="24"/>
      <c r="AH277" s="24"/>
      <c r="AI277" s="24"/>
      <c r="AJ277" s="24"/>
      <c r="AK277" s="36" t="str">
        <f>IF(AL277="","",MAX($AK$1:AK276)+1)</f>
        <v/>
      </c>
      <c r="AL277" s="39" t="str">
        <f>IF(H277="","",IF(COUNTIF($AL$3:AL276,H277)=0,H277,""))</f>
        <v/>
      </c>
      <c r="AM277" s="39" t="str">
        <f t="shared" si="84"/>
        <v/>
      </c>
    </row>
    <row r="278" spans="2:39" x14ac:dyDescent="0.35">
      <c r="B278" s="31"/>
      <c r="C278" s="31"/>
      <c r="D278" s="31"/>
      <c r="E278" s="31"/>
      <c r="F278" s="78"/>
      <c r="G278" s="21"/>
      <c r="H278" s="31"/>
      <c r="I278" s="32"/>
      <c r="J278" s="33" t="str">
        <f t="shared" si="71"/>
        <v/>
      </c>
      <c r="K278" s="31"/>
      <c r="L278" s="24"/>
      <c r="M278" s="24"/>
      <c r="N278" s="24"/>
      <c r="O278" s="34" t="str">
        <f t="shared" si="72"/>
        <v/>
      </c>
      <c r="P278" s="34" t="str">
        <f t="shared" ca="1" si="73"/>
        <v/>
      </c>
      <c r="Q278" s="34" t="str">
        <f>IF(AND(C278="Abierto",D278="Urgente"),RANK(P278,$P$4:$P$999,0)+COUNTIF($P$4:P278,P278)-1,"")</f>
        <v/>
      </c>
      <c r="R278" s="34" t="str">
        <f t="shared" si="74"/>
        <v/>
      </c>
      <c r="S278" s="34" t="str">
        <f t="shared" ca="1" si="75"/>
        <v/>
      </c>
      <c r="T278" s="34" t="str">
        <f>IF(AND(C278="Abierto",D278="Alta"),RANK(S278,$S$4:$S$999,0)+COUNTIF($S$4:S278,S278)-1+MAX(Q:Q),"")</f>
        <v/>
      </c>
      <c r="U278" s="34" t="str">
        <f t="shared" si="76"/>
        <v/>
      </c>
      <c r="V278" s="34" t="str">
        <f t="shared" ca="1" si="77"/>
        <v/>
      </c>
      <c r="W278" s="34" t="str">
        <f>IF(AND(C278="Abierto",D278="Media"),RANK(V278,$V$4:$V$999,0)+COUNTIF($V$4:V278,V278)-1+MAX(Q:Q,T:T),"")</f>
        <v/>
      </c>
      <c r="X278" s="34" t="str">
        <f t="shared" si="78"/>
        <v/>
      </c>
      <c r="Y278" s="34" t="str">
        <f t="shared" ca="1" si="79"/>
        <v/>
      </c>
      <c r="Z278" s="34" t="str">
        <f>IF(AND(C278="Abierto",D278="Baja"),RANK(Y278,$Y$4:$Y$999,0)+COUNTIF($Y$4:Y278,Y278)-1+MAX(Q:Q,T:T,W:W),"")</f>
        <v/>
      </c>
      <c r="AA278" s="35" t="str">
        <f t="shared" si="70"/>
        <v/>
      </c>
      <c r="AB278" s="35" t="str">
        <f t="shared" si="80"/>
        <v/>
      </c>
      <c r="AC278" s="35" t="str">
        <f t="shared" si="81"/>
        <v/>
      </c>
      <c r="AD278" s="36">
        <v>275</v>
      </c>
      <c r="AE278" s="36" t="str">
        <f t="shared" ca="1" si="82"/>
        <v/>
      </c>
      <c r="AF278" s="37" t="str">
        <f t="shared" ca="1" si="83"/>
        <v/>
      </c>
      <c r="AG278" s="24"/>
      <c r="AH278" s="24"/>
      <c r="AI278" s="24"/>
      <c r="AJ278" s="24"/>
      <c r="AK278" s="36" t="str">
        <f>IF(AL278="","",MAX($AK$1:AK277)+1)</f>
        <v/>
      </c>
      <c r="AL278" s="39" t="str">
        <f>IF(H278="","",IF(COUNTIF($AL$3:AL277,H278)=0,H278,""))</f>
        <v/>
      </c>
      <c r="AM278" s="39" t="str">
        <f t="shared" si="84"/>
        <v/>
      </c>
    </row>
    <row r="279" spans="2:39" x14ac:dyDescent="0.35">
      <c r="B279" s="31"/>
      <c r="C279" s="31"/>
      <c r="D279" s="31"/>
      <c r="E279" s="31"/>
      <c r="F279" s="78"/>
      <c r="G279" s="21"/>
      <c r="H279" s="31"/>
      <c r="I279" s="32"/>
      <c r="J279" s="33" t="str">
        <f t="shared" si="71"/>
        <v/>
      </c>
      <c r="K279" s="31"/>
      <c r="L279" s="24"/>
      <c r="M279" s="24"/>
      <c r="N279" s="24"/>
      <c r="O279" s="34" t="str">
        <f t="shared" si="72"/>
        <v/>
      </c>
      <c r="P279" s="34" t="str">
        <f t="shared" ca="1" si="73"/>
        <v/>
      </c>
      <c r="Q279" s="34" t="str">
        <f>IF(AND(C279="Abierto",D279="Urgente"),RANK(P279,$P$4:$P$999,0)+COUNTIF($P$4:P279,P279)-1,"")</f>
        <v/>
      </c>
      <c r="R279" s="34" t="str">
        <f t="shared" si="74"/>
        <v/>
      </c>
      <c r="S279" s="34" t="str">
        <f t="shared" ca="1" si="75"/>
        <v/>
      </c>
      <c r="T279" s="34" t="str">
        <f>IF(AND(C279="Abierto",D279="Alta"),RANK(S279,$S$4:$S$999,0)+COUNTIF($S$4:S279,S279)-1+MAX(Q:Q),"")</f>
        <v/>
      </c>
      <c r="U279" s="34" t="str">
        <f t="shared" si="76"/>
        <v/>
      </c>
      <c r="V279" s="34" t="str">
        <f t="shared" ca="1" si="77"/>
        <v/>
      </c>
      <c r="W279" s="34" t="str">
        <f>IF(AND(C279="Abierto",D279="Media"),RANK(V279,$V$4:$V$999,0)+COUNTIF($V$4:V279,V279)-1+MAX(Q:Q,T:T),"")</f>
        <v/>
      </c>
      <c r="X279" s="34" t="str">
        <f t="shared" si="78"/>
        <v/>
      </c>
      <c r="Y279" s="34" t="str">
        <f t="shared" ca="1" si="79"/>
        <v/>
      </c>
      <c r="Z279" s="34" t="str">
        <f>IF(AND(C279="Abierto",D279="Baja"),RANK(Y279,$Y$4:$Y$999,0)+COUNTIF($Y$4:Y279,Y279)-1+MAX(Q:Q,T:T,W:W),"")</f>
        <v/>
      </c>
      <c r="AA279" s="35" t="str">
        <f t="shared" si="70"/>
        <v/>
      </c>
      <c r="AB279" s="35" t="str">
        <f t="shared" si="80"/>
        <v/>
      </c>
      <c r="AC279" s="35" t="str">
        <f t="shared" si="81"/>
        <v/>
      </c>
      <c r="AD279" s="36">
        <v>276</v>
      </c>
      <c r="AE279" s="36" t="str">
        <f t="shared" ca="1" si="82"/>
        <v/>
      </c>
      <c r="AF279" s="37" t="str">
        <f t="shared" ca="1" si="83"/>
        <v/>
      </c>
      <c r="AG279" s="24"/>
      <c r="AH279" s="24"/>
      <c r="AI279" s="24"/>
      <c r="AJ279" s="24"/>
      <c r="AK279" s="36" t="str">
        <f>IF(AL279="","",MAX($AK$1:AK278)+1)</f>
        <v/>
      </c>
      <c r="AL279" s="39" t="str">
        <f>IF(H279="","",IF(COUNTIF($AL$3:AL278,H279)=0,H279,""))</f>
        <v/>
      </c>
      <c r="AM279" s="39" t="str">
        <f t="shared" si="84"/>
        <v/>
      </c>
    </row>
    <row r="280" spans="2:39" x14ac:dyDescent="0.35">
      <c r="B280" s="31"/>
      <c r="C280" s="31"/>
      <c r="D280" s="31"/>
      <c r="E280" s="31"/>
      <c r="F280" s="78"/>
      <c r="G280" s="21"/>
      <c r="H280" s="31"/>
      <c r="I280" s="32"/>
      <c r="J280" s="33" t="str">
        <f t="shared" si="71"/>
        <v/>
      </c>
      <c r="K280" s="31"/>
      <c r="L280" s="24"/>
      <c r="M280" s="24"/>
      <c r="N280" s="24"/>
      <c r="O280" s="34" t="str">
        <f t="shared" si="72"/>
        <v/>
      </c>
      <c r="P280" s="34" t="str">
        <f t="shared" ca="1" si="73"/>
        <v/>
      </c>
      <c r="Q280" s="34" t="str">
        <f>IF(AND(C280="Abierto",D280="Urgente"),RANK(P280,$P$4:$P$999,0)+COUNTIF($P$4:P280,P280)-1,"")</f>
        <v/>
      </c>
      <c r="R280" s="34" t="str">
        <f t="shared" si="74"/>
        <v/>
      </c>
      <c r="S280" s="34" t="str">
        <f t="shared" ca="1" si="75"/>
        <v/>
      </c>
      <c r="T280" s="34" t="str">
        <f>IF(AND(C280="Abierto",D280="Alta"),RANK(S280,$S$4:$S$999,0)+COUNTIF($S$4:S280,S280)-1+MAX(Q:Q),"")</f>
        <v/>
      </c>
      <c r="U280" s="34" t="str">
        <f t="shared" si="76"/>
        <v/>
      </c>
      <c r="V280" s="34" t="str">
        <f t="shared" ca="1" si="77"/>
        <v/>
      </c>
      <c r="W280" s="34" t="str">
        <f>IF(AND(C280="Abierto",D280="Media"),RANK(V280,$V$4:$V$999,0)+COUNTIF($V$4:V280,V280)-1+MAX(Q:Q,T:T),"")</f>
        <v/>
      </c>
      <c r="X280" s="34" t="str">
        <f t="shared" si="78"/>
        <v/>
      </c>
      <c r="Y280" s="34" t="str">
        <f t="shared" ca="1" si="79"/>
        <v/>
      </c>
      <c r="Z280" s="34" t="str">
        <f>IF(AND(C280="Abierto",D280="Baja"),RANK(Y280,$Y$4:$Y$999,0)+COUNTIF($Y$4:Y280,Y280)-1+MAX(Q:Q,T:T,W:W),"")</f>
        <v/>
      </c>
      <c r="AA280" s="35" t="str">
        <f t="shared" ref="AA280:AA343" si="85">IF(OR(C280="Resuelto",C280=""),"",SUM(Q280,T280,W280,Z280))</f>
        <v/>
      </c>
      <c r="AB280" s="35" t="str">
        <f t="shared" si="80"/>
        <v/>
      </c>
      <c r="AC280" s="35" t="str">
        <f t="shared" si="81"/>
        <v/>
      </c>
      <c r="AD280" s="36">
        <v>277</v>
      </c>
      <c r="AE280" s="36" t="str">
        <f t="shared" ca="1" si="82"/>
        <v/>
      </c>
      <c r="AF280" s="37" t="str">
        <f t="shared" ca="1" si="83"/>
        <v/>
      </c>
      <c r="AG280" s="24"/>
      <c r="AH280" s="24"/>
      <c r="AI280" s="24"/>
      <c r="AJ280" s="24"/>
      <c r="AK280" s="36" t="str">
        <f>IF(AL280="","",MAX($AK$1:AK279)+1)</f>
        <v/>
      </c>
      <c r="AL280" s="39" t="str">
        <f>IF(H280="","",IF(COUNTIF($AL$3:AL279,H280)=0,H280,""))</f>
        <v/>
      </c>
      <c r="AM280" s="39" t="str">
        <f t="shared" si="84"/>
        <v/>
      </c>
    </row>
    <row r="281" spans="2:39" x14ac:dyDescent="0.35">
      <c r="B281" s="31"/>
      <c r="C281" s="31"/>
      <c r="D281" s="31"/>
      <c r="E281" s="31"/>
      <c r="F281" s="78"/>
      <c r="G281" s="21"/>
      <c r="H281" s="31"/>
      <c r="I281" s="32"/>
      <c r="J281" s="33" t="str">
        <f t="shared" si="71"/>
        <v/>
      </c>
      <c r="K281" s="31"/>
      <c r="L281" s="24"/>
      <c r="M281" s="24"/>
      <c r="N281" s="24"/>
      <c r="O281" s="34" t="str">
        <f t="shared" si="72"/>
        <v/>
      </c>
      <c r="P281" s="34" t="str">
        <f t="shared" ca="1" si="73"/>
        <v/>
      </c>
      <c r="Q281" s="34" t="str">
        <f>IF(AND(C281="Abierto",D281="Urgente"),RANK(P281,$P$4:$P$999,0)+COUNTIF($P$4:P281,P281)-1,"")</f>
        <v/>
      </c>
      <c r="R281" s="34" t="str">
        <f t="shared" si="74"/>
        <v/>
      </c>
      <c r="S281" s="34" t="str">
        <f t="shared" ca="1" si="75"/>
        <v/>
      </c>
      <c r="T281" s="34" t="str">
        <f>IF(AND(C281="Abierto",D281="Alta"),RANK(S281,$S$4:$S$999,0)+COUNTIF($S$4:S281,S281)-1+MAX(Q:Q),"")</f>
        <v/>
      </c>
      <c r="U281" s="34" t="str">
        <f t="shared" si="76"/>
        <v/>
      </c>
      <c r="V281" s="34" t="str">
        <f t="shared" ca="1" si="77"/>
        <v/>
      </c>
      <c r="W281" s="34" t="str">
        <f>IF(AND(C281="Abierto",D281="Media"),RANK(V281,$V$4:$V$999,0)+COUNTIF($V$4:V281,V281)-1+MAX(Q:Q,T:T),"")</f>
        <v/>
      </c>
      <c r="X281" s="34" t="str">
        <f t="shared" si="78"/>
        <v/>
      </c>
      <c r="Y281" s="34" t="str">
        <f t="shared" ca="1" si="79"/>
        <v/>
      </c>
      <c r="Z281" s="34" t="str">
        <f>IF(AND(C281="Abierto",D281="Baja"),RANK(Y281,$Y$4:$Y$999,0)+COUNTIF($Y$4:Y281,Y281)-1+MAX(Q:Q,T:T,W:W),"")</f>
        <v/>
      </c>
      <c r="AA281" s="35" t="str">
        <f t="shared" si="85"/>
        <v/>
      </c>
      <c r="AB281" s="35" t="str">
        <f t="shared" si="80"/>
        <v/>
      </c>
      <c r="AC281" s="35" t="str">
        <f t="shared" si="81"/>
        <v/>
      </c>
      <c r="AD281" s="36">
        <v>278</v>
      </c>
      <c r="AE281" s="36" t="str">
        <f t="shared" ca="1" si="82"/>
        <v/>
      </c>
      <c r="AF281" s="37" t="str">
        <f t="shared" ca="1" si="83"/>
        <v/>
      </c>
      <c r="AG281" s="24"/>
      <c r="AH281" s="24"/>
      <c r="AI281" s="24"/>
      <c r="AJ281" s="24"/>
      <c r="AK281" s="36" t="str">
        <f>IF(AL281="","",MAX($AK$1:AK280)+1)</f>
        <v/>
      </c>
      <c r="AL281" s="39" t="str">
        <f>IF(H281="","",IF(COUNTIF($AL$3:AL280,H281)=0,H281,""))</f>
        <v/>
      </c>
      <c r="AM281" s="39" t="str">
        <f t="shared" si="84"/>
        <v/>
      </c>
    </row>
    <row r="282" spans="2:39" x14ac:dyDescent="0.35">
      <c r="B282" s="31"/>
      <c r="C282" s="31"/>
      <c r="D282" s="31"/>
      <c r="E282" s="31"/>
      <c r="F282" s="78"/>
      <c r="G282" s="21"/>
      <c r="H282" s="31"/>
      <c r="I282" s="32"/>
      <c r="J282" s="33" t="str">
        <f t="shared" si="71"/>
        <v/>
      </c>
      <c r="K282" s="31"/>
      <c r="L282" s="24"/>
      <c r="M282" s="24"/>
      <c r="N282" s="24"/>
      <c r="O282" s="34" t="str">
        <f t="shared" si="72"/>
        <v/>
      </c>
      <c r="P282" s="34" t="str">
        <f t="shared" ca="1" si="73"/>
        <v/>
      </c>
      <c r="Q282" s="34" t="str">
        <f>IF(AND(C282="Abierto",D282="Urgente"),RANK(P282,$P$4:$P$999,0)+COUNTIF($P$4:P282,P282)-1,"")</f>
        <v/>
      </c>
      <c r="R282" s="34" t="str">
        <f t="shared" si="74"/>
        <v/>
      </c>
      <c r="S282" s="34" t="str">
        <f t="shared" ca="1" si="75"/>
        <v/>
      </c>
      <c r="T282" s="34" t="str">
        <f>IF(AND(C282="Abierto",D282="Alta"),RANK(S282,$S$4:$S$999,0)+COUNTIF($S$4:S282,S282)-1+MAX(Q:Q),"")</f>
        <v/>
      </c>
      <c r="U282" s="34" t="str">
        <f t="shared" si="76"/>
        <v/>
      </c>
      <c r="V282" s="34" t="str">
        <f t="shared" ca="1" si="77"/>
        <v/>
      </c>
      <c r="W282" s="34" t="str">
        <f>IF(AND(C282="Abierto",D282="Media"),RANK(V282,$V$4:$V$999,0)+COUNTIF($V$4:V282,V282)-1+MAX(Q:Q,T:T),"")</f>
        <v/>
      </c>
      <c r="X282" s="34" t="str">
        <f t="shared" si="78"/>
        <v/>
      </c>
      <c r="Y282" s="34" t="str">
        <f t="shared" ca="1" si="79"/>
        <v/>
      </c>
      <c r="Z282" s="34" t="str">
        <f>IF(AND(C282="Abierto",D282="Baja"),RANK(Y282,$Y$4:$Y$999,0)+COUNTIF($Y$4:Y282,Y282)-1+MAX(Q:Q,T:T,W:W),"")</f>
        <v/>
      </c>
      <c r="AA282" s="35" t="str">
        <f t="shared" si="85"/>
        <v/>
      </c>
      <c r="AB282" s="35" t="str">
        <f t="shared" si="80"/>
        <v/>
      </c>
      <c r="AC282" s="35" t="str">
        <f t="shared" si="81"/>
        <v/>
      </c>
      <c r="AD282" s="36">
        <v>279</v>
      </c>
      <c r="AE282" s="36" t="str">
        <f t="shared" ca="1" si="82"/>
        <v/>
      </c>
      <c r="AF282" s="37" t="str">
        <f t="shared" ca="1" si="83"/>
        <v/>
      </c>
      <c r="AG282" s="24"/>
      <c r="AH282" s="24"/>
      <c r="AI282" s="24"/>
      <c r="AJ282" s="24"/>
      <c r="AK282" s="36" t="str">
        <f>IF(AL282="","",MAX($AK$1:AK281)+1)</f>
        <v/>
      </c>
      <c r="AL282" s="39" t="str">
        <f>IF(H282="","",IF(COUNTIF($AL$3:AL281,H282)=0,H282,""))</f>
        <v/>
      </c>
      <c r="AM282" s="39" t="str">
        <f t="shared" si="84"/>
        <v/>
      </c>
    </row>
    <row r="283" spans="2:39" x14ac:dyDescent="0.35">
      <c r="B283" s="31"/>
      <c r="C283" s="31"/>
      <c r="D283" s="31"/>
      <c r="E283" s="31"/>
      <c r="F283" s="78"/>
      <c r="G283" s="21"/>
      <c r="H283" s="31"/>
      <c r="I283" s="32"/>
      <c r="J283" s="33" t="str">
        <f t="shared" si="71"/>
        <v/>
      </c>
      <c r="K283" s="31"/>
      <c r="L283" s="24"/>
      <c r="M283" s="24"/>
      <c r="N283" s="24"/>
      <c r="O283" s="34" t="str">
        <f t="shared" si="72"/>
        <v/>
      </c>
      <c r="P283" s="34" t="str">
        <f t="shared" ca="1" si="73"/>
        <v/>
      </c>
      <c r="Q283" s="34" t="str">
        <f>IF(AND(C283="Abierto",D283="Urgente"),RANK(P283,$P$4:$P$999,0)+COUNTIF($P$4:P283,P283)-1,"")</f>
        <v/>
      </c>
      <c r="R283" s="34" t="str">
        <f t="shared" si="74"/>
        <v/>
      </c>
      <c r="S283" s="34" t="str">
        <f t="shared" ca="1" si="75"/>
        <v/>
      </c>
      <c r="T283" s="34" t="str">
        <f>IF(AND(C283="Abierto",D283="Alta"),RANK(S283,$S$4:$S$999,0)+COUNTIF($S$4:S283,S283)-1+MAX(Q:Q),"")</f>
        <v/>
      </c>
      <c r="U283" s="34" t="str">
        <f t="shared" si="76"/>
        <v/>
      </c>
      <c r="V283" s="34" t="str">
        <f t="shared" ca="1" si="77"/>
        <v/>
      </c>
      <c r="W283" s="34" t="str">
        <f>IF(AND(C283="Abierto",D283="Media"),RANK(V283,$V$4:$V$999,0)+COUNTIF($V$4:V283,V283)-1+MAX(Q:Q,T:T),"")</f>
        <v/>
      </c>
      <c r="X283" s="34" t="str">
        <f t="shared" si="78"/>
        <v/>
      </c>
      <c r="Y283" s="34" t="str">
        <f t="shared" ca="1" si="79"/>
        <v/>
      </c>
      <c r="Z283" s="34" t="str">
        <f>IF(AND(C283="Abierto",D283="Baja"),RANK(Y283,$Y$4:$Y$999,0)+COUNTIF($Y$4:Y283,Y283)-1+MAX(Q:Q,T:T,W:W),"")</f>
        <v/>
      </c>
      <c r="AA283" s="35" t="str">
        <f t="shared" si="85"/>
        <v/>
      </c>
      <c r="AB283" s="35" t="str">
        <f t="shared" si="80"/>
        <v/>
      </c>
      <c r="AC283" s="35" t="str">
        <f t="shared" si="81"/>
        <v/>
      </c>
      <c r="AD283" s="36">
        <v>280</v>
      </c>
      <c r="AE283" s="36" t="str">
        <f t="shared" ca="1" si="82"/>
        <v/>
      </c>
      <c r="AF283" s="37" t="str">
        <f t="shared" ca="1" si="83"/>
        <v/>
      </c>
      <c r="AG283" s="24"/>
      <c r="AH283" s="24"/>
      <c r="AI283" s="24"/>
      <c r="AJ283" s="24"/>
      <c r="AK283" s="36" t="str">
        <f>IF(AL283="","",MAX($AK$1:AK282)+1)</f>
        <v/>
      </c>
      <c r="AL283" s="39" t="str">
        <f>IF(H283="","",IF(COUNTIF($AL$3:AL282,H283)=0,H283,""))</f>
        <v/>
      </c>
      <c r="AM283" s="39" t="str">
        <f t="shared" si="84"/>
        <v/>
      </c>
    </row>
    <row r="284" spans="2:39" x14ac:dyDescent="0.35">
      <c r="B284" s="31"/>
      <c r="C284" s="31"/>
      <c r="D284" s="31"/>
      <c r="E284" s="31"/>
      <c r="F284" s="78"/>
      <c r="G284" s="21"/>
      <c r="H284" s="31"/>
      <c r="I284" s="32"/>
      <c r="J284" s="33" t="str">
        <f t="shared" si="71"/>
        <v/>
      </c>
      <c r="K284" s="31"/>
      <c r="L284" s="24"/>
      <c r="M284" s="24"/>
      <c r="N284" s="24"/>
      <c r="O284" s="34" t="str">
        <f t="shared" si="72"/>
        <v/>
      </c>
      <c r="P284" s="34" t="str">
        <f t="shared" ca="1" si="73"/>
        <v/>
      </c>
      <c r="Q284" s="34" t="str">
        <f>IF(AND(C284="Abierto",D284="Urgente"),RANK(P284,$P$4:$P$999,0)+COUNTIF($P$4:P284,P284)-1,"")</f>
        <v/>
      </c>
      <c r="R284" s="34" t="str">
        <f t="shared" si="74"/>
        <v/>
      </c>
      <c r="S284" s="34" t="str">
        <f t="shared" ca="1" si="75"/>
        <v/>
      </c>
      <c r="T284" s="34" t="str">
        <f>IF(AND(C284="Abierto",D284="Alta"),RANK(S284,$S$4:$S$999,0)+COUNTIF($S$4:S284,S284)-1+MAX(Q:Q),"")</f>
        <v/>
      </c>
      <c r="U284" s="34" t="str">
        <f t="shared" si="76"/>
        <v/>
      </c>
      <c r="V284" s="34" t="str">
        <f t="shared" ca="1" si="77"/>
        <v/>
      </c>
      <c r="W284" s="34" t="str">
        <f>IF(AND(C284="Abierto",D284="Media"),RANK(V284,$V$4:$V$999,0)+COUNTIF($V$4:V284,V284)-1+MAX(Q:Q,T:T),"")</f>
        <v/>
      </c>
      <c r="X284" s="34" t="str">
        <f t="shared" si="78"/>
        <v/>
      </c>
      <c r="Y284" s="34" t="str">
        <f t="shared" ca="1" si="79"/>
        <v/>
      </c>
      <c r="Z284" s="34" t="str">
        <f>IF(AND(C284="Abierto",D284="Baja"),RANK(Y284,$Y$4:$Y$999,0)+COUNTIF($Y$4:Y284,Y284)-1+MAX(Q:Q,T:T,W:W),"")</f>
        <v/>
      </c>
      <c r="AA284" s="35" t="str">
        <f t="shared" si="85"/>
        <v/>
      </c>
      <c r="AB284" s="35" t="str">
        <f t="shared" si="80"/>
        <v/>
      </c>
      <c r="AC284" s="35" t="str">
        <f t="shared" si="81"/>
        <v/>
      </c>
      <c r="AD284" s="36">
        <v>281</v>
      </c>
      <c r="AE284" s="36" t="str">
        <f t="shared" ca="1" si="82"/>
        <v/>
      </c>
      <c r="AF284" s="37" t="str">
        <f t="shared" ca="1" si="83"/>
        <v/>
      </c>
      <c r="AG284" s="24"/>
      <c r="AH284" s="24"/>
      <c r="AI284" s="24"/>
      <c r="AJ284" s="24"/>
      <c r="AK284" s="36" t="str">
        <f>IF(AL284="","",MAX($AK$1:AK283)+1)</f>
        <v/>
      </c>
      <c r="AL284" s="39" t="str">
        <f>IF(H284="","",IF(COUNTIF($AL$3:AL283,H284)=0,H284,""))</f>
        <v/>
      </c>
      <c r="AM284" s="39" t="str">
        <f t="shared" si="84"/>
        <v/>
      </c>
    </row>
    <row r="285" spans="2:39" x14ac:dyDescent="0.35">
      <c r="B285" s="31"/>
      <c r="C285" s="31"/>
      <c r="D285" s="31"/>
      <c r="E285" s="31"/>
      <c r="F285" s="78"/>
      <c r="G285" s="21"/>
      <c r="H285" s="31"/>
      <c r="I285" s="32"/>
      <c r="J285" s="33" t="str">
        <f t="shared" si="71"/>
        <v/>
      </c>
      <c r="K285" s="31"/>
      <c r="L285" s="24"/>
      <c r="M285" s="24"/>
      <c r="N285" s="24"/>
      <c r="O285" s="34" t="str">
        <f t="shared" si="72"/>
        <v/>
      </c>
      <c r="P285" s="34" t="str">
        <f t="shared" ca="1" si="73"/>
        <v/>
      </c>
      <c r="Q285" s="34" t="str">
        <f>IF(AND(C285="Abierto",D285="Urgente"),RANK(P285,$P$4:$P$999,0)+COUNTIF($P$4:P285,P285)-1,"")</f>
        <v/>
      </c>
      <c r="R285" s="34" t="str">
        <f t="shared" si="74"/>
        <v/>
      </c>
      <c r="S285" s="34" t="str">
        <f t="shared" ca="1" si="75"/>
        <v/>
      </c>
      <c r="T285" s="34" t="str">
        <f>IF(AND(C285="Abierto",D285="Alta"),RANK(S285,$S$4:$S$999,0)+COUNTIF($S$4:S285,S285)-1+MAX(Q:Q),"")</f>
        <v/>
      </c>
      <c r="U285" s="34" t="str">
        <f t="shared" si="76"/>
        <v/>
      </c>
      <c r="V285" s="34" t="str">
        <f t="shared" ca="1" si="77"/>
        <v/>
      </c>
      <c r="W285" s="34" t="str">
        <f>IF(AND(C285="Abierto",D285="Media"),RANK(V285,$V$4:$V$999,0)+COUNTIF($V$4:V285,V285)-1+MAX(Q:Q,T:T),"")</f>
        <v/>
      </c>
      <c r="X285" s="34" t="str">
        <f t="shared" si="78"/>
        <v/>
      </c>
      <c r="Y285" s="34" t="str">
        <f t="shared" ca="1" si="79"/>
        <v/>
      </c>
      <c r="Z285" s="34" t="str">
        <f>IF(AND(C285="Abierto",D285="Baja"),RANK(Y285,$Y$4:$Y$999,0)+COUNTIF($Y$4:Y285,Y285)-1+MAX(Q:Q,T:T,W:W),"")</f>
        <v/>
      </c>
      <c r="AA285" s="35" t="str">
        <f t="shared" si="85"/>
        <v/>
      </c>
      <c r="AB285" s="35" t="str">
        <f t="shared" si="80"/>
        <v/>
      </c>
      <c r="AC285" s="35" t="str">
        <f t="shared" si="81"/>
        <v/>
      </c>
      <c r="AD285" s="36">
        <v>282</v>
      </c>
      <c r="AE285" s="36" t="str">
        <f t="shared" ca="1" si="82"/>
        <v/>
      </c>
      <c r="AF285" s="37" t="str">
        <f t="shared" ca="1" si="83"/>
        <v/>
      </c>
      <c r="AG285" s="24"/>
      <c r="AH285" s="24"/>
      <c r="AI285" s="24"/>
      <c r="AJ285" s="24"/>
      <c r="AK285" s="36" t="str">
        <f>IF(AL285="","",MAX($AK$1:AK284)+1)</f>
        <v/>
      </c>
      <c r="AL285" s="39" t="str">
        <f>IF(H285="","",IF(COUNTIF($AL$3:AL284,H285)=0,H285,""))</f>
        <v/>
      </c>
      <c r="AM285" s="39" t="str">
        <f t="shared" si="84"/>
        <v/>
      </c>
    </row>
    <row r="286" spans="2:39" x14ac:dyDescent="0.35">
      <c r="B286" s="31"/>
      <c r="C286" s="31"/>
      <c r="D286" s="31"/>
      <c r="E286" s="31"/>
      <c r="F286" s="78"/>
      <c r="G286" s="21"/>
      <c r="H286" s="31"/>
      <c r="I286" s="32"/>
      <c r="J286" s="33" t="str">
        <f t="shared" si="71"/>
        <v/>
      </c>
      <c r="K286" s="31"/>
      <c r="L286" s="24"/>
      <c r="M286" s="24"/>
      <c r="N286" s="24"/>
      <c r="O286" s="34" t="str">
        <f t="shared" si="72"/>
        <v/>
      </c>
      <c r="P286" s="34" t="str">
        <f t="shared" ca="1" si="73"/>
        <v/>
      </c>
      <c r="Q286" s="34" t="str">
        <f>IF(AND(C286="Abierto",D286="Urgente"),RANK(P286,$P$4:$P$999,0)+COUNTIF($P$4:P286,P286)-1,"")</f>
        <v/>
      </c>
      <c r="R286" s="34" t="str">
        <f t="shared" si="74"/>
        <v/>
      </c>
      <c r="S286" s="34" t="str">
        <f t="shared" ca="1" si="75"/>
        <v/>
      </c>
      <c r="T286" s="34" t="str">
        <f>IF(AND(C286="Abierto",D286="Alta"),RANK(S286,$S$4:$S$999,0)+COUNTIF($S$4:S286,S286)-1+MAX(Q:Q),"")</f>
        <v/>
      </c>
      <c r="U286" s="34" t="str">
        <f t="shared" si="76"/>
        <v/>
      </c>
      <c r="V286" s="34" t="str">
        <f t="shared" ca="1" si="77"/>
        <v/>
      </c>
      <c r="W286" s="34" t="str">
        <f>IF(AND(C286="Abierto",D286="Media"),RANK(V286,$V$4:$V$999,0)+COUNTIF($V$4:V286,V286)-1+MAX(Q:Q,T:T),"")</f>
        <v/>
      </c>
      <c r="X286" s="34" t="str">
        <f t="shared" si="78"/>
        <v/>
      </c>
      <c r="Y286" s="34" t="str">
        <f t="shared" ca="1" si="79"/>
        <v/>
      </c>
      <c r="Z286" s="34" t="str">
        <f>IF(AND(C286="Abierto",D286="Baja"),RANK(Y286,$Y$4:$Y$999,0)+COUNTIF($Y$4:Y286,Y286)-1+MAX(Q:Q,T:T,W:W),"")</f>
        <v/>
      </c>
      <c r="AA286" s="35" t="str">
        <f t="shared" si="85"/>
        <v/>
      </c>
      <c r="AB286" s="35" t="str">
        <f t="shared" si="80"/>
        <v/>
      </c>
      <c r="AC286" s="35" t="str">
        <f t="shared" si="81"/>
        <v/>
      </c>
      <c r="AD286" s="36">
        <v>283</v>
      </c>
      <c r="AE286" s="36" t="str">
        <f t="shared" ca="1" si="82"/>
        <v/>
      </c>
      <c r="AF286" s="37" t="str">
        <f t="shared" ca="1" si="83"/>
        <v/>
      </c>
      <c r="AG286" s="24"/>
      <c r="AH286" s="24"/>
      <c r="AI286" s="24"/>
      <c r="AJ286" s="24"/>
      <c r="AK286" s="36" t="str">
        <f>IF(AL286="","",MAX($AK$1:AK285)+1)</f>
        <v/>
      </c>
      <c r="AL286" s="39" t="str">
        <f>IF(H286="","",IF(COUNTIF($AL$3:AL285,H286)=0,H286,""))</f>
        <v/>
      </c>
      <c r="AM286" s="39" t="str">
        <f t="shared" si="84"/>
        <v/>
      </c>
    </row>
    <row r="287" spans="2:39" x14ac:dyDescent="0.35">
      <c r="B287" s="31"/>
      <c r="C287" s="31"/>
      <c r="D287" s="31"/>
      <c r="E287" s="31"/>
      <c r="F287" s="78"/>
      <c r="G287" s="21"/>
      <c r="H287" s="31"/>
      <c r="I287" s="32"/>
      <c r="J287" s="33" t="str">
        <f t="shared" si="71"/>
        <v/>
      </c>
      <c r="K287" s="31"/>
      <c r="L287" s="24"/>
      <c r="M287" s="24"/>
      <c r="N287" s="24"/>
      <c r="O287" s="34" t="str">
        <f t="shared" si="72"/>
        <v/>
      </c>
      <c r="P287" s="34" t="str">
        <f t="shared" ca="1" si="73"/>
        <v/>
      </c>
      <c r="Q287" s="34" t="str">
        <f>IF(AND(C287="Abierto",D287="Urgente"),RANK(P287,$P$4:$P$999,0)+COUNTIF($P$4:P287,P287)-1,"")</f>
        <v/>
      </c>
      <c r="R287" s="34" t="str">
        <f t="shared" si="74"/>
        <v/>
      </c>
      <c r="S287" s="34" t="str">
        <f t="shared" ca="1" si="75"/>
        <v/>
      </c>
      <c r="T287" s="34" t="str">
        <f>IF(AND(C287="Abierto",D287="Alta"),RANK(S287,$S$4:$S$999,0)+COUNTIF($S$4:S287,S287)-1+MAX(Q:Q),"")</f>
        <v/>
      </c>
      <c r="U287" s="34" t="str">
        <f t="shared" si="76"/>
        <v/>
      </c>
      <c r="V287" s="34" t="str">
        <f t="shared" ca="1" si="77"/>
        <v/>
      </c>
      <c r="W287" s="34" t="str">
        <f>IF(AND(C287="Abierto",D287="Media"),RANK(V287,$V$4:$V$999,0)+COUNTIF($V$4:V287,V287)-1+MAX(Q:Q,T:T),"")</f>
        <v/>
      </c>
      <c r="X287" s="34" t="str">
        <f t="shared" si="78"/>
        <v/>
      </c>
      <c r="Y287" s="34" t="str">
        <f t="shared" ca="1" si="79"/>
        <v/>
      </c>
      <c r="Z287" s="34" t="str">
        <f>IF(AND(C287="Abierto",D287="Baja"),RANK(Y287,$Y$4:$Y$999,0)+COUNTIF($Y$4:Y287,Y287)-1+MAX(Q:Q,T:T,W:W),"")</f>
        <v/>
      </c>
      <c r="AA287" s="35" t="str">
        <f t="shared" si="85"/>
        <v/>
      </c>
      <c r="AB287" s="35" t="str">
        <f t="shared" si="80"/>
        <v/>
      </c>
      <c r="AC287" s="35" t="str">
        <f t="shared" si="81"/>
        <v/>
      </c>
      <c r="AD287" s="36">
        <v>284</v>
      </c>
      <c r="AE287" s="36" t="str">
        <f t="shared" ca="1" si="82"/>
        <v/>
      </c>
      <c r="AF287" s="37" t="str">
        <f t="shared" ca="1" si="83"/>
        <v/>
      </c>
      <c r="AG287" s="24"/>
      <c r="AH287" s="24"/>
      <c r="AI287" s="24"/>
      <c r="AJ287" s="24"/>
      <c r="AK287" s="36" t="str">
        <f>IF(AL287="","",MAX($AK$1:AK286)+1)</f>
        <v/>
      </c>
      <c r="AL287" s="39" t="str">
        <f>IF(H287="","",IF(COUNTIF($AL$3:AL286,H287)=0,H287,""))</f>
        <v/>
      </c>
      <c r="AM287" s="39" t="str">
        <f t="shared" si="84"/>
        <v/>
      </c>
    </row>
    <row r="288" spans="2:39" x14ac:dyDescent="0.35">
      <c r="B288" s="31"/>
      <c r="C288" s="31"/>
      <c r="D288" s="31"/>
      <c r="E288" s="31"/>
      <c r="F288" s="78"/>
      <c r="G288" s="21"/>
      <c r="H288" s="31"/>
      <c r="I288" s="32"/>
      <c r="J288" s="33" t="str">
        <f t="shared" si="71"/>
        <v/>
      </c>
      <c r="K288" s="31"/>
      <c r="L288" s="24"/>
      <c r="M288" s="24"/>
      <c r="N288" s="24"/>
      <c r="O288" s="34" t="str">
        <f t="shared" si="72"/>
        <v/>
      </c>
      <c r="P288" s="34" t="str">
        <f t="shared" ca="1" si="73"/>
        <v/>
      </c>
      <c r="Q288" s="34" t="str">
        <f>IF(AND(C288="Abierto",D288="Urgente"),RANK(P288,$P$4:$P$999,0)+COUNTIF($P$4:P288,P288)-1,"")</f>
        <v/>
      </c>
      <c r="R288" s="34" t="str">
        <f t="shared" si="74"/>
        <v/>
      </c>
      <c r="S288" s="34" t="str">
        <f t="shared" ca="1" si="75"/>
        <v/>
      </c>
      <c r="T288" s="34" t="str">
        <f>IF(AND(C288="Abierto",D288="Alta"),RANK(S288,$S$4:$S$999,0)+COUNTIF($S$4:S288,S288)-1+MAX(Q:Q),"")</f>
        <v/>
      </c>
      <c r="U288" s="34" t="str">
        <f t="shared" si="76"/>
        <v/>
      </c>
      <c r="V288" s="34" t="str">
        <f t="shared" ca="1" si="77"/>
        <v/>
      </c>
      <c r="W288" s="34" t="str">
        <f>IF(AND(C288="Abierto",D288="Media"),RANK(V288,$V$4:$V$999,0)+COUNTIF($V$4:V288,V288)-1+MAX(Q:Q,T:T),"")</f>
        <v/>
      </c>
      <c r="X288" s="34" t="str">
        <f t="shared" si="78"/>
        <v/>
      </c>
      <c r="Y288" s="34" t="str">
        <f t="shared" ca="1" si="79"/>
        <v/>
      </c>
      <c r="Z288" s="34" t="str">
        <f>IF(AND(C288="Abierto",D288="Baja"),RANK(Y288,$Y$4:$Y$999,0)+COUNTIF($Y$4:Y288,Y288)-1+MAX(Q:Q,T:T,W:W),"")</f>
        <v/>
      </c>
      <c r="AA288" s="35" t="str">
        <f t="shared" si="85"/>
        <v/>
      </c>
      <c r="AB288" s="35" t="str">
        <f t="shared" si="80"/>
        <v/>
      </c>
      <c r="AC288" s="35" t="str">
        <f t="shared" si="81"/>
        <v/>
      </c>
      <c r="AD288" s="36">
        <v>285</v>
      </c>
      <c r="AE288" s="36" t="str">
        <f t="shared" ca="1" si="82"/>
        <v/>
      </c>
      <c r="AF288" s="37" t="str">
        <f t="shared" ca="1" si="83"/>
        <v/>
      </c>
      <c r="AG288" s="24"/>
      <c r="AH288" s="24"/>
      <c r="AI288" s="24"/>
      <c r="AJ288" s="24"/>
      <c r="AK288" s="36" t="str">
        <f>IF(AL288="","",MAX($AK$1:AK287)+1)</f>
        <v/>
      </c>
      <c r="AL288" s="39" t="str">
        <f>IF(H288="","",IF(COUNTIF($AL$3:AL287,H288)=0,H288,""))</f>
        <v/>
      </c>
      <c r="AM288" s="39" t="str">
        <f t="shared" si="84"/>
        <v/>
      </c>
    </row>
    <row r="289" spans="2:39" x14ac:dyDescent="0.35">
      <c r="B289" s="31"/>
      <c r="C289" s="31"/>
      <c r="D289" s="31"/>
      <c r="E289" s="31"/>
      <c r="F289" s="78"/>
      <c r="G289" s="21"/>
      <c r="H289" s="31"/>
      <c r="I289" s="32"/>
      <c r="J289" s="33" t="str">
        <f t="shared" si="71"/>
        <v/>
      </c>
      <c r="K289" s="31"/>
      <c r="L289" s="24"/>
      <c r="M289" s="24"/>
      <c r="N289" s="24"/>
      <c r="O289" s="34" t="str">
        <f t="shared" si="72"/>
        <v/>
      </c>
      <c r="P289" s="34" t="str">
        <f t="shared" ca="1" si="73"/>
        <v/>
      </c>
      <c r="Q289" s="34" t="str">
        <f>IF(AND(C289="Abierto",D289="Urgente"),RANK(P289,$P$4:$P$999,0)+COUNTIF($P$4:P289,P289)-1,"")</f>
        <v/>
      </c>
      <c r="R289" s="34" t="str">
        <f t="shared" si="74"/>
        <v/>
      </c>
      <c r="S289" s="34" t="str">
        <f t="shared" ca="1" si="75"/>
        <v/>
      </c>
      <c r="T289" s="34" t="str">
        <f>IF(AND(C289="Abierto",D289="Alta"),RANK(S289,$S$4:$S$999,0)+COUNTIF($S$4:S289,S289)-1+MAX(Q:Q),"")</f>
        <v/>
      </c>
      <c r="U289" s="34" t="str">
        <f t="shared" si="76"/>
        <v/>
      </c>
      <c r="V289" s="34" t="str">
        <f t="shared" ca="1" si="77"/>
        <v/>
      </c>
      <c r="W289" s="34" t="str">
        <f>IF(AND(C289="Abierto",D289="Media"),RANK(V289,$V$4:$V$999,0)+COUNTIF($V$4:V289,V289)-1+MAX(Q:Q,T:T),"")</f>
        <v/>
      </c>
      <c r="X289" s="34" t="str">
        <f t="shared" si="78"/>
        <v/>
      </c>
      <c r="Y289" s="34" t="str">
        <f t="shared" ca="1" si="79"/>
        <v/>
      </c>
      <c r="Z289" s="34" t="str">
        <f>IF(AND(C289="Abierto",D289="Baja"),RANK(Y289,$Y$4:$Y$999,0)+COUNTIF($Y$4:Y289,Y289)-1+MAX(Q:Q,T:T,W:W),"")</f>
        <v/>
      </c>
      <c r="AA289" s="35" t="str">
        <f t="shared" si="85"/>
        <v/>
      </c>
      <c r="AB289" s="35" t="str">
        <f t="shared" si="80"/>
        <v/>
      </c>
      <c r="AC289" s="35" t="str">
        <f t="shared" si="81"/>
        <v/>
      </c>
      <c r="AD289" s="36">
        <v>286</v>
      </c>
      <c r="AE289" s="36" t="str">
        <f t="shared" ca="1" si="82"/>
        <v/>
      </c>
      <c r="AF289" s="37" t="str">
        <f t="shared" ca="1" si="83"/>
        <v/>
      </c>
      <c r="AG289" s="24"/>
      <c r="AH289" s="24"/>
      <c r="AI289" s="24"/>
      <c r="AJ289" s="24"/>
      <c r="AK289" s="36" t="str">
        <f>IF(AL289="","",MAX($AK$1:AK288)+1)</f>
        <v/>
      </c>
      <c r="AL289" s="39" t="str">
        <f>IF(H289="","",IF(COUNTIF($AL$3:AL288,H289)=0,H289,""))</f>
        <v/>
      </c>
      <c r="AM289" s="39" t="str">
        <f t="shared" si="84"/>
        <v/>
      </c>
    </row>
    <row r="290" spans="2:39" x14ac:dyDescent="0.35">
      <c r="B290" s="31"/>
      <c r="C290" s="31"/>
      <c r="D290" s="31"/>
      <c r="E290" s="31"/>
      <c r="F290" s="78"/>
      <c r="G290" s="21"/>
      <c r="H290" s="31"/>
      <c r="I290" s="32"/>
      <c r="J290" s="33" t="str">
        <f t="shared" si="71"/>
        <v/>
      </c>
      <c r="K290" s="31"/>
      <c r="L290" s="24"/>
      <c r="M290" s="24"/>
      <c r="N290" s="24"/>
      <c r="O290" s="34" t="str">
        <f t="shared" si="72"/>
        <v/>
      </c>
      <c r="P290" s="34" t="str">
        <f t="shared" ca="1" si="73"/>
        <v/>
      </c>
      <c r="Q290" s="34" t="str">
        <f>IF(AND(C290="Abierto",D290="Urgente"),RANK(P290,$P$4:$P$999,0)+COUNTIF($P$4:P290,P290)-1,"")</f>
        <v/>
      </c>
      <c r="R290" s="34" t="str">
        <f t="shared" si="74"/>
        <v/>
      </c>
      <c r="S290" s="34" t="str">
        <f t="shared" ca="1" si="75"/>
        <v/>
      </c>
      <c r="T290" s="34" t="str">
        <f>IF(AND(C290="Abierto",D290="Alta"),RANK(S290,$S$4:$S$999,0)+COUNTIF($S$4:S290,S290)-1+MAX(Q:Q),"")</f>
        <v/>
      </c>
      <c r="U290" s="34" t="str">
        <f t="shared" si="76"/>
        <v/>
      </c>
      <c r="V290" s="34" t="str">
        <f t="shared" ca="1" si="77"/>
        <v/>
      </c>
      <c r="W290" s="34" t="str">
        <f>IF(AND(C290="Abierto",D290="Media"),RANK(V290,$V$4:$V$999,0)+COUNTIF($V$4:V290,V290)-1+MAX(Q:Q,T:T),"")</f>
        <v/>
      </c>
      <c r="X290" s="34" t="str">
        <f t="shared" si="78"/>
        <v/>
      </c>
      <c r="Y290" s="34" t="str">
        <f t="shared" ca="1" si="79"/>
        <v/>
      </c>
      <c r="Z290" s="34" t="str">
        <f>IF(AND(C290="Abierto",D290="Baja"),RANK(Y290,$Y$4:$Y$999,0)+COUNTIF($Y$4:Y290,Y290)-1+MAX(Q:Q,T:T,W:W),"")</f>
        <v/>
      </c>
      <c r="AA290" s="35" t="str">
        <f t="shared" si="85"/>
        <v/>
      </c>
      <c r="AB290" s="35" t="str">
        <f t="shared" si="80"/>
        <v/>
      </c>
      <c r="AC290" s="35" t="str">
        <f t="shared" si="81"/>
        <v/>
      </c>
      <c r="AD290" s="36">
        <v>287</v>
      </c>
      <c r="AE290" s="36" t="str">
        <f t="shared" ca="1" si="82"/>
        <v/>
      </c>
      <c r="AF290" s="37" t="str">
        <f t="shared" ca="1" si="83"/>
        <v/>
      </c>
      <c r="AG290" s="24"/>
      <c r="AH290" s="24"/>
      <c r="AI290" s="24"/>
      <c r="AJ290" s="24"/>
      <c r="AK290" s="36" t="str">
        <f>IF(AL290="","",MAX($AK$1:AK289)+1)</f>
        <v/>
      </c>
      <c r="AL290" s="39" t="str">
        <f>IF(H290="","",IF(COUNTIF($AL$3:AL289,H290)=0,H290,""))</f>
        <v/>
      </c>
      <c r="AM290" s="39" t="str">
        <f t="shared" si="84"/>
        <v/>
      </c>
    </row>
    <row r="291" spans="2:39" x14ac:dyDescent="0.35">
      <c r="B291" s="31"/>
      <c r="C291" s="31"/>
      <c r="D291" s="31"/>
      <c r="E291" s="31"/>
      <c r="F291" s="78"/>
      <c r="G291" s="21"/>
      <c r="H291" s="31"/>
      <c r="I291" s="32"/>
      <c r="J291" s="33" t="str">
        <f t="shared" si="71"/>
        <v/>
      </c>
      <c r="K291" s="31"/>
      <c r="L291" s="24"/>
      <c r="M291" s="24"/>
      <c r="N291" s="24"/>
      <c r="O291" s="34" t="str">
        <f t="shared" si="72"/>
        <v/>
      </c>
      <c r="P291" s="34" t="str">
        <f t="shared" ca="1" si="73"/>
        <v/>
      </c>
      <c r="Q291" s="34" t="str">
        <f>IF(AND(C291="Abierto",D291="Urgente"),RANK(P291,$P$4:$P$999,0)+COUNTIF($P$4:P291,P291)-1,"")</f>
        <v/>
      </c>
      <c r="R291" s="34" t="str">
        <f t="shared" si="74"/>
        <v/>
      </c>
      <c r="S291" s="34" t="str">
        <f t="shared" ca="1" si="75"/>
        <v/>
      </c>
      <c r="T291" s="34" t="str">
        <f>IF(AND(C291="Abierto",D291="Alta"),RANK(S291,$S$4:$S$999,0)+COUNTIF($S$4:S291,S291)-1+MAX(Q:Q),"")</f>
        <v/>
      </c>
      <c r="U291" s="34" t="str">
        <f t="shared" si="76"/>
        <v/>
      </c>
      <c r="V291" s="34" t="str">
        <f t="shared" ca="1" si="77"/>
        <v/>
      </c>
      <c r="W291" s="34" t="str">
        <f>IF(AND(C291="Abierto",D291="Media"),RANK(V291,$V$4:$V$999,0)+COUNTIF($V$4:V291,V291)-1+MAX(Q:Q,T:T),"")</f>
        <v/>
      </c>
      <c r="X291" s="34" t="str">
        <f t="shared" si="78"/>
        <v/>
      </c>
      <c r="Y291" s="34" t="str">
        <f t="shared" ca="1" si="79"/>
        <v/>
      </c>
      <c r="Z291" s="34" t="str">
        <f>IF(AND(C291="Abierto",D291="Baja"),RANK(Y291,$Y$4:$Y$999,0)+COUNTIF($Y$4:Y291,Y291)-1+MAX(Q:Q,T:T,W:W),"")</f>
        <v/>
      </c>
      <c r="AA291" s="35" t="str">
        <f t="shared" si="85"/>
        <v/>
      </c>
      <c r="AB291" s="35" t="str">
        <f t="shared" si="80"/>
        <v/>
      </c>
      <c r="AC291" s="35" t="str">
        <f t="shared" si="81"/>
        <v/>
      </c>
      <c r="AD291" s="36">
        <v>288</v>
      </c>
      <c r="AE291" s="36" t="str">
        <f t="shared" ca="1" si="82"/>
        <v/>
      </c>
      <c r="AF291" s="37" t="str">
        <f t="shared" ca="1" si="83"/>
        <v/>
      </c>
      <c r="AG291" s="24"/>
      <c r="AH291" s="24"/>
      <c r="AI291" s="24"/>
      <c r="AJ291" s="24"/>
      <c r="AK291" s="36" t="str">
        <f>IF(AL291="","",MAX($AK$1:AK290)+1)</f>
        <v/>
      </c>
      <c r="AL291" s="39" t="str">
        <f>IF(H291="","",IF(COUNTIF($AL$3:AL290,H291)=0,H291,""))</f>
        <v/>
      </c>
      <c r="AM291" s="39" t="str">
        <f t="shared" si="84"/>
        <v/>
      </c>
    </row>
    <row r="292" spans="2:39" x14ac:dyDescent="0.35">
      <c r="B292" s="31"/>
      <c r="C292" s="31"/>
      <c r="D292" s="31"/>
      <c r="E292" s="31"/>
      <c r="F292" s="78"/>
      <c r="G292" s="21"/>
      <c r="H292" s="31"/>
      <c r="I292" s="32"/>
      <c r="J292" s="33" t="str">
        <f t="shared" si="71"/>
        <v/>
      </c>
      <c r="K292" s="31"/>
      <c r="L292" s="24"/>
      <c r="M292" s="24"/>
      <c r="N292" s="24"/>
      <c r="O292" s="34" t="str">
        <f t="shared" si="72"/>
        <v/>
      </c>
      <c r="P292" s="34" t="str">
        <f t="shared" ca="1" si="73"/>
        <v/>
      </c>
      <c r="Q292" s="34" t="str">
        <f>IF(AND(C292="Abierto",D292="Urgente"),RANK(P292,$P$4:$P$999,0)+COUNTIF($P$4:P292,P292)-1,"")</f>
        <v/>
      </c>
      <c r="R292" s="34" t="str">
        <f t="shared" si="74"/>
        <v/>
      </c>
      <c r="S292" s="34" t="str">
        <f t="shared" ca="1" si="75"/>
        <v/>
      </c>
      <c r="T292" s="34" t="str">
        <f>IF(AND(C292="Abierto",D292="Alta"),RANK(S292,$S$4:$S$999,0)+COUNTIF($S$4:S292,S292)-1+MAX(Q:Q),"")</f>
        <v/>
      </c>
      <c r="U292" s="34" t="str">
        <f t="shared" si="76"/>
        <v/>
      </c>
      <c r="V292" s="34" t="str">
        <f t="shared" ca="1" si="77"/>
        <v/>
      </c>
      <c r="W292" s="34" t="str">
        <f>IF(AND(C292="Abierto",D292="Media"),RANK(V292,$V$4:$V$999,0)+COUNTIF($V$4:V292,V292)-1+MAX(Q:Q,T:T),"")</f>
        <v/>
      </c>
      <c r="X292" s="34" t="str">
        <f t="shared" si="78"/>
        <v/>
      </c>
      <c r="Y292" s="34" t="str">
        <f t="shared" ca="1" si="79"/>
        <v/>
      </c>
      <c r="Z292" s="34" t="str">
        <f>IF(AND(C292="Abierto",D292="Baja"),RANK(Y292,$Y$4:$Y$999,0)+COUNTIF($Y$4:Y292,Y292)-1+MAX(Q:Q,T:T,W:W),"")</f>
        <v/>
      </c>
      <c r="AA292" s="35" t="str">
        <f t="shared" si="85"/>
        <v/>
      </c>
      <c r="AB292" s="35" t="str">
        <f t="shared" si="80"/>
        <v/>
      </c>
      <c r="AC292" s="35" t="str">
        <f t="shared" si="81"/>
        <v/>
      </c>
      <c r="AD292" s="36">
        <v>289</v>
      </c>
      <c r="AE292" s="36" t="str">
        <f t="shared" ca="1" si="82"/>
        <v/>
      </c>
      <c r="AF292" s="37" t="str">
        <f t="shared" ca="1" si="83"/>
        <v/>
      </c>
      <c r="AG292" s="24"/>
      <c r="AH292" s="24"/>
      <c r="AI292" s="24"/>
      <c r="AJ292" s="24"/>
      <c r="AK292" s="36" t="str">
        <f>IF(AL292="","",MAX($AK$1:AK291)+1)</f>
        <v/>
      </c>
      <c r="AL292" s="39" t="str">
        <f>IF(H292="","",IF(COUNTIF($AL$3:AL291,H292)=0,H292,""))</f>
        <v/>
      </c>
      <c r="AM292" s="39" t="str">
        <f t="shared" si="84"/>
        <v/>
      </c>
    </row>
    <row r="293" spans="2:39" x14ac:dyDescent="0.35">
      <c r="B293" s="31"/>
      <c r="C293" s="31"/>
      <c r="D293" s="31"/>
      <c r="E293" s="31"/>
      <c r="F293" s="78"/>
      <c r="G293" s="21"/>
      <c r="H293" s="31"/>
      <c r="I293" s="32"/>
      <c r="J293" s="33" t="str">
        <f t="shared" si="71"/>
        <v/>
      </c>
      <c r="K293" s="31"/>
      <c r="L293" s="24"/>
      <c r="M293" s="24"/>
      <c r="N293" s="24"/>
      <c r="O293" s="34" t="str">
        <f t="shared" si="72"/>
        <v/>
      </c>
      <c r="P293" s="34" t="str">
        <f t="shared" ca="1" si="73"/>
        <v/>
      </c>
      <c r="Q293" s="34" t="str">
        <f>IF(AND(C293="Abierto",D293="Urgente"),RANK(P293,$P$4:$P$999,0)+COUNTIF($P$4:P293,P293)-1,"")</f>
        <v/>
      </c>
      <c r="R293" s="34" t="str">
        <f t="shared" si="74"/>
        <v/>
      </c>
      <c r="S293" s="34" t="str">
        <f t="shared" ca="1" si="75"/>
        <v/>
      </c>
      <c r="T293" s="34" t="str">
        <f>IF(AND(C293="Abierto",D293="Alta"),RANK(S293,$S$4:$S$999,0)+COUNTIF($S$4:S293,S293)-1+MAX(Q:Q),"")</f>
        <v/>
      </c>
      <c r="U293" s="34" t="str">
        <f t="shared" si="76"/>
        <v/>
      </c>
      <c r="V293" s="34" t="str">
        <f t="shared" ca="1" si="77"/>
        <v/>
      </c>
      <c r="W293" s="34" t="str">
        <f>IF(AND(C293="Abierto",D293="Media"),RANK(V293,$V$4:$V$999,0)+COUNTIF($V$4:V293,V293)-1+MAX(Q:Q,T:T),"")</f>
        <v/>
      </c>
      <c r="X293" s="34" t="str">
        <f t="shared" si="78"/>
        <v/>
      </c>
      <c r="Y293" s="34" t="str">
        <f t="shared" ca="1" si="79"/>
        <v/>
      </c>
      <c r="Z293" s="34" t="str">
        <f>IF(AND(C293="Abierto",D293="Baja"),RANK(Y293,$Y$4:$Y$999,0)+COUNTIF($Y$4:Y293,Y293)-1+MAX(Q:Q,T:T,W:W),"")</f>
        <v/>
      </c>
      <c r="AA293" s="35" t="str">
        <f t="shared" si="85"/>
        <v/>
      </c>
      <c r="AB293" s="35" t="str">
        <f t="shared" si="80"/>
        <v/>
      </c>
      <c r="AC293" s="35" t="str">
        <f t="shared" si="81"/>
        <v/>
      </c>
      <c r="AD293" s="36">
        <v>290</v>
      </c>
      <c r="AE293" s="36" t="str">
        <f t="shared" ca="1" si="82"/>
        <v/>
      </c>
      <c r="AF293" s="37" t="str">
        <f t="shared" ca="1" si="83"/>
        <v/>
      </c>
      <c r="AG293" s="24"/>
      <c r="AH293" s="24"/>
      <c r="AI293" s="24"/>
      <c r="AJ293" s="24"/>
      <c r="AK293" s="36" t="str">
        <f>IF(AL293="","",MAX($AK$1:AK292)+1)</f>
        <v/>
      </c>
      <c r="AL293" s="39" t="str">
        <f>IF(H293="","",IF(COUNTIF($AL$3:AL292,H293)=0,H293,""))</f>
        <v/>
      </c>
      <c r="AM293" s="39" t="str">
        <f t="shared" si="84"/>
        <v/>
      </c>
    </row>
    <row r="294" spans="2:39" x14ac:dyDescent="0.35">
      <c r="B294" s="31"/>
      <c r="C294" s="31"/>
      <c r="D294" s="31"/>
      <c r="E294" s="31"/>
      <c r="F294" s="78"/>
      <c r="G294" s="21"/>
      <c r="H294" s="31"/>
      <c r="I294" s="32"/>
      <c r="J294" s="33" t="str">
        <f t="shared" si="71"/>
        <v/>
      </c>
      <c r="K294" s="31"/>
      <c r="L294" s="24"/>
      <c r="M294" s="24"/>
      <c r="N294" s="24"/>
      <c r="O294" s="34" t="str">
        <f t="shared" si="72"/>
        <v/>
      </c>
      <c r="P294" s="34" t="str">
        <f t="shared" ca="1" si="73"/>
        <v/>
      </c>
      <c r="Q294" s="34" t="str">
        <f>IF(AND(C294="Abierto",D294="Urgente"),RANK(P294,$P$4:$P$999,0)+COUNTIF($P$4:P294,P294)-1,"")</f>
        <v/>
      </c>
      <c r="R294" s="34" t="str">
        <f t="shared" si="74"/>
        <v/>
      </c>
      <c r="S294" s="34" t="str">
        <f t="shared" ca="1" si="75"/>
        <v/>
      </c>
      <c r="T294" s="34" t="str">
        <f>IF(AND(C294="Abierto",D294="Alta"),RANK(S294,$S$4:$S$999,0)+COUNTIF($S$4:S294,S294)-1+MAX(Q:Q),"")</f>
        <v/>
      </c>
      <c r="U294" s="34" t="str">
        <f t="shared" si="76"/>
        <v/>
      </c>
      <c r="V294" s="34" t="str">
        <f t="shared" ca="1" si="77"/>
        <v/>
      </c>
      <c r="W294" s="34" t="str">
        <f>IF(AND(C294="Abierto",D294="Media"),RANK(V294,$V$4:$V$999,0)+COUNTIF($V$4:V294,V294)-1+MAX(Q:Q,T:T),"")</f>
        <v/>
      </c>
      <c r="X294" s="34" t="str">
        <f t="shared" si="78"/>
        <v/>
      </c>
      <c r="Y294" s="34" t="str">
        <f t="shared" ca="1" si="79"/>
        <v/>
      </c>
      <c r="Z294" s="34" t="str">
        <f>IF(AND(C294="Abierto",D294="Baja"),RANK(Y294,$Y$4:$Y$999,0)+COUNTIF($Y$4:Y294,Y294)-1+MAX(Q:Q,T:T,W:W),"")</f>
        <v/>
      </c>
      <c r="AA294" s="35" t="str">
        <f t="shared" si="85"/>
        <v/>
      </c>
      <c r="AB294" s="35" t="str">
        <f t="shared" si="80"/>
        <v/>
      </c>
      <c r="AC294" s="35" t="str">
        <f t="shared" si="81"/>
        <v/>
      </c>
      <c r="AD294" s="36">
        <v>291</v>
      </c>
      <c r="AE294" s="36" t="str">
        <f t="shared" ca="1" si="82"/>
        <v/>
      </c>
      <c r="AF294" s="37" t="str">
        <f t="shared" ca="1" si="83"/>
        <v/>
      </c>
      <c r="AG294" s="24"/>
      <c r="AH294" s="24"/>
      <c r="AI294" s="24"/>
      <c r="AJ294" s="24"/>
      <c r="AK294" s="36" t="str">
        <f>IF(AL294="","",MAX($AK$1:AK293)+1)</f>
        <v/>
      </c>
      <c r="AL294" s="39" t="str">
        <f>IF(H294="","",IF(COUNTIF($AL$3:AL293,H294)=0,H294,""))</f>
        <v/>
      </c>
      <c r="AM294" s="39" t="str">
        <f t="shared" si="84"/>
        <v/>
      </c>
    </row>
    <row r="295" spans="2:39" x14ac:dyDescent="0.35">
      <c r="B295" s="31"/>
      <c r="C295" s="31"/>
      <c r="D295" s="31"/>
      <c r="E295" s="31"/>
      <c r="F295" s="78"/>
      <c r="G295" s="21"/>
      <c r="H295" s="31"/>
      <c r="I295" s="32"/>
      <c r="J295" s="33" t="str">
        <f t="shared" si="71"/>
        <v/>
      </c>
      <c r="K295" s="31"/>
      <c r="L295" s="24"/>
      <c r="M295" s="24"/>
      <c r="N295" s="24"/>
      <c r="O295" s="34" t="str">
        <f t="shared" si="72"/>
        <v/>
      </c>
      <c r="P295" s="34" t="str">
        <f t="shared" ca="1" si="73"/>
        <v/>
      </c>
      <c r="Q295" s="34" t="str">
        <f>IF(AND(C295="Abierto",D295="Urgente"),RANK(P295,$P$4:$P$999,0)+COUNTIF($P$4:P295,P295)-1,"")</f>
        <v/>
      </c>
      <c r="R295" s="34" t="str">
        <f t="shared" si="74"/>
        <v/>
      </c>
      <c r="S295" s="34" t="str">
        <f t="shared" ca="1" si="75"/>
        <v/>
      </c>
      <c r="T295" s="34" t="str">
        <f>IF(AND(C295="Abierto",D295="Alta"),RANK(S295,$S$4:$S$999,0)+COUNTIF($S$4:S295,S295)-1+MAX(Q:Q),"")</f>
        <v/>
      </c>
      <c r="U295" s="34" t="str">
        <f t="shared" si="76"/>
        <v/>
      </c>
      <c r="V295" s="34" t="str">
        <f t="shared" ca="1" si="77"/>
        <v/>
      </c>
      <c r="W295" s="34" t="str">
        <f>IF(AND(C295="Abierto",D295="Media"),RANK(V295,$V$4:$V$999,0)+COUNTIF($V$4:V295,V295)-1+MAX(Q:Q,T:T),"")</f>
        <v/>
      </c>
      <c r="X295" s="34" t="str">
        <f t="shared" si="78"/>
        <v/>
      </c>
      <c r="Y295" s="34" t="str">
        <f t="shared" ca="1" si="79"/>
        <v/>
      </c>
      <c r="Z295" s="34" t="str">
        <f>IF(AND(C295="Abierto",D295="Baja"),RANK(Y295,$Y$4:$Y$999,0)+COUNTIF($Y$4:Y295,Y295)-1+MAX(Q:Q,T:T,W:W),"")</f>
        <v/>
      </c>
      <c r="AA295" s="35" t="str">
        <f t="shared" si="85"/>
        <v/>
      </c>
      <c r="AB295" s="35" t="str">
        <f t="shared" si="80"/>
        <v/>
      </c>
      <c r="AC295" s="35" t="str">
        <f t="shared" si="81"/>
        <v/>
      </c>
      <c r="AD295" s="36">
        <v>292</v>
      </c>
      <c r="AE295" s="36" t="str">
        <f t="shared" ca="1" si="82"/>
        <v/>
      </c>
      <c r="AF295" s="37" t="str">
        <f t="shared" ca="1" si="83"/>
        <v/>
      </c>
      <c r="AG295" s="24"/>
      <c r="AH295" s="24"/>
      <c r="AI295" s="24"/>
      <c r="AJ295" s="24"/>
      <c r="AK295" s="36" t="str">
        <f>IF(AL295="","",MAX($AK$1:AK294)+1)</f>
        <v/>
      </c>
      <c r="AL295" s="39" t="str">
        <f>IF(H295="","",IF(COUNTIF($AL$3:AL294,H295)=0,H295,""))</f>
        <v/>
      </c>
      <c r="AM295" s="39" t="str">
        <f t="shared" si="84"/>
        <v/>
      </c>
    </row>
    <row r="296" spans="2:39" x14ac:dyDescent="0.35">
      <c r="B296" s="31"/>
      <c r="C296" s="31"/>
      <c r="D296" s="31"/>
      <c r="E296" s="31"/>
      <c r="F296" s="78"/>
      <c r="G296" s="21"/>
      <c r="H296" s="31"/>
      <c r="I296" s="32"/>
      <c r="J296" s="33" t="str">
        <f t="shared" si="71"/>
        <v/>
      </c>
      <c r="K296" s="31"/>
      <c r="L296" s="24"/>
      <c r="M296" s="24"/>
      <c r="N296" s="24"/>
      <c r="O296" s="34" t="str">
        <f t="shared" si="72"/>
        <v/>
      </c>
      <c r="P296" s="34" t="str">
        <f t="shared" ca="1" si="73"/>
        <v/>
      </c>
      <c r="Q296" s="34" t="str">
        <f>IF(AND(C296="Abierto",D296="Urgente"),RANK(P296,$P$4:$P$999,0)+COUNTIF($P$4:P296,P296)-1,"")</f>
        <v/>
      </c>
      <c r="R296" s="34" t="str">
        <f t="shared" si="74"/>
        <v/>
      </c>
      <c r="S296" s="34" t="str">
        <f t="shared" ca="1" si="75"/>
        <v/>
      </c>
      <c r="T296" s="34" t="str">
        <f>IF(AND(C296="Abierto",D296="Alta"),RANK(S296,$S$4:$S$999,0)+COUNTIF($S$4:S296,S296)-1+MAX(Q:Q),"")</f>
        <v/>
      </c>
      <c r="U296" s="34" t="str">
        <f t="shared" si="76"/>
        <v/>
      </c>
      <c r="V296" s="34" t="str">
        <f t="shared" ca="1" si="77"/>
        <v/>
      </c>
      <c r="W296" s="34" t="str">
        <f>IF(AND(C296="Abierto",D296="Media"),RANK(V296,$V$4:$V$999,0)+COUNTIF($V$4:V296,V296)-1+MAX(Q:Q,T:T),"")</f>
        <v/>
      </c>
      <c r="X296" s="34" t="str">
        <f t="shared" si="78"/>
        <v/>
      </c>
      <c r="Y296" s="34" t="str">
        <f t="shared" ca="1" si="79"/>
        <v/>
      </c>
      <c r="Z296" s="34" t="str">
        <f>IF(AND(C296="Abierto",D296="Baja"),RANK(Y296,$Y$4:$Y$999,0)+COUNTIF($Y$4:Y296,Y296)-1+MAX(Q:Q,T:T,W:W),"")</f>
        <v/>
      </c>
      <c r="AA296" s="35" t="str">
        <f t="shared" si="85"/>
        <v/>
      </c>
      <c r="AB296" s="35" t="str">
        <f t="shared" si="80"/>
        <v/>
      </c>
      <c r="AC296" s="35" t="str">
        <f t="shared" si="81"/>
        <v/>
      </c>
      <c r="AD296" s="36">
        <v>293</v>
      </c>
      <c r="AE296" s="36" t="str">
        <f t="shared" ca="1" si="82"/>
        <v/>
      </c>
      <c r="AF296" s="37" t="str">
        <f t="shared" ca="1" si="83"/>
        <v/>
      </c>
      <c r="AG296" s="24"/>
      <c r="AH296" s="24"/>
      <c r="AI296" s="24"/>
      <c r="AJ296" s="24"/>
      <c r="AK296" s="36" t="str">
        <f>IF(AL296="","",MAX($AK$1:AK295)+1)</f>
        <v/>
      </c>
      <c r="AL296" s="39" t="str">
        <f>IF(H296="","",IF(COUNTIF($AL$3:AL295,H296)=0,H296,""))</f>
        <v/>
      </c>
      <c r="AM296" s="39" t="str">
        <f t="shared" si="84"/>
        <v/>
      </c>
    </row>
    <row r="297" spans="2:39" x14ac:dyDescent="0.35">
      <c r="B297" s="31"/>
      <c r="C297" s="31"/>
      <c r="D297" s="31"/>
      <c r="E297" s="31"/>
      <c r="F297" s="78"/>
      <c r="G297" s="21"/>
      <c r="H297" s="31"/>
      <c r="I297" s="32"/>
      <c r="J297" s="33" t="str">
        <f t="shared" si="71"/>
        <v/>
      </c>
      <c r="K297" s="31"/>
      <c r="L297" s="24"/>
      <c r="M297" s="24"/>
      <c r="N297" s="24"/>
      <c r="O297" s="34" t="str">
        <f t="shared" si="72"/>
        <v/>
      </c>
      <c r="P297" s="34" t="str">
        <f t="shared" ca="1" si="73"/>
        <v/>
      </c>
      <c r="Q297" s="34" t="str">
        <f>IF(AND(C297="Abierto",D297="Urgente"),RANK(P297,$P$4:$P$999,0)+COUNTIF($P$4:P297,P297)-1,"")</f>
        <v/>
      </c>
      <c r="R297" s="34" t="str">
        <f t="shared" si="74"/>
        <v/>
      </c>
      <c r="S297" s="34" t="str">
        <f t="shared" ca="1" si="75"/>
        <v/>
      </c>
      <c r="T297" s="34" t="str">
        <f>IF(AND(C297="Abierto",D297="Alta"),RANK(S297,$S$4:$S$999,0)+COUNTIF($S$4:S297,S297)-1+MAX(Q:Q),"")</f>
        <v/>
      </c>
      <c r="U297" s="34" t="str">
        <f t="shared" si="76"/>
        <v/>
      </c>
      <c r="V297" s="34" t="str">
        <f t="shared" ca="1" si="77"/>
        <v/>
      </c>
      <c r="W297" s="34" t="str">
        <f>IF(AND(C297="Abierto",D297="Media"),RANK(V297,$V$4:$V$999,0)+COUNTIF($V$4:V297,V297)-1+MAX(Q:Q,T:T),"")</f>
        <v/>
      </c>
      <c r="X297" s="34" t="str">
        <f t="shared" si="78"/>
        <v/>
      </c>
      <c r="Y297" s="34" t="str">
        <f t="shared" ca="1" si="79"/>
        <v/>
      </c>
      <c r="Z297" s="34" t="str">
        <f>IF(AND(C297="Abierto",D297="Baja"),RANK(Y297,$Y$4:$Y$999,0)+COUNTIF($Y$4:Y297,Y297)-1+MAX(Q:Q,T:T,W:W),"")</f>
        <v/>
      </c>
      <c r="AA297" s="35" t="str">
        <f t="shared" si="85"/>
        <v/>
      </c>
      <c r="AB297" s="35" t="str">
        <f t="shared" si="80"/>
        <v/>
      </c>
      <c r="AC297" s="35" t="str">
        <f t="shared" si="81"/>
        <v/>
      </c>
      <c r="AD297" s="36">
        <v>294</v>
      </c>
      <c r="AE297" s="36" t="str">
        <f t="shared" ca="1" si="82"/>
        <v/>
      </c>
      <c r="AF297" s="37" t="str">
        <f t="shared" ca="1" si="83"/>
        <v/>
      </c>
      <c r="AG297" s="24"/>
      <c r="AH297" s="24"/>
      <c r="AI297" s="24"/>
      <c r="AJ297" s="24"/>
      <c r="AK297" s="36" t="str">
        <f>IF(AL297="","",MAX($AK$1:AK296)+1)</f>
        <v/>
      </c>
      <c r="AL297" s="39" t="str">
        <f>IF(H297="","",IF(COUNTIF($AL$3:AL296,H297)=0,H297,""))</f>
        <v/>
      </c>
      <c r="AM297" s="39" t="str">
        <f t="shared" si="84"/>
        <v/>
      </c>
    </row>
    <row r="298" spans="2:39" x14ac:dyDescent="0.35">
      <c r="B298" s="31"/>
      <c r="C298" s="31"/>
      <c r="D298" s="31"/>
      <c r="E298" s="31"/>
      <c r="F298" s="78"/>
      <c r="G298" s="21"/>
      <c r="H298" s="31"/>
      <c r="I298" s="32"/>
      <c r="J298" s="33" t="str">
        <f t="shared" si="71"/>
        <v/>
      </c>
      <c r="K298" s="31"/>
      <c r="L298" s="24"/>
      <c r="M298" s="24"/>
      <c r="N298" s="24"/>
      <c r="O298" s="34" t="str">
        <f t="shared" si="72"/>
        <v/>
      </c>
      <c r="P298" s="34" t="str">
        <f t="shared" ca="1" si="73"/>
        <v/>
      </c>
      <c r="Q298" s="34" t="str">
        <f>IF(AND(C298="Abierto",D298="Urgente"),RANK(P298,$P$4:$P$999,0)+COUNTIF($P$4:P298,P298)-1,"")</f>
        <v/>
      </c>
      <c r="R298" s="34" t="str">
        <f t="shared" si="74"/>
        <v/>
      </c>
      <c r="S298" s="34" t="str">
        <f t="shared" ca="1" si="75"/>
        <v/>
      </c>
      <c r="T298" s="34" t="str">
        <f>IF(AND(C298="Abierto",D298="Alta"),RANK(S298,$S$4:$S$999,0)+COUNTIF($S$4:S298,S298)-1+MAX(Q:Q),"")</f>
        <v/>
      </c>
      <c r="U298" s="34" t="str">
        <f t="shared" si="76"/>
        <v/>
      </c>
      <c r="V298" s="34" t="str">
        <f t="shared" ca="1" si="77"/>
        <v/>
      </c>
      <c r="W298" s="34" t="str">
        <f>IF(AND(C298="Abierto",D298="Media"),RANK(V298,$V$4:$V$999,0)+COUNTIF($V$4:V298,V298)-1+MAX(Q:Q,T:T),"")</f>
        <v/>
      </c>
      <c r="X298" s="34" t="str">
        <f t="shared" si="78"/>
        <v/>
      </c>
      <c r="Y298" s="34" t="str">
        <f t="shared" ca="1" si="79"/>
        <v/>
      </c>
      <c r="Z298" s="34" t="str">
        <f>IF(AND(C298="Abierto",D298="Baja"),RANK(Y298,$Y$4:$Y$999,0)+COUNTIF($Y$4:Y298,Y298)-1+MAX(Q:Q,T:T,W:W),"")</f>
        <v/>
      </c>
      <c r="AA298" s="35" t="str">
        <f t="shared" si="85"/>
        <v/>
      </c>
      <c r="AB298" s="35" t="str">
        <f t="shared" si="80"/>
        <v/>
      </c>
      <c r="AC298" s="35" t="str">
        <f t="shared" si="81"/>
        <v/>
      </c>
      <c r="AD298" s="36">
        <v>295</v>
      </c>
      <c r="AE298" s="36" t="str">
        <f t="shared" ca="1" si="82"/>
        <v/>
      </c>
      <c r="AF298" s="37" t="str">
        <f t="shared" ca="1" si="83"/>
        <v/>
      </c>
      <c r="AG298" s="24"/>
      <c r="AH298" s="24"/>
      <c r="AI298" s="24"/>
      <c r="AJ298" s="24"/>
      <c r="AK298" s="36" t="str">
        <f>IF(AL298="","",MAX($AK$1:AK297)+1)</f>
        <v/>
      </c>
      <c r="AL298" s="39" t="str">
        <f>IF(H298="","",IF(COUNTIF($AL$3:AL297,H298)=0,H298,""))</f>
        <v/>
      </c>
      <c r="AM298" s="39" t="str">
        <f t="shared" si="84"/>
        <v/>
      </c>
    </row>
    <row r="299" spans="2:39" x14ac:dyDescent="0.35">
      <c r="B299" s="31"/>
      <c r="C299" s="31"/>
      <c r="D299" s="31"/>
      <c r="E299" s="31"/>
      <c r="F299" s="78"/>
      <c r="G299" s="21"/>
      <c r="H299" s="31"/>
      <c r="I299" s="32"/>
      <c r="J299" s="33" t="str">
        <f t="shared" si="71"/>
        <v/>
      </c>
      <c r="K299" s="31"/>
      <c r="L299" s="24"/>
      <c r="M299" s="24"/>
      <c r="N299" s="24"/>
      <c r="O299" s="34" t="str">
        <f t="shared" si="72"/>
        <v/>
      </c>
      <c r="P299" s="34" t="str">
        <f t="shared" ca="1" si="73"/>
        <v/>
      </c>
      <c r="Q299" s="34" t="str">
        <f>IF(AND(C299="Abierto",D299="Urgente"),RANK(P299,$P$4:$P$999,0)+COUNTIF($P$4:P299,P299)-1,"")</f>
        <v/>
      </c>
      <c r="R299" s="34" t="str">
        <f t="shared" si="74"/>
        <v/>
      </c>
      <c r="S299" s="34" t="str">
        <f t="shared" ca="1" si="75"/>
        <v/>
      </c>
      <c r="T299" s="34" t="str">
        <f>IF(AND(C299="Abierto",D299="Alta"),RANK(S299,$S$4:$S$999,0)+COUNTIF($S$4:S299,S299)-1+MAX(Q:Q),"")</f>
        <v/>
      </c>
      <c r="U299" s="34" t="str">
        <f t="shared" si="76"/>
        <v/>
      </c>
      <c r="V299" s="34" t="str">
        <f t="shared" ca="1" si="77"/>
        <v/>
      </c>
      <c r="W299" s="34" t="str">
        <f>IF(AND(C299="Abierto",D299="Media"),RANK(V299,$V$4:$V$999,0)+COUNTIF($V$4:V299,V299)-1+MAX(Q:Q,T:T),"")</f>
        <v/>
      </c>
      <c r="X299" s="34" t="str">
        <f t="shared" si="78"/>
        <v/>
      </c>
      <c r="Y299" s="34" t="str">
        <f t="shared" ca="1" si="79"/>
        <v/>
      </c>
      <c r="Z299" s="34" t="str">
        <f>IF(AND(C299="Abierto",D299="Baja"),RANK(Y299,$Y$4:$Y$999,0)+COUNTIF($Y$4:Y299,Y299)-1+MAX(Q:Q,T:T,W:W),"")</f>
        <v/>
      </c>
      <c r="AA299" s="35" t="str">
        <f t="shared" si="85"/>
        <v/>
      </c>
      <c r="AB299" s="35" t="str">
        <f t="shared" si="80"/>
        <v/>
      </c>
      <c r="AC299" s="35" t="str">
        <f t="shared" si="81"/>
        <v/>
      </c>
      <c r="AD299" s="36">
        <v>296</v>
      </c>
      <c r="AE299" s="36" t="str">
        <f t="shared" ca="1" si="82"/>
        <v/>
      </c>
      <c r="AF299" s="37" t="str">
        <f t="shared" ca="1" si="83"/>
        <v/>
      </c>
      <c r="AG299" s="24"/>
      <c r="AH299" s="24"/>
      <c r="AI299" s="24"/>
      <c r="AJ299" s="24"/>
      <c r="AK299" s="36" t="str">
        <f>IF(AL299="","",MAX($AK$1:AK298)+1)</f>
        <v/>
      </c>
      <c r="AL299" s="39" t="str">
        <f>IF(H299="","",IF(COUNTIF($AL$3:AL298,H299)=0,H299,""))</f>
        <v/>
      </c>
      <c r="AM299" s="39" t="str">
        <f t="shared" si="84"/>
        <v/>
      </c>
    </row>
    <row r="300" spans="2:39" x14ac:dyDescent="0.35">
      <c r="B300" s="31"/>
      <c r="C300" s="31"/>
      <c r="D300" s="31"/>
      <c r="E300" s="31"/>
      <c r="F300" s="78"/>
      <c r="G300" s="21"/>
      <c r="H300" s="31"/>
      <c r="I300" s="32"/>
      <c r="J300" s="33" t="str">
        <f t="shared" si="71"/>
        <v/>
      </c>
      <c r="K300" s="31"/>
      <c r="L300" s="24"/>
      <c r="M300" s="24"/>
      <c r="N300" s="24"/>
      <c r="O300" s="34" t="str">
        <f t="shared" si="72"/>
        <v/>
      </c>
      <c r="P300" s="34" t="str">
        <f t="shared" ca="1" si="73"/>
        <v/>
      </c>
      <c r="Q300" s="34" t="str">
        <f>IF(AND(C300="Abierto",D300="Urgente"),RANK(P300,$P$4:$P$999,0)+COUNTIF($P$4:P300,P300)-1,"")</f>
        <v/>
      </c>
      <c r="R300" s="34" t="str">
        <f t="shared" si="74"/>
        <v/>
      </c>
      <c r="S300" s="34" t="str">
        <f t="shared" ca="1" si="75"/>
        <v/>
      </c>
      <c r="T300" s="34" t="str">
        <f>IF(AND(C300="Abierto",D300="Alta"),RANK(S300,$S$4:$S$999,0)+COUNTIF($S$4:S300,S300)-1+MAX(Q:Q),"")</f>
        <v/>
      </c>
      <c r="U300" s="34" t="str">
        <f t="shared" si="76"/>
        <v/>
      </c>
      <c r="V300" s="34" t="str">
        <f t="shared" ca="1" si="77"/>
        <v/>
      </c>
      <c r="W300" s="34" t="str">
        <f>IF(AND(C300="Abierto",D300="Media"),RANK(V300,$V$4:$V$999,0)+COUNTIF($V$4:V300,V300)-1+MAX(Q:Q,T:T),"")</f>
        <v/>
      </c>
      <c r="X300" s="34" t="str">
        <f t="shared" si="78"/>
        <v/>
      </c>
      <c r="Y300" s="34" t="str">
        <f t="shared" ca="1" si="79"/>
        <v/>
      </c>
      <c r="Z300" s="34" t="str">
        <f>IF(AND(C300="Abierto",D300="Baja"),RANK(Y300,$Y$4:$Y$999,0)+COUNTIF($Y$4:Y300,Y300)-1+MAX(Q:Q,T:T,W:W),"")</f>
        <v/>
      </c>
      <c r="AA300" s="35" t="str">
        <f t="shared" si="85"/>
        <v/>
      </c>
      <c r="AB300" s="35" t="str">
        <f t="shared" si="80"/>
        <v/>
      </c>
      <c r="AC300" s="35" t="str">
        <f t="shared" si="81"/>
        <v/>
      </c>
      <c r="AD300" s="36">
        <v>297</v>
      </c>
      <c r="AE300" s="36" t="str">
        <f t="shared" ca="1" si="82"/>
        <v/>
      </c>
      <c r="AF300" s="37" t="str">
        <f t="shared" ca="1" si="83"/>
        <v/>
      </c>
      <c r="AG300" s="24"/>
      <c r="AH300" s="24"/>
      <c r="AI300" s="24"/>
      <c r="AJ300" s="24"/>
      <c r="AK300" s="36" t="str">
        <f>IF(AL300="","",MAX($AK$1:AK299)+1)</f>
        <v/>
      </c>
      <c r="AL300" s="39" t="str">
        <f>IF(H300="","",IF(COUNTIF($AL$3:AL299,H300)=0,H300,""))</f>
        <v/>
      </c>
      <c r="AM300" s="39" t="str">
        <f t="shared" si="84"/>
        <v/>
      </c>
    </row>
    <row r="301" spans="2:39" x14ac:dyDescent="0.35">
      <c r="B301" s="31"/>
      <c r="C301" s="31"/>
      <c r="D301" s="31"/>
      <c r="E301" s="31"/>
      <c r="F301" s="78"/>
      <c r="G301" s="21"/>
      <c r="H301" s="31"/>
      <c r="I301" s="32"/>
      <c r="J301" s="33" t="str">
        <f t="shared" si="71"/>
        <v/>
      </c>
      <c r="K301" s="31"/>
      <c r="L301" s="24"/>
      <c r="M301" s="24"/>
      <c r="N301" s="24"/>
      <c r="O301" s="34" t="str">
        <f t="shared" si="72"/>
        <v/>
      </c>
      <c r="P301" s="34" t="str">
        <f t="shared" ca="1" si="73"/>
        <v/>
      </c>
      <c r="Q301" s="34" t="str">
        <f>IF(AND(C301="Abierto",D301="Urgente"),RANK(P301,$P$4:$P$999,0)+COUNTIF($P$4:P301,P301)-1,"")</f>
        <v/>
      </c>
      <c r="R301" s="34" t="str">
        <f t="shared" si="74"/>
        <v/>
      </c>
      <c r="S301" s="34" t="str">
        <f t="shared" ca="1" si="75"/>
        <v/>
      </c>
      <c r="T301" s="34" t="str">
        <f>IF(AND(C301="Abierto",D301="Alta"),RANK(S301,$S$4:$S$999,0)+COUNTIF($S$4:S301,S301)-1+MAX(Q:Q),"")</f>
        <v/>
      </c>
      <c r="U301" s="34" t="str">
        <f t="shared" si="76"/>
        <v/>
      </c>
      <c r="V301" s="34" t="str">
        <f t="shared" ca="1" si="77"/>
        <v/>
      </c>
      <c r="W301" s="34" t="str">
        <f>IF(AND(C301="Abierto",D301="Media"),RANK(V301,$V$4:$V$999,0)+COUNTIF($V$4:V301,V301)-1+MAX(Q:Q,T:T),"")</f>
        <v/>
      </c>
      <c r="X301" s="34" t="str">
        <f t="shared" si="78"/>
        <v/>
      </c>
      <c r="Y301" s="34" t="str">
        <f t="shared" ca="1" si="79"/>
        <v/>
      </c>
      <c r="Z301" s="34" t="str">
        <f>IF(AND(C301="Abierto",D301="Baja"),RANK(Y301,$Y$4:$Y$999,0)+COUNTIF($Y$4:Y301,Y301)-1+MAX(Q:Q,T:T,W:W),"")</f>
        <v/>
      </c>
      <c r="AA301" s="35" t="str">
        <f t="shared" si="85"/>
        <v/>
      </c>
      <c r="AB301" s="35" t="str">
        <f t="shared" si="80"/>
        <v/>
      </c>
      <c r="AC301" s="35" t="str">
        <f t="shared" si="81"/>
        <v/>
      </c>
      <c r="AD301" s="36">
        <v>298</v>
      </c>
      <c r="AE301" s="36" t="str">
        <f t="shared" ca="1" si="82"/>
        <v/>
      </c>
      <c r="AF301" s="37" t="str">
        <f t="shared" ca="1" si="83"/>
        <v/>
      </c>
      <c r="AG301" s="24"/>
      <c r="AH301" s="24"/>
      <c r="AI301" s="24"/>
      <c r="AJ301" s="24"/>
      <c r="AK301" s="36" t="str">
        <f>IF(AL301="","",MAX($AK$1:AK300)+1)</f>
        <v/>
      </c>
      <c r="AL301" s="39" t="str">
        <f>IF(H301="","",IF(COUNTIF($AL$3:AL300,H301)=0,H301,""))</f>
        <v/>
      </c>
      <c r="AM301" s="39" t="str">
        <f t="shared" si="84"/>
        <v/>
      </c>
    </row>
    <row r="302" spans="2:39" x14ac:dyDescent="0.35">
      <c r="B302" s="31"/>
      <c r="C302" s="31"/>
      <c r="D302" s="31"/>
      <c r="E302" s="31"/>
      <c r="F302" s="78"/>
      <c r="G302" s="21"/>
      <c r="H302" s="31"/>
      <c r="I302" s="32"/>
      <c r="J302" s="33" t="str">
        <f t="shared" si="71"/>
        <v/>
      </c>
      <c r="K302" s="31"/>
      <c r="L302" s="24"/>
      <c r="M302" s="24"/>
      <c r="N302" s="24"/>
      <c r="O302" s="34" t="str">
        <f t="shared" si="72"/>
        <v/>
      </c>
      <c r="P302" s="34" t="str">
        <f t="shared" ca="1" si="73"/>
        <v/>
      </c>
      <c r="Q302" s="34" t="str">
        <f>IF(AND(C302="Abierto",D302="Urgente"),RANK(P302,$P$4:$P$999,0)+COUNTIF($P$4:P302,P302)-1,"")</f>
        <v/>
      </c>
      <c r="R302" s="34" t="str">
        <f t="shared" si="74"/>
        <v/>
      </c>
      <c r="S302" s="34" t="str">
        <f t="shared" ca="1" si="75"/>
        <v/>
      </c>
      <c r="T302" s="34" t="str">
        <f>IF(AND(C302="Abierto",D302="Alta"),RANK(S302,$S$4:$S$999,0)+COUNTIF($S$4:S302,S302)-1+MAX(Q:Q),"")</f>
        <v/>
      </c>
      <c r="U302" s="34" t="str">
        <f t="shared" si="76"/>
        <v/>
      </c>
      <c r="V302" s="34" t="str">
        <f t="shared" ca="1" si="77"/>
        <v/>
      </c>
      <c r="W302" s="34" t="str">
        <f>IF(AND(C302="Abierto",D302="Media"),RANK(V302,$V$4:$V$999,0)+COUNTIF($V$4:V302,V302)-1+MAX(Q:Q,T:T),"")</f>
        <v/>
      </c>
      <c r="X302" s="34" t="str">
        <f t="shared" si="78"/>
        <v/>
      </c>
      <c r="Y302" s="34" t="str">
        <f t="shared" ca="1" si="79"/>
        <v/>
      </c>
      <c r="Z302" s="34" t="str">
        <f>IF(AND(C302="Abierto",D302="Baja"),RANK(Y302,$Y$4:$Y$999,0)+COUNTIF($Y$4:Y302,Y302)-1+MAX(Q:Q,T:T,W:W),"")</f>
        <v/>
      </c>
      <c r="AA302" s="35" t="str">
        <f t="shared" si="85"/>
        <v/>
      </c>
      <c r="AB302" s="35" t="str">
        <f t="shared" si="80"/>
        <v/>
      </c>
      <c r="AC302" s="35" t="str">
        <f t="shared" si="81"/>
        <v/>
      </c>
      <c r="AD302" s="36">
        <v>299</v>
      </c>
      <c r="AE302" s="36" t="str">
        <f t="shared" ca="1" si="82"/>
        <v/>
      </c>
      <c r="AF302" s="37" t="str">
        <f t="shared" ca="1" si="83"/>
        <v/>
      </c>
      <c r="AG302" s="24"/>
      <c r="AH302" s="24"/>
      <c r="AI302" s="24"/>
      <c r="AJ302" s="24"/>
      <c r="AK302" s="36" t="str">
        <f>IF(AL302="","",MAX($AK$1:AK301)+1)</f>
        <v/>
      </c>
      <c r="AL302" s="39" t="str">
        <f>IF(H302="","",IF(COUNTIF($AL$3:AL301,H302)=0,H302,""))</f>
        <v/>
      </c>
      <c r="AM302" s="39" t="str">
        <f t="shared" si="84"/>
        <v/>
      </c>
    </row>
    <row r="303" spans="2:39" x14ac:dyDescent="0.35">
      <c r="B303" s="31"/>
      <c r="C303" s="31"/>
      <c r="D303" s="31"/>
      <c r="E303" s="31"/>
      <c r="F303" s="78"/>
      <c r="G303" s="21"/>
      <c r="H303" s="31"/>
      <c r="I303" s="32"/>
      <c r="J303" s="33" t="str">
        <f t="shared" si="71"/>
        <v/>
      </c>
      <c r="K303" s="31"/>
      <c r="L303" s="24"/>
      <c r="M303" s="24"/>
      <c r="N303" s="24"/>
      <c r="O303" s="34" t="str">
        <f t="shared" si="72"/>
        <v/>
      </c>
      <c r="P303" s="34" t="str">
        <f t="shared" ca="1" si="73"/>
        <v/>
      </c>
      <c r="Q303" s="34" t="str">
        <f>IF(AND(C303="Abierto",D303="Urgente"),RANK(P303,$P$4:$P$999,0)+COUNTIF($P$4:P303,P303)-1,"")</f>
        <v/>
      </c>
      <c r="R303" s="34" t="str">
        <f t="shared" si="74"/>
        <v/>
      </c>
      <c r="S303" s="34" t="str">
        <f t="shared" ca="1" si="75"/>
        <v/>
      </c>
      <c r="T303" s="34" t="str">
        <f>IF(AND(C303="Abierto",D303="Alta"),RANK(S303,$S$4:$S$999,0)+COUNTIF($S$4:S303,S303)-1+MAX(Q:Q),"")</f>
        <v/>
      </c>
      <c r="U303" s="34" t="str">
        <f t="shared" si="76"/>
        <v/>
      </c>
      <c r="V303" s="34" t="str">
        <f t="shared" ca="1" si="77"/>
        <v/>
      </c>
      <c r="W303" s="34" t="str">
        <f>IF(AND(C303="Abierto",D303="Media"),RANK(V303,$V$4:$V$999,0)+COUNTIF($V$4:V303,V303)-1+MAX(Q:Q,T:T),"")</f>
        <v/>
      </c>
      <c r="X303" s="34" t="str">
        <f t="shared" si="78"/>
        <v/>
      </c>
      <c r="Y303" s="34" t="str">
        <f t="shared" ca="1" si="79"/>
        <v/>
      </c>
      <c r="Z303" s="34" t="str">
        <f>IF(AND(C303="Abierto",D303="Baja"),RANK(Y303,$Y$4:$Y$999,0)+COUNTIF($Y$4:Y303,Y303)-1+MAX(Q:Q,T:T,W:W),"")</f>
        <v/>
      </c>
      <c r="AA303" s="35" t="str">
        <f t="shared" si="85"/>
        <v/>
      </c>
      <c r="AB303" s="35" t="str">
        <f t="shared" si="80"/>
        <v/>
      </c>
      <c r="AC303" s="35" t="str">
        <f t="shared" si="81"/>
        <v/>
      </c>
      <c r="AD303" s="36">
        <v>300</v>
      </c>
      <c r="AE303" s="36" t="str">
        <f t="shared" ca="1" si="82"/>
        <v/>
      </c>
      <c r="AF303" s="37" t="str">
        <f t="shared" ca="1" si="83"/>
        <v/>
      </c>
      <c r="AG303" s="24"/>
      <c r="AH303" s="24"/>
      <c r="AI303" s="24"/>
      <c r="AJ303" s="24"/>
      <c r="AK303" s="36" t="str">
        <f>IF(AL303="","",MAX($AK$1:AK302)+1)</f>
        <v/>
      </c>
      <c r="AL303" s="39" t="str">
        <f>IF(H303="","",IF(COUNTIF($AL$3:AL302,H303)=0,H303,""))</f>
        <v/>
      </c>
      <c r="AM303" s="39" t="str">
        <f t="shared" si="84"/>
        <v/>
      </c>
    </row>
    <row r="304" spans="2:39" x14ac:dyDescent="0.35">
      <c r="B304" s="31"/>
      <c r="C304" s="31"/>
      <c r="D304" s="31"/>
      <c r="E304" s="31"/>
      <c r="F304" s="78"/>
      <c r="G304" s="21"/>
      <c r="H304" s="31"/>
      <c r="I304" s="32"/>
      <c r="J304" s="33" t="str">
        <f t="shared" si="71"/>
        <v/>
      </c>
      <c r="K304" s="31"/>
      <c r="L304" s="24"/>
      <c r="M304" s="24"/>
      <c r="N304" s="24"/>
      <c r="O304" s="34" t="str">
        <f t="shared" si="72"/>
        <v/>
      </c>
      <c r="P304" s="34" t="str">
        <f t="shared" ca="1" si="73"/>
        <v/>
      </c>
      <c r="Q304" s="34" t="str">
        <f>IF(AND(C304="Abierto",D304="Urgente"),RANK(P304,$P$4:$P$999,0)+COUNTIF($P$4:P304,P304)-1,"")</f>
        <v/>
      </c>
      <c r="R304" s="34" t="str">
        <f t="shared" si="74"/>
        <v/>
      </c>
      <c r="S304" s="34" t="str">
        <f t="shared" ca="1" si="75"/>
        <v/>
      </c>
      <c r="T304" s="34" t="str">
        <f>IF(AND(C304="Abierto",D304="Alta"),RANK(S304,$S$4:$S$999,0)+COUNTIF($S$4:S304,S304)-1+MAX(Q:Q),"")</f>
        <v/>
      </c>
      <c r="U304" s="34" t="str">
        <f t="shared" si="76"/>
        <v/>
      </c>
      <c r="V304" s="34" t="str">
        <f t="shared" ca="1" si="77"/>
        <v/>
      </c>
      <c r="W304" s="34" t="str">
        <f>IF(AND(C304="Abierto",D304="Media"),RANK(V304,$V$4:$V$999,0)+COUNTIF($V$4:V304,V304)-1+MAX(Q:Q,T:T),"")</f>
        <v/>
      </c>
      <c r="X304" s="34" t="str">
        <f t="shared" si="78"/>
        <v/>
      </c>
      <c r="Y304" s="34" t="str">
        <f t="shared" ca="1" si="79"/>
        <v/>
      </c>
      <c r="Z304" s="34" t="str">
        <f>IF(AND(C304="Abierto",D304="Baja"),RANK(Y304,$Y$4:$Y$999,0)+COUNTIF($Y$4:Y304,Y304)-1+MAX(Q:Q,T:T,W:W),"")</f>
        <v/>
      </c>
      <c r="AA304" s="35" t="str">
        <f t="shared" si="85"/>
        <v/>
      </c>
      <c r="AB304" s="35" t="str">
        <f t="shared" si="80"/>
        <v/>
      </c>
      <c r="AC304" s="35" t="str">
        <f t="shared" si="81"/>
        <v/>
      </c>
      <c r="AD304" s="36">
        <v>301</v>
      </c>
      <c r="AE304" s="36" t="str">
        <f t="shared" ca="1" si="82"/>
        <v/>
      </c>
      <c r="AF304" s="37" t="str">
        <f t="shared" ca="1" si="83"/>
        <v/>
      </c>
      <c r="AG304" s="24"/>
      <c r="AH304" s="24"/>
      <c r="AI304" s="24"/>
      <c r="AJ304" s="24"/>
      <c r="AK304" s="36" t="str">
        <f>IF(AL304="","",MAX($AK$1:AK303)+1)</f>
        <v/>
      </c>
      <c r="AL304" s="39" t="str">
        <f>IF(H304="","",IF(COUNTIF($AL$3:AL303,H304)=0,H304,""))</f>
        <v/>
      </c>
      <c r="AM304" s="39" t="str">
        <f t="shared" si="84"/>
        <v/>
      </c>
    </row>
    <row r="305" spans="2:39" x14ac:dyDescent="0.35">
      <c r="B305" s="31"/>
      <c r="C305" s="31"/>
      <c r="D305" s="31"/>
      <c r="E305" s="31"/>
      <c r="F305" s="78"/>
      <c r="G305" s="21"/>
      <c r="H305" s="31"/>
      <c r="I305" s="32"/>
      <c r="J305" s="33" t="str">
        <f t="shared" si="71"/>
        <v/>
      </c>
      <c r="K305" s="31"/>
      <c r="L305" s="24"/>
      <c r="M305" s="24"/>
      <c r="N305" s="24"/>
      <c r="O305" s="34" t="str">
        <f t="shared" si="72"/>
        <v/>
      </c>
      <c r="P305" s="34" t="str">
        <f t="shared" ca="1" si="73"/>
        <v/>
      </c>
      <c r="Q305" s="34" t="str">
        <f>IF(AND(C305="Abierto",D305="Urgente"),RANK(P305,$P$4:$P$999,0)+COUNTIF($P$4:P305,P305)-1,"")</f>
        <v/>
      </c>
      <c r="R305" s="34" t="str">
        <f t="shared" si="74"/>
        <v/>
      </c>
      <c r="S305" s="34" t="str">
        <f t="shared" ca="1" si="75"/>
        <v/>
      </c>
      <c r="T305" s="34" t="str">
        <f>IF(AND(C305="Abierto",D305="Alta"),RANK(S305,$S$4:$S$999,0)+COUNTIF($S$4:S305,S305)-1+MAX(Q:Q),"")</f>
        <v/>
      </c>
      <c r="U305" s="34" t="str">
        <f t="shared" si="76"/>
        <v/>
      </c>
      <c r="V305" s="34" t="str">
        <f t="shared" ca="1" si="77"/>
        <v/>
      </c>
      <c r="W305" s="34" t="str">
        <f>IF(AND(C305="Abierto",D305="Media"),RANK(V305,$V$4:$V$999,0)+COUNTIF($V$4:V305,V305)-1+MAX(Q:Q,T:T),"")</f>
        <v/>
      </c>
      <c r="X305" s="34" t="str">
        <f t="shared" si="78"/>
        <v/>
      </c>
      <c r="Y305" s="34" t="str">
        <f t="shared" ca="1" si="79"/>
        <v/>
      </c>
      <c r="Z305" s="34" t="str">
        <f>IF(AND(C305="Abierto",D305="Baja"),RANK(Y305,$Y$4:$Y$999,0)+COUNTIF($Y$4:Y305,Y305)-1+MAX(Q:Q,T:T,W:W),"")</f>
        <v/>
      </c>
      <c r="AA305" s="35" t="str">
        <f t="shared" si="85"/>
        <v/>
      </c>
      <c r="AB305" s="35" t="str">
        <f t="shared" si="80"/>
        <v/>
      </c>
      <c r="AC305" s="35" t="str">
        <f t="shared" si="81"/>
        <v/>
      </c>
      <c r="AD305" s="36">
        <v>302</v>
      </c>
      <c r="AE305" s="36" t="str">
        <f t="shared" ca="1" si="82"/>
        <v/>
      </c>
      <c r="AF305" s="37" t="str">
        <f t="shared" ca="1" si="83"/>
        <v/>
      </c>
      <c r="AG305" s="24"/>
      <c r="AH305" s="24"/>
      <c r="AI305" s="24"/>
      <c r="AJ305" s="24"/>
      <c r="AK305" s="36" t="str">
        <f>IF(AL305="","",MAX($AK$1:AK304)+1)</f>
        <v/>
      </c>
      <c r="AL305" s="39" t="str">
        <f>IF(H305="","",IF(COUNTIF($AL$3:AL304,H305)=0,H305,""))</f>
        <v/>
      </c>
      <c r="AM305" s="39" t="str">
        <f t="shared" si="84"/>
        <v/>
      </c>
    </row>
    <row r="306" spans="2:39" x14ac:dyDescent="0.35">
      <c r="B306" s="31"/>
      <c r="C306" s="31"/>
      <c r="D306" s="31"/>
      <c r="E306" s="31"/>
      <c r="F306" s="78"/>
      <c r="G306" s="21"/>
      <c r="H306" s="31"/>
      <c r="I306" s="32"/>
      <c r="J306" s="33" t="str">
        <f t="shared" si="71"/>
        <v/>
      </c>
      <c r="K306" s="31"/>
      <c r="L306" s="24"/>
      <c r="M306" s="24"/>
      <c r="N306" s="24"/>
      <c r="O306" s="34" t="str">
        <f t="shared" si="72"/>
        <v/>
      </c>
      <c r="P306" s="34" t="str">
        <f t="shared" ca="1" si="73"/>
        <v/>
      </c>
      <c r="Q306" s="34" t="str">
        <f>IF(AND(C306="Abierto",D306="Urgente"),RANK(P306,$P$4:$P$999,0)+COUNTIF($P$4:P306,P306)-1,"")</f>
        <v/>
      </c>
      <c r="R306" s="34" t="str">
        <f t="shared" si="74"/>
        <v/>
      </c>
      <c r="S306" s="34" t="str">
        <f t="shared" ca="1" si="75"/>
        <v/>
      </c>
      <c r="T306" s="34" t="str">
        <f>IF(AND(C306="Abierto",D306="Alta"),RANK(S306,$S$4:$S$999,0)+COUNTIF($S$4:S306,S306)-1+MAX(Q:Q),"")</f>
        <v/>
      </c>
      <c r="U306" s="34" t="str">
        <f t="shared" si="76"/>
        <v/>
      </c>
      <c r="V306" s="34" t="str">
        <f t="shared" ca="1" si="77"/>
        <v/>
      </c>
      <c r="W306" s="34" t="str">
        <f>IF(AND(C306="Abierto",D306="Media"),RANK(V306,$V$4:$V$999,0)+COUNTIF($V$4:V306,V306)-1+MAX(Q:Q,T:T),"")</f>
        <v/>
      </c>
      <c r="X306" s="34" t="str">
        <f t="shared" si="78"/>
        <v/>
      </c>
      <c r="Y306" s="34" t="str">
        <f t="shared" ca="1" si="79"/>
        <v/>
      </c>
      <c r="Z306" s="34" t="str">
        <f>IF(AND(C306="Abierto",D306="Baja"),RANK(Y306,$Y$4:$Y$999,0)+COUNTIF($Y$4:Y306,Y306)-1+MAX(Q:Q,T:T,W:W),"")</f>
        <v/>
      </c>
      <c r="AA306" s="35" t="str">
        <f t="shared" si="85"/>
        <v/>
      </c>
      <c r="AB306" s="35" t="str">
        <f t="shared" si="80"/>
        <v/>
      </c>
      <c r="AC306" s="35" t="str">
        <f t="shared" si="81"/>
        <v/>
      </c>
      <c r="AD306" s="36">
        <v>303</v>
      </c>
      <c r="AE306" s="36" t="str">
        <f t="shared" ca="1" si="82"/>
        <v/>
      </c>
      <c r="AF306" s="37" t="str">
        <f t="shared" ca="1" si="83"/>
        <v/>
      </c>
      <c r="AG306" s="24"/>
      <c r="AH306" s="24"/>
      <c r="AI306" s="24"/>
      <c r="AJ306" s="24"/>
      <c r="AK306" s="36" t="str">
        <f>IF(AL306="","",MAX($AK$1:AK305)+1)</f>
        <v/>
      </c>
      <c r="AL306" s="39" t="str">
        <f>IF(H306="","",IF(COUNTIF($AL$3:AL305,H306)=0,H306,""))</f>
        <v/>
      </c>
      <c r="AM306" s="39" t="str">
        <f t="shared" si="84"/>
        <v/>
      </c>
    </row>
    <row r="307" spans="2:39" x14ac:dyDescent="0.35">
      <c r="B307" s="31"/>
      <c r="C307" s="31"/>
      <c r="D307" s="31"/>
      <c r="E307" s="31"/>
      <c r="F307" s="78"/>
      <c r="G307" s="21"/>
      <c r="H307" s="31"/>
      <c r="I307" s="32"/>
      <c r="J307" s="33" t="str">
        <f t="shared" si="71"/>
        <v/>
      </c>
      <c r="K307" s="31"/>
      <c r="L307" s="24"/>
      <c r="M307" s="24"/>
      <c r="N307" s="24"/>
      <c r="O307" s="34" t="str">
        <f t="shared" si="72"/>
        <v/>
      </c>
      <c r="P307" s="34" t="str">
        <f t="shared" ca="1" si="73"/>
        <v/>
      </c>
      <c r="Q307" s="34" t="str">
        <f>IF(AND(C307="Abierto",D307="Urgente"),RANK(P307,$P$4:$P$999,0)+COUNTIF($P$4:P307,P307)-1,"")</f>
        <v/>
      </c>
      <c r="R307" s="34" t="str">
        <f t="shared" si="74"/>
        <v/>
      </c>
      <c r="S307" s="34" t="str">
        <f t="shared" ca="1" si="75"/>
        <v/>
      </c>
      <c r="T307" s="34" t="str">
        <f>IF(AND(C307="Abierto",D307="Alta"),RANK(S307,$S$4:$S$999,0)+COUNTIF($S$4:S307,S307)-1+MAX(Q:Q),"")</f>
        <v/>
      </c>
      <c r="U307" s="34" t="str">
        <f t="shared" si="76"/>
        <v/>
      </c>
      <c r="V307" s="34" t="str">
        <f t="shared" ca="1" si="77"/>
        <v/>
      </c>
      <c r="W307" s="34" t="str">
        <f>IF(AND(C307="Abierto",D307="Media"),RANK(V307,$V$4:$V$999,0)+COUNTIF($V$4:V307,V307)-1+MAX(Q:Q,T:T),"")</f>
        <v/>
      </c>
      <c r="X307" s="34" t="str">
        <f t="shared" si="78"/>
        <v/>
      </c>
      <c r="Y307" s="34" t="str">
        <f t="shared" ca="1" si="79"/>
        <v/>
      </c>
      <c r="Z307" s="34" t="str">
        <f>IF(AND(C307="Abierto",D307="Baja"),RANK(Y307,$Y$4:$Y$999,0)+COUNTIF($Y$4:Y307,Y307)-1+MAX(Q:Q,T:T,W:W),"")</f>
        <v/>
      </c>
      <c r="AA307" s="35" t="str">
        <f t="shared" si="85"/>
        <v/>
      </c>
      <c r="AB307" s="35" t="str">
        <f t="shared" si="80"/>
        <v/>
      </c>
      <c r="AC307" s="35" t="str">
        <f t="shared" si="81"/>
        <v/>
      </c>
      <c r="AD307" s="36">
        <v>304</v>
      </c>
      <c r="AE307" s="36" t="str">
        <f t="shared" ca="1" si="82"/>
        <v/>
      </c>
      <c r="AF307" s="37" t="str">
        <f t="shared" ca="1" si="83"/>
        <v/>
      </c>
      <c r="AG307" s="24"/>
      <c r="AH307" s="24"/>
      <c r="AI307" s="24"/>
      <c r="AJ307" s="24"/>
      <c r="AK307" s="36" t="str">
        <f>IF(AL307="","",MAX($AK$1:AK306)+1)</f>
        <v/>
      </c>
      <c r="AL307" s="39" t="str">
        <f>IF(H307="","",IF(COUNTIF($AL$3:AL306,H307)=0,H307,""))</f>
        <v/>
      </c>
      <c r="AM307" s="39" t="str">
        <f t="shared" si="84"/>
        <v/>
      </c>
    </row>
    <row r="308" spans="2:39" x14ac:dyDescent="0.35">
      <c r="B308" s="31"/>
      <c r="C308" s="31"/>
      <c r="D308" s="31"/>
      <c r="E308" s="31"/>
      <c r="F308" s="78"/>
      <c r="G308" s="21"/>
      <c r="H308" s="31"/>
      <c r="I308" s="32"/>
      <c r="J308" s="33" t="str">
        <f t="shared" si="71"/>
        <v/>
      </c>
      <c r="K308" s="31"/>
      <c r="L308" s="24"/>
      <c r="M308" s="24"/>
      <c r="N308" s="24"/>
      <c r="O308" s="34" t="str">
        <f t="shared" si="72"/>
        <v/>
      </c>
      <c r="P308" s="34" t="str">
        <f t="shared" ca="1" si="73"/>
        <v/>
      </c>
      <c r="Q308" s="34" t="str">
        <f>IF(AND(C308="Abierto",D308="Urgente"),RANK(P308,$P$4:$P$999,0)+COUNTIF($P$4:P308,P308)-1,"")</f>
        <v/>
      </c>
      <c r="R308" s="34" t="str">
        <f t="shared" si="74"/>
        <v/>
      </c>
      <c r="S308" s="34" t="str">
        <f t="shared" ca="1" si="75"/>
        <v/>
      </c>
      <c r="T308" s="34" t="str">
        <f>IF(AND(C308="Abierto",D308="Alta"),RANK(S308,$S$4:$S$999,0)+COUNTIF($S$4:S308,S308)-1+MAX(Q:Q),"")</f>
        <v/>
      </c>
      <c r="U308" s="34" t="str">
        <f t="shared" si="76"/>
        <v/>
      </c>
      <c r="V308" s="34" t="str">
        <f t="shared" ca="1" si="77"/>
        <v/>
      </c>
      <c r="W308" s="34" t="str">
        <f>IF(AND(C308="Abierto",D308="Media"),RANK(V308,$V$4:$V$999,0)+COUNTIF($V$4:V308,V308)-1+MAX(Q:Q,T:T),"")</f>
        <v/>
      </c>
      <c r="X308" s="34" t="str">
        <f t="shared" si="78"/>
        <v/>
      </c>
      <c r="Y308" s="34" t="str">
        <f t="shared" ca="1" si="79"/>
        <v/>
      </c>
      <c r="Z308" s="34" t="str">
        <f>IF(AND(C308="Abierto",D308="Baja"),RANK(Y308,$Y$4:$Y$999,0)+COUNTIF($Y$4:Y308,Y308)-1+MAX(Q:Q,T:T,W:W),"")</f>
        <v/>
      </c>
      <c r="AA308" s="35" t="str">
        <f t="shared" si="85"/>
        <v/>
      </c>
      <c r="AB308" s="35" t="str">
        <f t="shared" si="80"/>
        <v/>
      </c>
      <c r="AC308" s="35" t="str">
        <f t="shared" si="81"/>
        <v/>
      </c>
      <c r="AD308" s="36">
        <v>305</v>
      </c>
      <c r="AE308" s="36" t="str">
        <f t="shared" ca="1" si="82"/>
        <v/>
      </c>
      <c r="AF308" s="37" t="str">
        <f t="shared" ca="1" si="83"/>
        <v/>
      </c>
      <c r="AG308" s="24"/>
      <c r="AH308" s="24"/>
      <c r="AI308" s="24"/>
      <c r="AJ308" s="24"/>
      <c r="AK308" s="36" t="str">
        <f>IF(AL308="","",MAX($AK$1:AK307)+1)</f>
        <v/>
      </c>
      <c r="AL308" s="39" t="str">
        <f>IF(H308="","",IF(COUNTIF($AL$3:AL307,H308)=0,H308,""))</f>
        <v/>
      </c>
      <c r="AM308" s="39" t="str">
        <f t="shared" si="84"/>
        <v/>
      </c>
    </row>
    <row r="309" spans="2:39" x14ac:dyDescent="0.35">
      <c r="B309" s="31"/>
      <c r="C309" s="31"/>
      <c r="D309" s="31"/>
      <c r="E309" s="31"/>
      <c r="F309" s="78"/>
      <c r="G309" s="21"/>
      <c r="H309" s="31"/>
      <c r="I309" s="32"/>
      <c r="J309" s="33" t="str">
        <f t="shared" si="71"/>
        <v/>
      </c>
      <c r="K309" s="31"/>
      <c r="L309" s="24"/>
      <c r="M309" s="24"/>
      <c r="N309" s="24"/>
      <c r="O309" s="34" t="str">
        <f t="shared" si="72"/>
        <v/>
      </c>
      <c r="P309" s="34" t="str">
        <f t="shared" ca="1" si="73"/>
        <v/>
      </c>
      <c r="Q309" s="34" t="str">
        <f>IF(AND(C309="Abierto",D309="Urgente"),RANK(P309,$P$4:$P$999,0)+COUNTIF($P$4:P309,P309)-1,"")</f>
        <v/>
      </c>
      <c r="R309" s="34" t="str">
        <f t="shared" si="74"/>
        <v/>
      </c>
      <c r="S309" s="34" t="str">
        <f t="shared" ca="1" si="75"/>
        <v/>
      </c>
      <c r="T309" s="34" t="str">
        <f>IF(AND(C309="Abierto",D309="Alta"),RANK(S309,$S$4:$S$999,0)+COUNTIF($S$4:S309,S309)-1+MAX(Q:Q),"")</f>
        <v/>
      </c>
      <c r="U309" s="34" t="str">
        <f t="shared" si="76"/>
        <v/>
      </c>
      <c r="V309" s="34" t="str">
        <f t="shared" ca="1" si="77"/>
        <v/>
      </c>
      <c r="W309" s="34" t="str">
        <f>IF(AND(C309="Abierto",D309="Media"),RANK(V309,$V$4:$V$999,0)+COUNTIF($V$4:V309,V309)-1+MAX(Q:Q,T:T),"")</f>
        <v/>
      </c>
      <c r="X309" s="34" t="str">
        <f t="shared" si="78"/>
        <v/>
      </c>
      <c r="Y309" s="34" t="str">
        <f t="shared" ca="1" si="79"/>
        <v/>
      </c>
      <c r="Z309" s="34" t="str">
        <f>IF(AND(C309="Abierto",D309="Baja"),RANK(Y309,$Y$4:$Y$999,0)+COUNTIF($Y$4:Y309,Y309)-1+MAX(Q:Q,T:T,W:W),"")</f>
        <v/>
      </c>
      <c r="AA309" s="35" t="str">
        <f t="shared" si="85"/>
        <v/>
      </c>
      <c r="AB309" s="35" t="str">
        <f t="shared" si="80"/>
        <v/>
      </c>
      <c r="AC309" s="35" t="str">
        <f t="shared" si="81"/>
        <v/>
      </c>
      <c r="AD309" s="36">
        <v>306</v>
      </c>
      <c r="AE309" s="36" t="str">
        <f t="shared" ca="1" si="82"/>
        <v/>
      </c>
      <c r="AF309" s="37" t="str">
        <f t="shared" ca="1" si="83"/>
        <v/>
      </c>
      <c r="AG309" s="24"/>
      <c r="AH309" s="24"/>
      <c r="AI309" s="24"/>
      <c r="AJ309" s="24"/>
      <c r="AK309" s="36" t="str">
        <f>IF(AL309="","",MAX($AK$1:AK308)+1)</f>
        <v/>
      </c>
      <c r="AL309" s="39" t="str">
        <f>IF(H309="","",IF(COUNTIF($AL$3:AL308,H309)=0,H309,""))</f>
        <v/>
      </c>
      <c r="AM309" s="39" t="str">
        <f t="shared" si="84"/>
        <v/>
      </c>
    </row>
    <row r="310" spans="2:39" x14ac:dyDescent="0.35">
      <c r="B310" s="31"/>
      <c r="C310" s="31"/>
      <c r="D310" s="31"/>
      <c r="E310" s="31"/>
      <c r="F310" s="78"/>
      <c r="G310" s="21"/>
      <c r="H310" s="31"/>
      <c r="I310" s="32"/>
      <c r="J310" s="33" t="str">
        <f t="shared" si="71"/>
        <v/>
      </c>
      <c r="K310" s="31"/>
      <c r="L310" s="24"/>
      <c r="M310" s="24"/>
      <c r="N310" s="24"/>
      <c r="O310" s="34" t="str">
        <f t="shared" si="72"/>
        <v/>
      </c>
      <c r="P310" s="34" t="str">
        <f t="shared" ca="1" si="73"/>
        <v/>
      </c>
      <c r="Q310" s="34" t="str">
        <f>IF(AND(C310="Abierto",D310="Urgente"),RANK(P310,$P$4:$P$999,0)+COUNTIF($P$4:P310,P310)-1,"")</f>
        <v/>
      </c>
      <c r="R310" s="34" t="str">
        <f t="shared" si="74"/>
        <v/>
      </c>
      <c r="S310" s="34" t="str">
        <f t="shared" ca="1" si="75"/>
        <v/>
      </c>
      <c r="T310" s="34" t="str">
        <f>IF(AND(C310="Abierto",D310="Alta"),RANK(S310,$S$4:$S$999,0)+COUNTIF($S$4:S310,S310)-1+MAX(Q:Q),"")</f>
        <v/>
      </c>
      <c r="U310" s="34" t="str">
        <f t="shared" si="76"/>
        <v/>
      </c>
      <c r="V310" s="34" t="str">
        <f t="shared" ca="1" si="77"/>
        <v/>
      </c>
      <c r="W310" s="34" t="str">
        <f>IF(AND(C310="Abierto",D310="Media"),RANK(V310,$V$4:$V$999,0)+COUNTIF($V$4:V310,V310)-1+MAX(Q:Q,T:T),"")</f>
        <v/>
      </c>
      <c r="X310" s="34" t="str">
        <f t="shared" si="78"/>
        <v/>
      </c>
      <c r="Y310" s="34" t="str">
        <f t="shared" ca="1" si="79"/>
        <v/>
      </c>
      <c r="Z310" s="34" t="str">
        <f>IF(AND(C310="Abierto",D310="Baja"),RANK(Y310,$Y$4:$Y$999,0)+COUNTIF($Y$4:Y310,Y310)-1+MAX(Q:Q,T:T,W:W),"")</f>
        <v/>
      </c>
      <c r="AA310" s="35" t="str">
        <f t="shared" si="85"/>
        <v/>
      </c>
      <c r="AB310" s="35" t="str">
        <f t="shared" si="80"/>
        <v/>
      </c>
      <c r="AC310" s="35" t="str">
        <f t="shared" si="81"/>
        <v/>
      </c>
      <c r="AD310" s="36">
        <v>307</v>
      </c>
      <c r="AE310" s="36" t="str">
        <f t="shared" ca="1" si="82"/>
        <v/>
      </c>
      <c r="AF310" s="37" t="str">
        <f t="shared" ca="1" si="83"/>
        <v/>
      </c>
      <c r="AG310" s="24"/>
      <c r="AH310" s="24"/>
      <c r="AI310" s="24"/>
      <c r="AJ310" s="24"/>
      <c r="AK310" s="36" t="str">
        <f>IF(AL310="","",MAX($AK$1:AK309)+1)</f>
        <v/>
      </c>
      <c r="AL310" s="39" t="str">
        <f>IF(H310="","",IF(COUNTIF($AL$3:AL309,H310)=0,H310,""))</f>
        <v/>
      </c>
      <c r="AM310" s="39" t="str">
        <f t="shared" si="84"/>
        <v/>
      </c>
    </row>
    <row r="311" spans="2:39" x14ac:dyDescent="0.35">
      <c r="B311" s="31"/>
      <c r="C311" s="31"/>
      <c r="D311" s="31"/>
      <c r="E311" s="31"/>
      <c r="F311" s="78"/>
      <c r="G311" s="21"/>
      <c r="H311" s="31"/>
      <c r="I311" s="32"/>
      <c r="J311" s="33" t="str">
        <f t="shared" si="71"/>
        <v/>
      </c>
      <c r="K311" s="31"/>
      <c r="L311" s="24"/>
      <c r="M311" s="24"/>
      <c r="N311" s="24"/>
      <c r="O311" s="34" t="str">
        <f t="shared" si="72"/>
        <v/>
      </c>
      <c r="P311" s="34" t="str">
        <f t="shared" ca="1" si="73"/>
        <v/>
      </c>
      <c r="Q311" s="34" t="str">
        <f>IF(AND(C311="Abierto",D311="Urgente"),RANK(P311,$P$4:$P$999,0)+COUNTIF($P$4:P311,P311)-1,"")</f>
        <v/>
      </c>
      <c r="R311" s="34" t="str">
        <f t="shared" si="74"/>
        <v/>
      </c>
      <c r="S311" s="34" t="str">
        <f t="shared" ca="1" si="75"/>
        <v/>
      </c>
      <c r="T311" s="34" t="str">
        <f>IF(AND(C311="Abierto",D311="Alta"),RANK(S311,$S$4:$S$999,0)+COUNTIF($S$4:S311,S311)-1+MAX(Q:Q),"")</f>
        <v/>
      </c>
      <c r="U311" s="34" t="str">
        <f t="shared" si="76"/>
        <v/>
      </c>
      <c r="V311" s="34" t="str">
        <f t="shared" ca="1" si="77"/>
        <v/>
      </c>
      <c r="W311" s="34" t="str">
        <f>IF(AND(C311="Abierto",D311="Media"),RANK(V311,$V$4:$V$999,0)+COUNTIF($V$4:V311,V311)-1+MAX(Q:Q,T:T),"")</f>
        <v/>
      </c>
      <c r="X311" s="34" t="str">
        <f t="shared" si="78"/>
        <v/>
      </c>
      <c r="Y311" s="34" t="str">
        <f t="shared" ca="1" si="79"/>
        <v/>
      </c>
      <c r="Z311" s="34" t="str">
        <f>IF(AND(C311="Abierto",D311="Baja"),RANK(Y311,$Y$4:$Y$999,0)+COUNTIF($Y$4:Y311,Y311)-1+MAX(Q:Q,T:T,W:W),"")</f>
        <v/>
      </c>
      <c r="AA311" s="35" t="str">
        <f t="shared" si="85"/>
        <v/>
      </c>
      <c r="AB311" s="35" t="str">
        <f t="shared" si="80"/>
        <v/>
      </c>
      <c r="AC311" s="35" t="str">
        <f t="shared" si="81"/>
        <v/>
      </c>
      <c r="AD311" s="36">
        <v>308</v>
      </c>
      <c r="AE311" s="36" t="str">
        <f t="shared" ca="1" si="82"/>
        <v/>
      </c>
      <c r="AF311" s="37" t="str">
        <f t="shared" ca="1" si="83"/>
        <v/>
      </c>
      <c r="AG311" s="24"/>
      <c r="AH311" s="24"/>
      <c r="AI311" s="24"/>
      <c r="AJ311" s="24"/>
      <c r="AK311" s="36" t="str">
        <f>IF(AL311="","",MAX($AK$1:AK310)+1)</f>
        <v/>
      </c>
      <c r="AL311" s="39" t="str">
        <f>IF(H311="","",IF(COUNTIF($AL$3:AL310,H311)=0,H311,""))</f>
        <v/>
      </c>
      <c r="AM311" s="39" t="str">
        <f t="shared" si="84"/>
        <v/>
      </c>
    </row>
    <row r="312" spans="2:39" x14ac:dyDescent="0.35">
      <c r="B312" s="31"/>
      <c r="C312" s="31"/>
      <c r="D312" s="31"/>
      <c r="E312" s="31"/>
      <c r="F312" s="78"/>
      <c r="G312" s="21"/>
      <c r="H312" s="31"/>
      <c r="I312" s="32"/>
      <c r="J312" s="33" t="str">
        <f t="shared" si="71"/>
        <v/>
      </c>
      <c r="K312" s="31"/>
      <c r="L312" s="24"/>
      <c r="M312" s="24"/>
      <c r="N312" s="24"/>
      <c r="O312" s="34" t="str">
        <f t="shared" si="72"/>
        <v/>
      </c>
      <c r="P312" s="34" t="str">
        <f t="shared" ca="1" si="73"/>
        <v/>
      </c>
      <c r="Q312" s="34" t="str">
        <f>IF(AND(C312="Abierto",D312="Urgente"),RANK(P312,$P$4:$P$999,0)+COUNTIF($P$4:P312,P312)-1,"")</f>
        <v/>
      </c>
      <c r="R312" s="34" t="str">
        <f t="shared" si="74"/>
        <v/>
      </c>
      <c r="S312" s="34" t="str">
        <f t="shared" ca="1" si="75"/>
        <v/>
      </c>
      <c r="T312" s="34" t="str">
        <f>IF(AND(C312="Abierto",D312="Alta"),RANK(S312,$S$4:$S$999,0)+COUNTIF($S$4:S312,S312)-1+MAX(Q:Q),"")</f>
        <v/>
      </c>
      <c r="U312" s="34" t="str">
        <f t="shared" si="76"/>
        <v/>
      </c>
      <c r="V312" s="34" t="str">
        <f t="shared" ca="1" si="77"/>
        <v/>
      </c>
      <c r="W312" s="34" t="str">
        <f>IF(AND(C312="Abierto",D312="Media"),RANK(V312,$V$4:$V$999,0)+COUNTIF($V$4:V312,V312)-1+MAX(Q:Q,T:T),"")</f>
        <v/>
      </c>
      <c r="X312" s="34" t="str">
        <f t="shared" si="78"/>
        <v/>
      </c>
      <c r="Y312" s="34" t="str">
        <f t="shared" ca="1" si="79"/>
        <v/>
      </c>
      <c r="Z312" s="34" t="str">
        <f>IF(AND(C312="Abierto",D312="Baja"),RANK(Y312,$Y$4:$Y$999,0)+COUNTIF($Y$4:Y312,Y312)-1+MAX(Q:Q,T:T,W:W),"")</f>
        <v/>
      </c>
      <c r="AA312" s="35" t="str">
        <f t="shared" si="85"/>
        <v/>
      </c>
      <c r="AB312" s="35" t="str">
        <f t="shared" si="80"/>
        <v/>
      </c>
      <c r="AC312" s="35" t="str">
        <f t="shared" si="81"/>
        <v/>
      </c>
      <c r="AD312" s="36">
        <v>309</v>
      </c>
      <c r="AE312" s="36" t="str">
        <f t="shared" ca="1" si="82"/>
        <v/>
      </c>
      <c r="AF312" s="37" t="str">
        <f t="shared" ca="1" si="83"/>
        <v/>
      </c>
      <c r="AG312" s="24"/>
      <c r="AH312" s="24"/>
      <c r="AI312" s="24"/>
      <c r="AJ312" s="24"/>
      <c r="AK312" s="36" t="str">
        <f>IF(AL312="","",MAX($AK$1:AK311)+1)</f>
        <v/>
      </c>
      <c r="AL312" s="39" t="str">
        <f>IF(H312="","",IF(COUNTIF($AL$3:AL311,H312)=0,H312,""))</f>
        <v/>
      </c>
      <c r="AM312" s="39" t="str">
        <f t="shared" si="84"/>
        <v/>
      </c>
    </row>
    <row r="313" spans="2:39" x14ac:dyDescent="0.35">
      <c r="B313" s="31"/>
      <c r="C313" s="31"/>
      <c r="D313" s="31"/>
      <c r="E313" s="31"/>
      <c r="F313" s="78"/>
      <c r="G313" s="21"/>
      <c r="H313" s="31"/>
      <c r="I313" s="32"/>
      <c r="J313" s="33" t="str">
        <f t="shared" si="71"/>
        <v/>
      </c>
      <c r="K313" s="31"/>
      <c r="L313" s="24"/>
      <c r="M313" s="24"/>
      <c r="N313" s="24"/>
      <c r="O313" s="34" t="str">
        <f t="shared" si="72"/>
        <v/>
      </c>
      <c r="P313" s="34" t="str">
        <f t="shared" ca="1" si="73"/>
        <v/>
      </c>
      <c r="Q313" s="34" t="str">
        <f>IF(AND(C313="Abierto",D313="Urgente"),RANK(P313,$P$4:$P$999,0)+COUNTIF($P$4:P313,P313)-1,"")</f>
        <v/>
      </c>
      <c r="R313" s="34" t="str">
        <f t="shared" si="74"/>
        <v/>
      </c>
      <c r="S313" s="34" t="str">
        <f t="shared" ca="1" si="75"/>
        <v/>
      </c>
      <c r="T313" s="34" t="str">
        <f>IF(AND(C313="Abierto",D313="Alta"),RANK(S313,$S$4:$S$999,0)+COUNTIF($S$4:S313,S313)-1+MAX(Q:Q),"")</f>
        <v/>
      </c>
      <c r="U313" s="34" t="str">
        <f t="shared" si="76"/>
        <v/>
      </c>
      <c r="V313" s="34" t="str">
        <f t="shared" ca="1" si="77"/>
        <v/>
      </c>
      <c r="W313" s="34" t="str">
        <f>IF(AND(C313="Abierto",D313="Media"),RANK(V313,$V$4:$V$999,0)+COUNTIF($V$4:V313,V313)-1+MAX(Q:Q,T:T),"")</f>
        <v/>
      </c>
      <c r="X313" s="34" t="str">
        <f t="shared" si="78"/>
        <v/>
      </c>
      <c r="Y313" s="34" t="str">
        <f t="shared" ca="1" si="79"/>
        <v/>
      </c>
      <c r="Z313" s="34" t="str">
        <f>IF(AND(C313="Abierto",D313="Baja"),RANK(Y313,$Y$4:$Y$999,0)+COUNTIF($Y$4:Y313,Y313)-1+MAX(Q:Q,T:T,W:W),"")</f>
        <v/>
      </c>
      <c r="AA313" s="35" t="str">
        <f t="shared" si="85"/>
        <v/>
      </c>
      <c r="AB313" s="35" t="str">
        <f t="shared" si="80"/>
        <v/>
      </c>
      <c r="AC313" s="35" t="str">
        <f t="shared" si="81"/>
        <v/>
      </c>
      <c r="AD313" s="36">
        <v>310</v>
      </c>
      <c r="AE313" s="36" t="str">
        <f t="shared" ca="1" si="82"/>
        <v/>
      </c>
      <c r="AF313" s="37" t="str">
        <f t="shared" ca="1" si="83"/>
        <v/>
      </c>
      <c r="AG313" s="24"/>
      <c r="AH313" s="24"/>
      <c r="AI313" s="24"/>
      <c r="AJ313" s="24"/>
      <c r="AK313" s="36" t="str">
        <f>IF(AL313="","",MAX($AK$1:AK312)+1)</f>
        <v/>
      </c>
      <c r="AL313" s="39" t="str">
        <f>IF(H313="","",IF(COUNTIF($AL$3:AL312,H313)=0,H313,""))</f>
        <v/>
      </c>
      <c r="AM313" s="39" t="str">
        <f t="shared" si="84"/>
        <v/>
      </c>
    </row>
    <row r="314" spans="2:39" x14ac:dyDescent="0.35">
      <c r="B314" s="31"/>
      <c r="C314" s="31"/>
      <c r="D314" s="31"/>
      <c r="E314" s="31"/>
      <c r="F314" s="78"/>
      <c r="G314" s="21"/>
      <c r="H314" s="31"/>
      <c r="I314" s="32"/>
      <c r="J314" s="33" t="str">
        <f t="shared" si="71"/>
        <v/>
      </c>
      <c r="K314" s="31"/>
      <c r="L314" s="24"/>
      <c r="M314" s="24"/>
      <c r="N314" s="24"/>
      <c r="O314" s="34" t="str">
        <f t="shared" si="72"/>
        <v/>
      </c>
      <c r="P314" s="34" t="str">
        <f t="shared" ca="1" si="73"/>
        <v/>
      </c>
      <c r="Q314" s="34" t="str">
        <f>IF(AND(C314="Abierto",D314="Urgente"),RANK(P314,$P$4:$P$999,0)+COUNTIF($P$4:P314,P314)-1,"")</f>
        <v/>
      </c>
      <c r="R314" s="34" t="str">
        <f t="shared" si="74"/>
        <v/>
      </c>
      <c r="S314" s="34" t="str">
        <f t="shared" ca="1" si="75"/>
        <v/>
      </c>
      <c r="T314" s="34" t="str">
        <f>IF(AND(C314="Abierto",D314="Alta"),RANK(S314,$S$4:$S$999,0)+COUNTIF($S$4:S314,S314)-1+MAX(Q:Q),"")</f>
        <v/>
      </c>
      <c r="U314" s="34" t="str">
        <f t="shared" si="76"/>
        <v/>
      </c>
      <c r="V314" s="34" t="str">
        <f t="shared" ca="1" si="77"/>
        <v/>
      </c>
      <c r="W314" s="34" t="str">
        <f>IF(AND(C314="Abierto",D314="Media"),RANK(V314,$V$4:$V$999,0)+COUNTIF($V$4:V314,V314)-1+MAX(Q:Q,T:T),"")</f>
        <v/>
      </c>
      <c r="X314" s="34" t="str">
        <f t="shared" si="78"/>
        <v/>
      </c>
      <c r="Y314" s="34" t="str">
        <f t="shared" ca="1" si="79"/>
        <v/>
      </c>
      <c r="Z314" s="34" t="str">
        <f>IF(AND(C314="Abierto",D314="Baja"),RANK(Y314,$Y$4:$Y$999,0)+COUNTIF($Y$4:Y314,Y314)-1+MAX(Q:Q,T:T,W:W),"")</f>
        <v/>
      </c>
      <c r="AA314" s="35" t="str">
        <f t="shared" si="85"/>
        <v/>
      </c>
      <c r="AB314" s="35" t="str">
        <f t="shared" si="80"/>
        <v/>
      </c>
      <c r="AC314" s="35" t="str">
        <f t="shared" si="81"/>
        <v/>
      </c>
      <c r="AD314" s="36">
        <v>311</v>
      </c>
      <c r="AE314" s="36" t="str">
        <f t="shared" ca="1" si="82"/>
        <v/>
      </c>
      <c r="AF314" s="37" t="str">
        <f t="shared" ca="1" si="83"/>
        <v/>
      </c>
      <c r="AG314" s="24"/>
      <c r="AH314" s="24"/>
      <c r="AI314" s="24"/>
      <c r="AJ314" s="24"/>
      <c r="AK314" s="36" t="str">
        <f>IF(AL314="","",MAX($AK$1:AK313)+1)</f>
        <v/>
      </c>
      <c r="AL314" s="39" t="str">
        <f>IF(H314="","",IF(COUNTIF($AL$3:AL313,H314)=0,H314,""))</f>
        <v/>
      </c>
      <c r="AM314" s="39" t="str">
        <f t="shared" si="84"/>
        <v/>
      </c>
    </row>
    <row r="315" spans="2:39" x14ac:dyDescent="0.35">
      <c r="B315" s="31"/>
      <c r="C315" s="31"/>
      <c r="D315" s="31"/>
      <c r="E315" s="31"/>
      <c r="F315" s="78"/>
      <c r="G315" s="21"/>
      <c r="H315" s="31"/>
      <c r="I315" s="32"/>
      <c r="J315" s="33" t="str">
        <f t="shared" si="71"/>
        <v/>
      </c>
      <c r="K315" s="31"/>
      <c r="L315" s="24"/>
      <c r="M315" s="24"/>
      <c r="N315" s="24"/>
      <c r="O315" s="34" t="str">
        <f t="shared" si="72"/>
        <v/>
      </c>
      <c r="P315" s="34" t="str">
        <f t="shared" ca="1" si="73"/>
        <v/>
      </c>
      <c r="Q315" s="34" t="str">
        <f>IF(AND(C315="Abierto",D315="Urgente"),RANK(P315,$P$4:$P$999,0)+COUNTIF($P$4:P315,P315)-1,"")</f>
        <v/>
      </c>
      <c r="R315" s="34" t="str">
        <f t="shared" si="74"/>
        <v/>
      </c>
      <c r="S315" s="34" t="str">
        <f t="shared" ca="1" si="75"/>
        <v/>
      </c>
      <c r="T315" s="34" t="str">
        <f>IF(AND(C315="Abierto",D315="Alta"),RANK(S315,$S$4:$S$999,0)+COUNTIF($S$4:S315,S315)-1+MAX(Q:Q),"")</f>
        <v/>
      </c>
      <c r="U315" s="34" t="str">
        <f t="shared" si="76"/>
        <v/>
      </c>
      <c r="V315" s="34" t="str">
        <f t="shared" ca="1" si="77"/>
        <v/>
      </c>
      <c r="W315" s="34" t="str">
        <f>IF(AND(C315="Abierto",D315="Media"),RANK(V315,$V$4:$V$999,0)+COUNTIF($V$4:V315,V315)-1+MAX(Q:Q,T:T),"")</f>
        <v/>
      </c>
      <c r="X315" s="34" t="str">
        <f t="shared" si="78"/>
        <v/>
      </c>
      <c r="Y315" s="34" t="str">
        <f t="shared" ca="1" si="79"/>
        <v/>
      </c>
      <c r="Z315" s="34" t="str">
        <f>IF(AND(C315="Abierto",D315="Baja"),RANK(Y315,$Y$4:$Y$999,0)+COUNTIF($Y$4:Y315,Y315)-1+MAX(Q:Q,T:T,W:W),"")</f>
        <v/>
      </c>
      <c r="AA315" s="35" t="str">
        <f t="shared" si="85"/>
        <v/>
      </c>
      <c r="AB315" s="35" t="str">
        <f t="shared" si="80"/>
        <v/>
      </c>
      <c r="AC315" s="35" t="str">
        <f t="shared" si="81"/>
        <v/>
      </c>
      <c r="AD315" s="36">
        <v>312</v>
      </c>
      <c r="AE315" s="36" t="str">
        <f t="shared" ca="1" si="82"/>
        <v/>
      </c>
      <c r="AF315" s="37" t="str">
        <f t="shared" ca="1" si="83"/>
        <v/>
      </c>
      <c r="AG315" s="24"/>
      <c r="AH315" s="24"/>
      <c r="AI315" s="24"/>
      <c r="AJ315" s="24"/>
      <c r="AK315" s="36" t="str">
        <f>IF(AL315="","",MAX($AK$1:AK314)+1)</f>
        <v/>
      </c>
      <c r="AL315" s="39" t="str">
        <f>IF(H315="","",IF(COUNTIF($AL$3:AL314,H315)=0,H315,""))</f>
        <v/>
      </c>
      <c r="AM315" s="39" t="str">
        <f t="shared" si="84"/>
        <v/>
      </c>
    </row>
    <row r="316" spans="2:39" x14ac:dyDescent="0.35">
      <c r="B316" s="31"/>
      <c r="C316" s="31"/>
      <c r="D316" s="31"/>
      <c r="E316" s="31"/>
      <c r="F316" s="78"/>
      <c r="G316" s="21"/>
      <c r="H316" s="31"/>
      <c r="I316" s="32"/>
      <c r="J316" s="33" t="str">
        <f t="shared" si="71"/>
        <v/>
      </c>
      <c r="K316" s="31"/>
      <c r="L316" s="24"/>
      <c r="M316" s="24"/>
      <c r="N316" s="24"/>
      <c r="O316" s="34" t="str">
        <f t="shared" si="72"/>
        <v/>
      </c>
      <c r="P316" s="34" t="str">
        <f t="shared" ca="1" si="73"/>
        <v/>
      </c>
      <c r="Q316" s="34" t="str">
        <f>IF(AND(C316="Abierto",D316="Urgente"),RANK(P316,$P$4:$P$999,0)+COUNTIF($P$4:P316,P316)-1,"")</f>
        <v/>
      </c>
      <c r="R316" s="34" t="str">
        <f t="shared" si="74"/>
        <v/>
      </c>
      <c r="S316" s="34" t="str">
        <f t="shared" ca="1" si="75"/>
        <v/>
      </c>
      <c r="T316" s="34" t="str">
        <f>IF(AND(C316="Abierto",D316="Alta"),RANK(S316,$S$4:$S$999,0)+COUNTIF($S$4:S316,S316)-1+MAX(Q:Q),"")</f>
        <v/>
      </c>
      <c r="U316" s="34" t="str">
        <f t="shared" si="76"/>
        <v/>
      </c>
      <c r="V316" s="34" t="str">
        <f t="shared" ca="1" si="77"/>
        <v/>
      </c>
      <c r="W316" s="34" t="str">
        <f>IF(AND(C316="Abierto",D316="Media"),RANK(V316,$V$4:$V$999,0)+COUNTIF($V$4:V316,V316)-1+MAX(Q:Q,T:T),"")</f>
        <v/>
      </c>
      <c r="X316" s="34" t="str">
        <f t="shared" si="78"/>
        <v/>
      </c>
      <c r="Y316" s="34" t="str">
        <f t="shared" ca="1" si="79"/>
        <v/>
      </c>
      <c r="Z316" s="34" t="str">
        <f>IF(AND(C316="Abierto",D316="Baja"),RANK(Y316,$Y$4:$Y$999,0)+COUNTIF($Y$4:Y316,Y316)-1+MAX(Q:Q,T:T,W:W),"")</f>
        <v/>
      </c>
      <c r="AA316" s="35" t="str">
        <f t="shared" si="85"/>
        <v/>
      </c>
      <c r="AB316" s="35" t="str">
        <f t="shared" si="80"/>
        <v/>
      </c>
      <c r="AC316" s="35" t="str">
        <f t="shared" si="81"/>
        <v/>
      </c>
      <c r="AD316" s="36">
        <v>313</v>
      </c>
      <c r="AE316" s="36" t="str">
        <f t="shared" ca="1" si="82"/>
        <v/>
      </c>
      <c r="AF316" s="37" t="str">
        <f t="shared" ca="1" si="83"/>
        <v/>
      </c>
      <c r="AG316" s="24"/>
      <c r="AH316" s="24"/>
      <c r="AI316" s="24"/>
      <c r="AJ316" s="24"/>
      <c r="AK316" s="36" t="str">
        <f>IF(AL316="","",MAX($AK$1:AK315)+1)</f>
        <v/>
      </c>
      <c r="AL316" s="39" t="str">
        <f>IF(H316="","",IF(COUNTIF($AL$3:AL315,H316)=0,H316,""))</f>
        <v/>
      </c>
      <c r="AM316" s="39" t="str">
        <f t="shared" si="84"/>
        <v/>
      </c>
    </row>
    <row r="317" spans="2:39" x14ac:dyDescent="0.35">
      <c r="B317" s="31"/>
      <c r="C317" s="31"/>
      <c r="D317" s="31"/>
      <c r="E317" s="31"/>
      <c r="F317" s="78"/>
      <c r="G317" s="21"/>
      <c r="H317" s="31"/>
      <c r="I317" s="32"/>
      <c r="J317" s="33" t="str">
        <f t="shared" si="71"/>
        <v/>
      </c>
      <c r="K317" s="31"/>
      <c r="L317" s="24"/>
      <c r="M317" s="24"/>
      <c r="N317" s="24"/>
      <c r="O317" s="34" t="str">
        <f t="shared" si="72"/>
        <v/>
      </c>
      <c r="P317" s="34" t="str">
        <f t="shared" ca="1" si="73"/>
        <v/>
      </c>
      <c r="Q317" s="34" t="str">
        <f>IF(AND(C317="Abierto",D317="Urgente"),RANK(P317,$P$4:$P$999,0)+COUNTIF($P$4:P317,P317)-1,"")</f>
        <v/>
      </c>
      <c r="R317" s="34" t="str">
        <f t="shared" si="74"/>
        <v/>
      </c>
      <c r="S317" s="34" t="str">
        <f t="shared" ca="1" si="75"/>
        <v/>
      </c>
      <c r="T317" s="34" t="str">
        <f>IF(AND(C317="Abierto",D317="Alta"),RANK(S317,$S$4:$S$999,0)+COUNTIF($S$4:S317,S317)-1+MAX(Q:Q),"")</f>
        <v/>
      </c>
      <c r="U317" s="34" t="str">
        <f t="shared" si="76"/>
        <v/>
      </c>
      <c r="V317" s="34" t="str">
        <f t="shared" ca="1" si="77"/>
        <v/>
      </c>
      <c r="W317" s="34" t="str">
        <f>IF(AND(C317="Abierto",D317="Media"),RANK(V317,$V$4:$V$999,0)+COUNTIF($V$4:V317,V317)-1+MAX(Q:Q,T:T),"")</f>
        <v/>
      </c>
      <c r="X317" s="34" t="str">
        <f t="shared" si="78"/>
        <v/>
      </c>
      <c r="Y317" s="34" t="str">
        <f t="shared" ca="1" si="79"/>
        <v/>
      </c>
      <c r="Z317" s="34" t="str">
        <f>IF(AND(C317="Abierto",D317="Baja"),RANK(Y317,$Y$4:$Y$999,0)+COUNTIF($Y$4:Y317,Y317)-1+MAX(Q:Q,T:T,W:W),"")</f>
        <v/>
      </c>
      <c r="AA317" s="35" t="str">
        <f t="shared" si="85"/>
        <v/>
      </c>
      <c r="AB317" s="35" t="str">
        <f t="shared" si="80"/>
        <v/>
      </c>
      <c r="AC317" s="35" t="str">
        <f t="shared" si="81"/>
        <v/>
      </c>
      <c r="AD317" s="36">
        <v>314</v>
      </c>
      <c r="AE317" s="36" t="str">
        <f t="shared" ca="1" si="82"/>
        <v/>
      </c>
      <c r="AF317" s="37" t="str">
        <f t="shared" ca="1" si="83"/>
        <v/>
      </c>
      <c r="AG317" s="24"/>
      <c r="AH317" s="24"/>
      <c r="AI317" s="24"/>
      <c r="AJ317" s="24"/>
      <c r="AK317" s="36" t="str">
        <f>IF(AL317="","",MAX($AK$1:AK316)+1)</f>
        <v/>
      </c>
      <c r="AL317" s="39" t="str">
        <f>IF(H317="","",IF(COUNTIF($AL$3:AL316,H317)=0,H317,""))</f>
        <v/>
      </c>
      <c r="AM317" s="39" t="str">
        <f t="shared" si="84"/>
        <v/>
      </c>
    </row>
    <row r="318" spans="2:39" x14ac:dyDescent="0.35">
      <c r="B318" s="31"/>
      <c r="C318" s="31"/>
      <c r="D318" s="31"/>
      <c r="E318" s="31"/>
      <c r="F318" s="78"/>
      <c r="G318" s="21"/>
      <c r="H318" s="31"/>
      <c r="I318" s="32"/>
      <c r="J318" s="33" t="str">
        <f t="shared" si="71"/>
        <v/>
      </c>
      <c r="K318" s="31"/>
      <c r="L318" s="24"/>
      <c r="M318" s="24"/>
      <c r="N318" s="24"/>
      <c r="O318" s="34" t="str">
        <f t="shared" si="72"/>
        <v/>
      </c>
      <c r="P318" s="34" t="str">
        <f t="shared" ca="1" si="73"/>
        <v/>
      </c>
      <c r="Q318" s="34" t="str">
        <f>IF(AND(C318="Abierto",D318="Urgente"),RANK(P318,$P$4:$P$999,0)+COUNTIF($P$4:P318,P318)-1,"")</f>
        <v/>
      </c>
      <c r="R318" s="34" t="str">
        <f t="shared" si="74"/>
        <v/>
      </c>
      <c r="S318" s="34" t="str">
        <f t="shared" ca="1" si="75"/>
        <v/>
      </c>
      <c r="T318" s="34" t="str">
        <f>IF(AND(C318="Abierto",D318="Alta"),RANK(S318,$S$4:$S$999,0)+COUNTIF($S$4:S318,S318)-1+MAX(Q:Q),"")</f>
        <v/>
      </c>
      <c r="U318" s="34" t="str">
        <f t="shared" si="76"/>
        <v/>
      </c>
      <c r="V318" s="34" t="str">
        <f t="shared" ca="1" si="77"/>
        <v/>
      </c>
      <c r="W318" s="34" t="str">
        <f>IF(AND(C318="Abierto",D318="Media"),RANK(V318,$V$4:$V$999,0)+COUNTIF($V$4:V318,V318)-1+MAX(Q:Q,T:T),"")</f>
        <v/>
      </c>
      <c r="X318" s="34" t="str">
        <f t="shared" si="78"/>
        <v/>
      </c>
      <c r="Y318" s="34" t="str">
        <f t="shared" ca="1" si="79"/>
        <v/>
      </c>
      <c r="Z318" s="34" t="str">
        <f>IF(AND(C318="Abierto",D318="Baja"),RANK(Y318,$Y$4:$Y$999,0)+COUNTIF($Y$4:Y318,Y318)-1+MAX(Q:Q,T:T,W:W),"")</f>
        <v/>
      </c>
      <c r="AA318" s="35" t="str">
        <f t="shared" si="85"/>
        <v/>
      </c>
      <c r="AB318" s="35" t="str">
        <f t="shared" si="80"/>
        <v/>
      </c>
      <c r="AC318" s="35" t="str">
        <f t="shared" si="81"/>
        <v/>
      </c>
      <c r="AD318" s="36">
        <v>315</v>
      </c>
      <c r="AE318" s="36" t="str">
        <f t="shared" ca="1" si="82"/>
        <v/>
      </c>
      <c r="AF318" s="37" t="str">
        <f t="shared" ca="1" si="83"/>
        <v/>
      </c>
      <c r="AG318" s="24"/>
      <c r="AH318" s="24"/>
      <c r="AI318" s="24"/>
      <c r="AJ318" s="24"/>
      <c r="AK318" s="36" t="str">
        <f>IF(AL318="","",MAX($AK$1:AK317)+1)</f>
        <v/>
      </c>
      <c r="AL318" s="39" t="str">
        <f>IF(H318="","",IF(COUNTIF($AL$3:AL317,H318)=0,H318,""))</f>
        <v/>
      </c>
      <c r="AM318" s="39" t="str">
        <f t="shared" si="84"/>
        <v/>
      </c>
    </row>
    <row r="319" spans="2:39" x14ac:dyDescent="0.35">
      <c r="B319" s="31"/>
      <c r="C319" s="31"/>
      <c r="D319" s="31"/>
      <c r="E319" s="31"/>
      <c r="F319" s="78"/>
      <c r="G319" s="21"/>
      <c r="H319" s="31"/>
      <c r="I319" s="32"/>
      <c r="J319" s="33" t="str">
        <f t="shared" si="71"/>
        <v/>
      </c>
      <c r="K319" s="31"/>
      <c r="L319" s="24"/>
      <c r="M319" s="24"/>
      <c r="N319" s="24"/>
      <c r="O319" s="34" t="str">
        <f t="shared" si="72"/>
        <v/>
      </c>
      <c r="P319" s="34" t="str">
        <f t="shared" ca="1" si="73"/>
        <v/>
      </c>
      <c r="Q319" s="34" t="str">
        <f>IF(AND(C319="Abierto",D319="Urgente"),RANK(P319,$P$4:$P$999,0)+COUNTIF($P$4:P319,P319)-1,"")</f>
        <v/>
      </c>
      <c r="R319" s="34" t="str">
        <f t="shared" si="74"/>
        <v/>
      </c>
      <c r="S319" s="34" t="str">
        <f t="shared" ca="1" si="75"/>
        <v/>
      </c>
      <c r="T319" s="34" t="str">
        <f>IF(AND(C319="Abierto",D319="Alta"),RANK(S319,$S$4:$S$999,0)+COUNTIF($S$4:S319,S319)-1+MAX(Q:Q),"")</f>
        <v/>
      </c>
      <c r="U319" s="34" t="str">
        <f t="shared" si="76"/>
        <v/>
      </c>
      <c r="V319" s="34" t="str">
        <f t="shared" ca="1" si="77"/>
        <v/>
      </c>
      <c r="W319" s="34" t="str">
        <f>IF(AND(C319="Abierto",D319="Media"),RANK(V319,$V$4:$V$999,0)+COUNTIF($V$4:V319,V319)-1+MAX(Q:Q,T:T),"")</f>
        <v/>
      </c>
      <c r="X319" s="34" t="str">
        <f t="shared" si="78"/>
        <v/>
      </c>
      <c r="Y319" s="34" t="str">
        <f t="shared" ca="1" si="79"/>
        <v/>
      </c>
      <c r="Z319" s="34" t="str">
        <f>IF(AND(C319="Abierto",D319="Baja"),RANK(Y319,$Y$4:$Y$999,0)+COUNTIF($Y$4:Y319,Y319)-1+MAX(Q:Q,T:T,W:W),"")</f>
        <v/>
      </c>
      <c r="AA319" s="35" t="str">
        <f t="shared" si="85"/>
        <v/>
      </c>
      <c r="AB319" s="35" t="str">
        <f t="shared" si="80"/>
        <v/>
      </c>
      <c r="AC319" s="35" t="str">
        <f t="shared" si="81"/>
        <v/>
      </c>
      <c r="AD319" s="36">
        <v>316</v>
      </c>
      <c r="AE319" s="36" t="str">
        <f t="shared" ca="1" si="82"/>
        <v/>
      </c>
      <c r="AF319" s="37" t="str">
        <f t="shared" ca="1" si="83"/>
        <v/>
      </c>
      <c r="AG319" s="24"/>
      <c r="AH319" s="24"/>
      <c r="AI319" s="24"/>
      <c r="AJ319" s="24"/>
      <c r="AK319" s="36" t="str">
        <f>IF(AL319="","",MAX($AK$1:AK318)+1)</f>
        <v/>
      </c>
      <c r="AL319" s="39" t="str">
        <f>IF(H319="","",IF(COUNTIF($AL$3:AL318,H319)=0,H319,""))</f>
        <v/>
      </c>
      <c r="AM319" s="39" t="str">
        <f t="shared" si="84"/>
        <v/>
      </c>
    </row>
    <row r="320" spans="2:39" x14ac:dyDescent="0.35">
      <c r="B320" s="31"/>
      <c r="C320" s="31"/>
      <c r="D320" s="31"/>
      <c r="E320" s="31"/>
      <c r="F320" s="78"/>
      <c r="G320" s="21"/>
      <c r="H320" s="31"/>
      <c r="I320" s="32"/>
      <c r="J320" s="33" t="str">
        <f t="shared" si="71"/>
        <v/>
      </c>
      <c r="K320" s="31"/>
      <c r="L320" s="24"/>
      <c r="M320" s="24"/>
      <c r="N320" s="24"/>
      <c r="O320" s="34" t="str">
        <f t="shared" si="72"/>
        <v/>
      </c>
      <c r="P320" s="34" t="str">
        <f t="shared" ca="1" si="73"/>
        <v/>
      </c>
      <c r="Q320" s="34" t="str">
        <f>IF(AND(C320="Abierto",D320="Urgente"),RANK(P320,$P$4:$P$999,0)+COUNTIF($P$4:P320,P320)-1,"")</f>
        <v/>
      </c>
      <c r="R320" s="34" t="str">
        <f t="shared" si="74"/>
        <v/>
      </c>
      <c r="S320" s="34" t="str">
        <f t="shared" ca="1" si="75"/>
        <v/>
      </c>
      <c r="T320" s="34" t="str">
        <f>IF(AND(C320="Abierto",D320="Alta"),RANK(S320,$S$4:$S$999,0)+COUNTIF($S$4:S320,S320)-1+MAX(Q:Q),"")</f>
        <v/>
      </c>
      <c r="U320" s="34" t="str">
        <f t="shared" si="76"/>
        <v/>
      </c>
      <c r="V320" s="34" t="str">
        <f t="shared" ca="1" si="77"/>
        <v/>
      </c>
      <c r="W320" s="34" t="str">
        <f>IF(AND(C320="Abierto",D320="Media"),RANK(V320,$V$4:$V$999,0)+COUNTIF($V$4:V320,V320)-1+MAX(Q:Q,T:T),"")</f>
        <v/>
      </c>
      <c r="X320" s="34" t="str">
        <f t="shared" si="78"/>
        <v/>
      </c>
      <c r="Y320" s="34" t="str">
        <f t="shared" ca="1" si="79"/>
        <v/>
      </c>
      <c r="Z320" s="34" t="str">
        <f>IF(AND(C320="Abierto",D320="Baja"),RANK(Y320,$Y$4:$Y$999,0)+COUNTIF($Y$4:Y320,Y320)-1+MAX(Q:Q,T:T,W:W),"")</f>
        <v/>
      </c>
      <c r="AA320" s="35" t="str">
        <f t="shared" si="85"/>
        <v/>
      </c>
      <c r="AB320" s="35" t="str">
        <f t="shared" si="80"/>
        <v/>
      </c>
      <c r="AC320" s="35" t="str">
        <f t="shared" si="81"/>
        <v/>
      </c>
      <c r="AD320" s="36">
        <v>317</v>
      </c>
      <c r="AE320" s="36" t="str">
        <f t="shared" ca="1" si="82"/>
        <v/>
      </c>
      <c r="AF320" s="37" t="str">
        <f t="shared" ca="1" si="83"/>
        <v/>
      </c>
      <c r="AG320" s="24"/>
      <c r="AH320" s="24"/>
      <c r="AI320" s="24"/>
      <c r="AJ320" s="24"/>
      <c r="AK320" s="36" t="str">
        <f>IF(AL320="","",MAX($AK$1:AK319)+1)</f>
        <v/>
      </c>
      <c r="AL320" s="39" t="str">
        <f>IF(H320="","",IF(COUNTIF($AL$3:AL319,H320)=0,H320,""))</f>
        <v/>
      </c>
      <c r="AM320" s="39" t="str">
        <f t="shared" si="84"/>
        <v/>
      </c>
    </row>
    <row r="321" spans="2:39" x14ac:dyDescent="0.35">
      <c r="B321" s="31"/>
      <c r="C321" s="31"/>
      <c r="D321" s="31"/>
      <c r="E321" s="31"/>
      <c r="F321" s="78"/>
      <c r="G321" s="21"/>
      <c r="H321" s="31"/>
      <c r="I321" s="32"/>
      <c r="J321" s="33" t="str">
        <f t="shared" si="71"/>
        <v/>
      </c>
      <c r="K321" s="31"/>
      <c r="L321" s="24"/>
      <c r="M321" s="24"/>
      <c r="N321" s="24"/>
      <c r="O321" s="34" t="str">
        <f t="shared" si="72"/>
        <v/>
      </c>
      <c r="P321" s="34" t="str">
        <f t="shared" ca="1" si="73"/>
        <v/>
      </c>
      <c r="Q321" s="34" t="str">
        <f>IF(AND(C321="Abierto",D321="Urgente"),RANK(P321,$P$4:$P$999,0)+COUNTIF($P$4:P321,P321)-1,"")</f>
        <v/>
      </c>
      <c r="R321" s="34" t="str">
        <f t="shared" si="74"/>
        <v/>
      </c>
      <c r="S321" s="34" t="str">
        <f t="shared" ca="1" si="75"/>
        <v/>
      </c>
      <c r="T321" s="34" t="str">
        <f>IF(AND(C321="Abierto",D321="Alta"),RANK(S321,$S$4:$S$999,0)+COUNTIF($S$4:S321,S321)-1+MAX(Q:Q),"")</f>
        <v/>
      </c>
      <c r="U321" s="34" t="str">
        <f t="shared" si="76"/>
        <v/>
      </c>
      <c r="V321" s="34" t="str">
        <f t="shared" ca="1" si="77"/>
        <v/>
      </c>
      <c r="W321" s="34" t="str">
        <f>IF(AND(C321="Abierto",D321="Media"),RANK(V321,$V$4:$V$999,0)+COUNTIF($V$4:V321,V321)-1+MAX(Q:Q,T:T),"")</f>
        <v/>
      </c>
      <c r="X321" s="34" t="str">
        <f t="shared" si="78"/>
        <v/>
      </c>
      <c r="Y321" s="34" t="str">
        <f t="shared" ca="1" si="79"/>
        <v/>
      </c>
      <c r="Z321" s="34" t="str">
        <f>IF(AND(C321="Abierto",D321="Baja"),RANK(Y321,$Y$4:$Y$999,0)+COUNTIF($Y$4:Y321,Y321)-1+MAX(Q:Q,T:T,W:W),"")</f>
        <v/>
      </c>
      <c r="AA321" s="35" t="str">
        <f t="shared" si="85"/>
        <v/>
      </c>
      <c r="AB321" s="35" t="str">
        <f t="shared" si="80"/>
        <v/>
      </c>
      <c r="AC321" s="35" t="str">
        <f t="shared" si="81"/>
        <v/>
      </c>
      <c r="AD321" s="36">
        <v>318</v>
      </c>
      <c r="AE321" s="36" t="str">
        <f t="shared" ca="1" si="82"/>
        <v/>
      </c>
      <c r="AF321" s="37" t="str">
        <f t="shared" ca="1" si="83"/>
        <v/>
      </c>
      <c r="AG321" s="24"/>
      <c r="AH321" s="24"/>
      <c r="AI321" s="24"/>
      <c r="AJ321" s="24"/>
      <c r="AK321" s="36" t="str">
        <f>IF(AL321="","",MAX($AK$1:AK320)+1)</f>
        <v/>
      </c>
      <c r="AL321" s="39" t="str">
        <f>IF(H321="","",IF(COUNTIF($AL$3:AL320,H321)=0,H321,""))</f>
        <v/>
      </c>
      <c r="AM321" s="39" t="str">
        <f t="shared" si="84"/>
        <v/>
      </c>
    </row>
    <row r="322" spans="2:39" x14ac:dyDescent="0.35">
      <c r="B322" s="31"/>
      <c r="C322" s="31"/>
      <c r="D322" s="31"/>
      <c r="E322" s="31"/>
      <c r="F322" s="78"/>
      <c r="G322" s="21"/>
      <c r="H322" s="31"/>
      <c r="I322" s="32"/>
      <c r="J322" s="33" t="str">
        <f t="shared" si="71"/>
        <v/>
      </c>
      <c r="K322" s="31"/>
      <c r="L322" s="24"/>
      <c r="M322" s="24"/>
      <c r="N322" s="24"/>
      <c r="O322" s="34" t="str">
        <f t="shared" si="72"/>
        <v/>
      </c>
      <c r="P322" s="34" t="str">
        <f t="shared" ca="1" si="73"/>
        <v/>
      </c>
      <c r="Q322" s="34" t="str">
        <f>IF(AND(C322="Abierto",D322="Urgente"),RANK(P322,$P$4:$P$999,0)+COUNTIF($P$4:P322,P322)-1,"")</f>
        <v/>
      </c>
      <c r="R322" s="34" t="str">
        <f t="shared" si="74"/>
        <v/>
      </c>
      <c r="S322" s="34" t="str">
        <f t="shared" ca="1" si="75"/>
        <v/>
      </c>
      <c r="T322" s="34" t="str">
        <f>IF(AND(C322="Abierto",D322="Alta"),RANK(S322,$S$4:$S$999,0)+COUNTIF($S$4:S322,S322)-1+MAX(Q:Q),"")</f>
        <v/>
      </c>
      <c r="U322" s="34" t="str">
        <f t="shared" si="76"/>
        <v/>
      </c>
      <c r="V322" s="34" t="str">
        <f t="shared" ca="1" si="77"/>
        <v/>
      </c>
      <c r="W322" s="34" t="str">
        <f>IF(AND(C322="Abierto",D322="Media"),RANK(V322,$V$4:$V$999,0)+COUNTIF($V$4:V322,V322)-1+MAX(Q:Q,T:T),"")</f>
        <v/>
      </c>
      <c r="X322" s="34" t="str">
        <f t="shared" si="78"/>
        <v/>
      </c>
      <c r="Y322" s="34" t="str">
        <f t="shared" ca="1" si="79"/>
        <v/>
      </c>
      <c r="Z322" s="34" t="str">
        <f>IF(AND(C322="Abierto",D322="Baja"),RANK(Y322,$Y$4:$Y$999,0)+COUNTIF($Y$4:Y322,Y322)-1+MAX(Q:Q,T:T,W:W),"")</f>
        <v/>
      </c>
      <c r="AA322" s="35" t="str">
        <f t="shared" si="85"/>
        <v/>
      </c>
      <c r="AB322" s="35" t="str">
        <f t="shared" si="80"/>
        <v/>
      </c>
      <c r="AC322" s="35" t="str">
        <f t="shared" si="81"/>
        <v/>
      </c>
      <c r="AD322" s="36">
        <v>319</v>
      </c>
      <c r="AE322" s="36" t="str">
        <f t="shared" ca="1" si="82"/>
        <v/>
      </c>
      <c r="AF322" s="37" t="str">
        <f t="shared" ca="1" si="83"/>
        <v/>
      </c>
      <c r="AG322" s="24"/>
      <c r="AH322" s="24"/>
      <c r="AI322" s="24"/>
      <c r="AJ322" s="24"/>
      <c r="AK322" s="36" t="str">
        <f>IF(AL322="","",MAX($AK$1:AK321)+1)</f>
        <v/>
      </c>
      <c r="AL322" s="39" t="str">
        <f>IF(H322="","",IF(COUNTIF($AL$3:AL321,H322)=0,H322,""))</f>
        <v/>
      </c>
      <c r="AM322" s="39" t="str">
        <f t="shared" si="84"/>
        <v/>
      </c>
    </row>
    <row r="323" spans="2:39" x14ac:dyDescent="0.35">
      <c r="B323" s="31"/>
      <c r="C323" s="31"/>
      <c r="D323" s="31"/>
      <c r="E323" s="31"/>
      <c r="F323" s="78"/>
      <c r="G323" s="21"/>
      <c r="H323" s="31"/>
      <c r="I323" s="32"/>
      <c r="J323" s="33" t="str">
        <f t="shared" si="71"/>
        <v/>
      </c>
      <c r="K323" s="31"/>
      <c r="L323" s="24"/>
      <c r="M323" s="24"/>
      <c r="N323" s="24"/>
      <c r="O323" s="34" t="str">
        <f t="shared" si="72"/>
        <v/>
      </c>
      <c r="P323" s="34" t="str">
        <f t="shared" ca="1" si="73"/>
        <v/>
      </c>
      <c r="Q323" s="34" t="str">
        <f>IF(AND(C323="Abierto",D323="Urgente"),RANK(P323,$P$4:$P$999,0)+COUNTIF($P$4:P323,P323)-1,"")</f>
        <v/>
      </c>
      <c r="R323" s="34" t="str">
        <f t="shared" si="74"/>
        <v/>
      </c>
      <c r="S323" s="34" t="str">
        <f t="shared" ca="1" si="75"/>
        <v/>
      </c>
      <c r="T323" s="34" t="str">
        <f>IF(AND(C323="Abierto",D323="Alta"),RANK(S323,$S$4:$S$999,0)+COUNTIF($S$4:S323,S323)-1+MAX(Q:Q),"")</f>
        <v/>
      </c>
      <c r="U323" s="34" t="str">
        <f t="shared" si="76"/>
        <v/>
      </c>
      <c r="V323" s="34" t="str">
        <f t="shared" ca="1" si="77"/>
        <v/>
      </c>
      <c r="W323" s="34" t="str">
        <f>IF(AND(C323="Abierto",D323="Media"),RANK(V323,$V$4:$V$999,0)+COUNTIF($V$4:V323,V323)-1+MAX(Q:Q,T:T),"")</f>
        <v/>
      </c>
      <c r="X323" s="34" t="str">
        <f t="shared" si="78"/>
        <v/>
      </c>
      <c r="Y323" s="34" t="str">
        <f t="shared" ca="1" si="79"/>
        <v/>
      </c>
      <c r="Z323" s="34" t="str">
        <f>IF(AND(C323="Abierto",D323="Baja"),RANK(Y323,$Y$4:$Y$999,0)+COUNTIF($Y$4:Y323,Y323)-1+MAX(Q:Q,T:T,W:W),"")</f>
        <v/>
      </c>
      <c r="AA323" s="35" t="str">
        <f t="shared" si="85"/>
        <v/>
      </c>
      <c r="AB323" s="35" t="str">
        <f t="shared" si="80"/>
        <v/>
      </c>
      <c r="AC323" s="35" t="str">
        <f t="shared" si="81"/>
        <v/>
      </c>
      <c r="AD323" s="36">
        <v>320</v>
      </c>
      <c r="AE323" s="36" t="str">
        <f t="shared" ca="1" si="82"/>
        <v/>
      </c>
      <c r="AF323" s="37" t="str">
        <f t="shared" ca="1" si="83"/>
        <v/>
      </c>
      <c r="AG323" s="24"/>
      <c r="AH323" s="24"/>
      <c r="AI323" s="24"/>
      <c r="AJ323" s="24"/>
      <c r="AK323" s="36" t="str">
        <f>IF(AL323="","",MAX($AK$1:AK322)+1)</f>
        <v/>
      </c>
      <c r="AL323" s="39" t="str">
        <f>IF(H323="","",IF(COUNTIF($AL$3:AL322,H323)=0,H323,""))</f>
        <v/>
      </c>
      <c r="AM323" s="39" t="str">
        <f t="shared" si="84"/>
        <v/>
      </c>
    </row>
    <row r="324" spans="2:39" x14ac:dyDescent="0.35">
      <c r="B324" s="31"/>
      <c r="C324" s="31"/>
      <c r="D324" s="31"/>
      <c r="E324" s="31"/>
      <c r="F324" s="78"/>
      <c r="G324" s="21"/>
      <c r="H324" s="31"/>
      <c r="I324" s="32"/>
      <c r="J324" s="33" t="str">
        <f t="shared" ref="J324:J387" si="86">IF(OR(F324=0,I324=0),"",I324-F324)</f>
        <v/>
      </c>
      <c r="K324" s="31"/>
      <c r="L324" s="24"/>
      <c r="M324" s="24"/>
      <c r="N324" s="24"/>
      <c r="O324" s="34" t="str">
        <f t="shared" ref="O324:O387" si="87">IF(AND(C324="Abierto",D324="Urgente"),B324,"")</f>
        <v/>
      </c>
      <c r="P324" s="34" t="str">
        <f t="shared" ref="P324:P387" ca="1" si="88">IF(AND(C324="Abierto",D324="Urgente"),TODAY()-F324,"")</f>
        <v/>
      </c>
      <c r="Q324" s="34" t="str">
        <f>IF(AND(C324="Abierto",D324="Urgente"),RANK(P324,$P$4:$P$999,0)+COUNTIF($P$4:P324,P324)-1,"")</f>
        <v/>
      </c>
      <c r="R324" s="34" t="str">
        <f t="shared" ref="R324:R387" si="89">IF(AND(C324="Abierto",D324="Alta"),B324,"")</f>
        <v/>
      </c>
      <c r="S324" s="34" t="str">
        <f t="shared" ref="S324:S387" ca="1" si="90">IF(AND(C324="Abierto",D324="Alta"),TODAY()-F324,"")</f>
        <v/>
      </c>
      <c r="T324" s="34" t="str">
        <f>IF(AND(C324="Abierto",D324="Alta"),RANK(S324,$S$4:$S$999,0)+COUNTIF($S$4:S324,S324)-1+MAX(Q:Q),"")</f>
        <v/>
      </c>
      <c r="U324" s="34" t="str">
        <f t="shared" ref="U324:U387" si="91">IF(AND(C324="Abierto",D324="Media"),B324,"")</f>
        <v/>
      </c>
      <c r="V324" s="34" t="str">
        <f t="shared" ref="V324:V387" ca="1" si="92">IF(AND(C324="Abierto",D324="Media"),TODAY()-F324,"")</f>
        <v/>
      </c>
      <c r="W324" s="34" t="str">
        <f>IF(AND(C324="Abierto",D324="Media"),RANK(V324,$V$4:$V$999,0)+COUNTIF($V$4:V324,V324)-1+MAX(Q:Q,T:T),"")</f>
        <v/>
      </c>
      <c r="X324" s="34" t="str">
        <f t="shared" ref="X324:X387" si="93">IF(AND(C324="Abierto",D324="Baja"),B324,"")</f>
        <v/>
      </c>
      <c r="Y324" s="34" t="str">
        <f t="shared" ref="Y324:Y387" ca="1" si="94">IF(AND(C324="Abierto",D324="Baja"),TODAY()-F324,"")</f>
        <v/>
      </c>
      <c r="Z324" s="34" t="str">
        <f>IF(AND(C324="Abierto",D324="Baja"),RANK(Y324,$Y$4:$Y$999,0)+COUNTIF($Y$4:Y324,Y324)-1+MAX(Q:Q,T:T,W:W),"")</f>
        <v/>
      </c>
      <c r="AA324" s="35" t="str">
        <f t="shared" si="85"/>
        <v/>
      </c>
      <c r="AB324" s="35" t="str">
        <f t="shared" ref="AB324:AB387" si="95">IF(OR(C324="Resuelto",C324=""),"",SUM(P324,S324,V324,Y324))</f>
        <v/>
      </c>
      <c r="AC324" s="35" t="str">
        <f t="shared" ref="AC324:AC387" si="96">IF(OR(C324="Resuelto",C324=""),"",SUM(O324,R324,U324,X324))</f>
        <v/>
      </c>
      <c r="AD324" s="36">
        <v>321</v>
      </c>
      <c r="AE324" s="36" t="str">
        <f t="shared" ca="1" si="82"/>
        <v/>
      </c>
      <c r="AF324" s="37" t="str">
        <f t="shared" ca="1" si="83"/>
        <v/>
      </c>
      <c r="AG324" s="24"/>
      <c r="AH324" s="24"/>
      <c r="AI324" s="24"/>
      <c r="AJ324" s="24"/>
      <c r="AK324" s="36" t="str">
        <f>IF(AL324="","",MAX($AK$1:AK323)+1)</f>
        <v/>
      </c>
      <c r="AL324" s="39" t="str">
        <f>IF(H324="","",IF(COUNTIF($AL$3:AL323,H324)=0,H324,""))</f>
        <v/>
      </c>
      <c r="AM324" s="39" t="str">
        <f t="shared" si="84"/>
        <v/>
      </c>
    </row>
    <row r="325" spans="2:39" x14ac:dyDescent="0.35">
      <c r="B325" s="31"/>
      <c r="C325" s="31"/>
      <c r="D325" s="31"/>
      <c r="E325" s="31"/>
      <c r="F325" s="78"/>
      <c r="G325" s="21"/>
      <c r="H325" s="31"/>
      <c r="I325" s="32"/>
      <c r="J325" s="33" t="str">
        <f t="shared" si="86"/>
        <v/>
      </c>
      <c r="K325" s="31"/>
      <c r="L325" s="24"/>
      <c r="M325" s="24"/>
      <c r="N325" s="24"/>
      <c r="O325" s="34" t="str">
        <f t="shared" si="87"/>
        <v/>
      </c>
      <c r="P325" s="34" t="str">
        <f t="shared" ca="1" si="88"/>
        <v/>
      </c>
      <c r="Q325" s="34" t="str">
        <f>IF(AND(C325="Abierto",D325="Urgente"),RANK(P325,$P$4:$P$999,0)+COUNTIF($P$4:P325,P325)-1,"")</f>
        <v/>
      </c>
      <c r="R325" s="34" t="str">
        <f t="shared" si="89"/>
        <v/>
      </c>
      <c r="S325" s="34" t="str">
        <f t="shared" ca="1" si="90"/>
        <v/>
      </c>
      <c r="T325" s="34" t="str">
        <f>IF(AND(C325="Abierto",D325="Alta"),RANK(S325,$S$4:$S$999,0)+COUNTIF($S$4:S325,S325)-1+MAX(Q:Q),"")</f>
        <v/>
      </c>
      <c r="U325" s="34" t="str">
        <f t="shared" si="91"/>
        <v/>
      </c>
      <c r="V325" s="34" t="str">
        <f t="shared" ca="1" si="92"/>
        <v/>
      </c>
      <c r="W325" s="34" t="str">
        <f>IF(AND(C325="Abierto",D325="Media"),RANK(V325,$V$4:$V$999,0)+COUNTIF($V$4:V325,V325)-1+MAX(Q:Q,T:T),"")</f>
        <v/>
      </c>
      <c r="X325" s="34" t="str">
        <f t="shared" si="93"/>
        <v/>
      </c>
      <c r="Y325" s="34" t="str">
        <f t="shared" ca="1" si="94"/>
        <v/>
      </c>
      <c r="Z325" s="34" t="str">
        <f>IF(AND(C325="Abierto",D325="Baja"),RANK(Y325,$Y$4:$Y$999,0)+COUNTIF($Y$4:Y325,Y325)-1+MAX(Q:Q,T:T,W:W),"")</f>
        <v/>
      </c>
      <c r="AA325" s="35" t="str">
        <f t="shared" si="85"/>
        <v/>
      </c>
      <c r="AB325" s="35" t="str">
        <f t="shared" si="95"/>
        <v/>
      </c>
      <c r="AC325" s="35" t="str">
        <f t="shared" si="96"/>
        <v/>
      </c>
      <c r="AD325" s="36">
        <v>322</v>
      </c>
      <c r="AE325" s="36" t="str">
        <f t="shared" ref="AE325:AE388" ca="1" si="97">IF(ISNA(VLOOKUP(AD325,$AA$4:$AC$996,3,FALSE))=TRUE,"",VLOOKUP(AD325,$AA$4:$AC$996,3,FALSE))</f>
        <v/>
      </c>
      <c r="AF325" s="37" t="str">
        <f t="shared" ref="AF325:AF388" ca="1" si="98">IF(ISNA(VLOOKUP(AD325,$AA$4:$AC$996,2,FALSE))=TRUE,"",VLOOKUP(AD325,$AA$4:$AC$996,2,FALSE))</f>
        <v/>
      </c>
      <c r="AG325" s="24"/>
      <c r="AH325" s="24"/>
      <c r="AI325" s="24"/>
      <c r="AJ325" s="24"/>
      <c r="AK325" s="36" t="str">
        <f>IF(AL325="","",MAX($AK$1:AK324)+1)</f>
        <v/>
      </c>
      <c r="AL325" s="39" t="str">
        <f>IF(H325="","",IF(COUNTIF($AL$3:AL324,H325)=0,H325,""))</f>
        <v/>
      </c>
      <c r="AM325" s="39" t="str">
        <f t="shared" ref="AM325:AM388" si="99">IF(ISNA(VLOOKUP(AD325,$AK$4:$AL$996,2,FALSE))=TRUE,"",VLOOKUP(AD325,$AK$4:$AL$996,2,FALSE))</f>
        <v/>
      </c>
    </row>
    <row r="326" spans="2:39" x14ac:dyDescent="0.35">
      <c r="B326" s="31"/>
      <c r="C326" s="31"/>
      <c r="D326" s="31"/>
      <c r="E326" s="31"/>
      <c r="F326" s="78"/>
      <c r="G326" s="21"/>
      <c r="H326" s="31"/>
      <c r="I326" s="32"/>
      <c r="J326" s="33" t="str">
        <f t="shared" si="86"/>
        <v/>
      </c>
      <c r="K326" s="31"/>
      <c r="L326" s="24"/>
      <c r="M326" s="24"/>
      <c r="N326" s="24"/>
      <c r="O326" s="34" t="str">
        <f t="shared" si="87"/>
        <v/>
      </c>
      <c r="P326" s="34" t="str">
        <f t="shared" ca="1" si="88"/>
        <v/>
      </c>
      <c r="Q326" s="34" t="str">
        <f>IF(AND(C326="Abierto",D326="Urgente"),RANK(P326,$P$4:$P$999,0)+COUNTIF($P$4:P326,P326)-1,"")</f>
        <v/>
      </c>
      <c r="R326" s="34" t="str">
        <f t="shared" si="89"/>
        <v/>
      </c>
      <c r="S326" s="34" t="str">
        <f t="shared" ca="1" si="90"/>
        <v/>
      </c>
      <c r="T326" s="34" t="str">
        <f>IF(AND(C326="Abierto",D326="Alta"),RANK(S326,$S$4:$S$999,0)+COUNTIF($S$4:S326,S326)-1+MAX(Q:Q),"")</f>
        <v/>
      </c>
      <c r="U326" s="34" t="str">
        <f t="shared" si="91"/>
        <v/>
      </c>
      <c r="V326" s="34" t="str">
        <f t="shared" ca="1" si="92"/>
        <v/>
      </c>
      <c r="W326" s="34" t="str">
        <f>IF(AND(C326="Abierto",D326="Media"),RANK(V326,$V$4:$V$999,0)+COUNTIF($V$4:V326,V326)-1+MAX(Q:Q,T:T),"")</f>
        <v/>
      </c>
      <c r="X326" s="34" t="str">
        <f t="shared" si="93"/>
        <v/>
      </c>
      <c r="Y326" s="34" t="str">
        <f t="shared" ca="1" si="94"/>
        <v/>
      </c>
      <c r="Z326" s="34" t="str">
        <f>IF(AND(C326="Abierto",D326="Baja"),RANK(Y326,$Y$4:$Y$999,0)+COUNTIF($Y$4:Y326,Y326)-1+MAX(Q:Q,T:T,W:W),"")</f>
        <v/>
      </c>
      <c r="AA326" s="35" t="str">
        <f t="shared" si="85"/>
        <v/>
      </c>
      <c r="AB326" s="35" t="str">
        <f t="shared" si="95"/>
        <v/>
      </c>
      <c r="AC326" s="35" t="str">
        <f t="shared" si="96"/>
        <v/>
      </c>
      <c r="AD326" s="36">
        <v>323</v>
      </c>
      <c r="AE326" s="36" t="str">
        <f t="shared" ca="1" si="97"/>
        <v/>
      </c>
      <c r="AF326" s="37" t="str">
        <f t="shared" ca="1" si="98"/>
        <v/>
      </c>
      <c r="AG326" s="24"/>
      <c r="AH326" s="24"/>
      <c r="AI326" s="24"/>
      <c r="AJ326" s="24"/>
      <c r="AK326" s="36" t="str">
        <f>IF(AL326="","",MAX($AK$1:AK325)+1)</f>
        <v/>
      </c>
      <c r="AL326" s="39" t="str">
        <f>IF(H326="","",IF(COUNTIF($AL$3:AL325,H326)=0,H326,""))</f>
        <v/>
      </c>
      <c r="AM326" s="39" t="str">
        <f t="shared" si="99"/>
        <v/>
      </c>
    </row>
    <row r="327" spans="2:39" x14ac:dyDescent="0.35">
      <c r="B327" s="31"/>
      <c r="C327" s="31"/>
      <c r="D327" s="31"/>
      <c r="E327" s="31"/>
      <c r="F327" s="78"/>
      <c r="G327" s="21"/>
      <c r="H327" s="31"/>
      <c r="I327" s="32"/>
      <c r="J327" s="33" t="str">
        <f t="shared" si="86"/>
        <v/>
      </c>
      <c r="K327" s="31"/>
      <c r="L327" s="24"/>
      <c r="M327" s="24"/>
      <c r="N327" s="24"/>
      <c r="O327" s="34" t="str">
        <f t="shared" si="87"/>
        <v/>
      </c>
      <c r="P327" s="34" t="str">
        <f t="shared" ca="1" si="88"/>
        <v/>
      </c>
      <c r="Q327" s="34" t="str">
        <f>IF(AND(C327="Abierto",D327="Urgente"),RANK(P327,$P$4:$P$999,0)+COUNTIF($P$4:P327,P327)-1,"")</f>
        <v/>
      </c>
      <c r="R327" s="34" t="str">
        <f t="shared" si="89"/>
        <v/>
      </c>
      <c r="S327" s="34" t="str">
        <f t="shared" ca="1" si="90"/>
        <v/>
      </c>
      <c r="T327" s="34" t="str">
        <f>IF(AND(C327="Abierto",D327="Alta"),RANK(S327,$S$4:$S$999,0)+COUNTIF($S$4:S327,S327)-1+MAX(Q:Q),"")</f>
        <v/>
      </c>
      <c r="U327" s="34" t="str">
        <f t="shared" si="91"/>
        <v/>
      </c>
      <c r="V327" s="34" t="str">
        <f t="shared" ca="1" si="92"/>
        <v/>
      </c>
      <c r="W327" s="34" t="str">
        <f>IF(AND(C327="Abierto",D327="Media"),RANK(V327,$V$4:$V$999,0)+COUNTIF($V$4:V327,V327)-1+MAX(Q:Q,T:T),"")</f>
        <v/>
      </c>
      <c r="X327" s="34" t="str">
        <f t="shared" si="93"/>
        <v/>
      </c>
      <c r="Y327" s="34" t="str">
        <f t="shared" ca="1" si="94"/>
        <v/>
      </c>
      <c r="Z327" s="34" t="str">
        <f>IF(AND(C327="Abierto",D327="Baja"),RANK(Y327,$Y$4:$Y$999,0)+COUNTIF($Y$4:Y327,Y327)-1+MAX(Q:Q,T:T,W:W),"")</f>
        <v/>
      </c>
      <c r="AA327" s="35" t="str">
        <f t="shared" si="85"/>
        <v/>
      </c>
      <c r="AB327" s="35" t="str">
        <f t="shared" si="95"/>
        <v/>
      </c>
      <c r="AC327" s="35" t="str">
        <f t="shared" si="96"/>
        <v/>
      </c>
      <c r="AD327" s="36">
        <v>324</v>
      </c>
      <c r="AE327" s="36" t="str">
        <f t="shared" ca="1" si="97"/>
        <v/>
      </c>
      <c r="AF327" s="37" t="str">
        <f t="shared" ca="1" si="98"/>
        <v/>
      </c>
      <c r="AG327" s="24"/>
      <c r="AH327" s="24"/>
      <c r="AI327" s="24"/>
      <c r="AJ327" s="24"/>
      <c r="AK327" s="36" t="str">
        <f>IF(AL327="","",MAX($AK$1:AK326)+1)</f>
        <v/>
      </c>
      <c r="AL327" s="39" t="str">
        <f>IF(H327="","",IF(COUNTIF($AL$3:AL326,H327)=0,H327,""))</f>
        <v/>
      </c>
      <c r="AM327" s="39" t="str">
        <f t="shared" si="99"/>
        <v/>
      </c>
    </row>
    <row r="328" spans="2:39" x14ac:dyDescent="0.35">
      <c r="B328" s="31"/>
      <c r="C328" s="31"/>
      <c r="D328" s="31"/>
      <c r="E328" s="31"/>
      <c r="F328" s="78"/>
      <c r="G328" s="21"/>
      <c r="H328" s="31"/>
      <c r="I328" s="32"/>
      <c r="J328" s="33" t="str">
        <f t="shared" si="86"/>
        <v/>
      </c>
      <c r="K328" s="31"/>
      <c r="L328" s="24"/>
      <c r="M328" s="24"/>
      <c r="N328" s="24"/>
      <c r="O328" s="34" t="str">
        <f t="shared" si="87"/>
        <v/>
      </c>
      <c r="P328" s="34" t="str">
        <f t="shared" ca="1" si="88"/>
        <v/>
      </c>
      <c r="Q328" s="34" t="str">
        <f>IF(AND(C328="Abierto",D328="Urgente"),RANK(P328,$P$4:$P$999,0)+COUNTIF($P$4:P328,P328)-1,"")</f>
        <v/>
      </c>
      <c r="R328" s="34" t="str">
        <f t="shared" si="89"/>
        <v/>
      </c>
      <c r="S328" s="34" t="str">
        <f t="shared" ca="1" si="90"/>
        <v/>
      </c>
      <c r="T328" s="34" t="str">
        <f>IF(AND(C328="Abierto",D328="Alta"),RANK(S328,$S$4:$S$999,0)+COUNTIF($S$4:S328,S328)-1+MAX(Q:Q),"")</f>
        <v/>
      </c>
      <c r="U328" s="34" t="str">
        <f t="shared" si="91"/>
        <v/>
      </c>
      <c r="V328" s="34" t="str">
        <f t="shared" ca="1" si="92"/>
        <v/>
      </c>
      <c r="W328" s="34" t="str">
        <f>IF(AND(C328="Abierto",D328="Media"),RANK(V328,$V$4:$V$999,0)+COUNTIF($V$4:V328,V328)-1+MAX(Q:Q,T:T),"")</f>
        <v/>
      </c>
      <c r="X328" s="34" t="str">
        <f t="shared" si="93"/>
        <v/>
      </c>
      <c r="Y328" s="34" t="str">
        <f t="shared" ca="1" si="94"/>
        <v/>
      </c>
      <c r="Z328" s="34" t="str">
        <f>IF(AND(C328="Abierto",D328="Baja"),RANK(Y328,$Y$4:$Y$999,0)+COUNTIF($Y$4:Y328,Y328)-1+MAX(Q:Q,T:T,W:W),"")</f>
        <v/>
      </c>
      <c r="AA328" s="35" t="str">
        <f t="shared" si="85"/>
        <v/>
      </c>
      <c r="AB328" s="35" t="str">
        <f t="shared" si="95"/>
        <v/>
      </c>
      <c r="AC328" s="35" t="str">
        <f t="shared" si="96"/>
        <v/>
      </c>
      <c r="AD328" s="36">
        <v>325</v>
      </c>
      <c r="AE328" s="36" t="str">
        <f t="shared" ca="1" si="97"/>
        <v/>
      </c>
      <c r="AF328" s="37" t="str">
        <f t="shared" ca="1" si="98"/>
        <v/>
      </c>
      <c r="AG328" s="24"/>
      <c r="AH328" s="24"/>
      <c r="AI328" s="24"/>
      <c r="AJ328" s="24"/>
      <c r="AK328" s="36" t="str">
        <f>IF(AL328="","",MAX($AK$1:AK327)+1)</f>
        <v/>
      </c>
      <c r="AL328" s="39" t="str">
        <f>IF(H328="","",IF(COUNTIF($AL$3:AL327,H328)=0,H328,""))</f>
        <v/>
      </c>
      <c r="AM328" s="39" t="str">
        <f t="shared" si="99"/>
        <v/>
      </c>
    </row>
    <row r="329" spans="2:39" x14ac:dyDescent="0.35">
      <c r="B329" s="31"/>
      <c r="C329" s="31"/>
      <c r="D329" s="31"/>
      <c r="E329" s="31"/>
      <c r="F329" s="78"/>
      <c r="G329" s="21"/>
      <c r="H329" s="31"/>
      <c r="I329" s="32"/>
      <c r="J329" s="33" t="str">
        <f t="shared" si="86"/>
        <v/>
      </c>
      <c r="K329" s="31"/>
      <c r="L329" s="24"/>
      <c r="M329" s="24"/>
      <c r="N329" s="24"/>
      <c r="O329" s="34" t="str">
        <f t="shared" si="87"/>
        <v/>
      </c>
      <c r="P329" s="34" t="str">
        <f t="shared" ca="1" si="88"/>
        <v/>
      </c>
      <c r="Q329" s="34" t="str">
        <f>IF(AND(C329="Abierto",D329="Urgente"),RANK(P329,$P$4:$P$999,0)+COUNTIF($P$4:P329,P329)-1,"")</f>
        <v/>
      </c>
      <c r="R329" s="34" t="str">
        <f t="shared" si="89"/>
        <v/>
      </c>
      <c r="S329" s="34" t="str">
        <f t="shared" ca="1" si="90"/>
        <v/>
      </c>
      <c r="T329" s="34" t="str">
        <f>IF(AND(C329="Abierto",D329="Alta"),RANK(S329,$S$4:$S$999,0)+COUNTIF($S$4:S329,S329)-1+MAX(Q:Q),"")</f>
        <v/>
      </c>
      <c r="U329" s="34" t="str">
        <f t="shared" si="91"/>
        <v/>
      </c>
      <c r="V329" s="34" t="str">
        <f t="shared" ca="1" si="92"/>
        <v/>
      </c>
      <c r="W329" s="34" t="str">
        <f>IF(AND(C329="Abierto",D329="Media"),RANK(V329,$V$4:$V$999,0)+COUNTIF($V$4:V329,V329)-1+MAX(Q:Q,T:T),"")</f>
        <v/>
      </c>
      <c r="X329" s="34" t="str">
        <f t="shared" si="93"/>
        <v/>
      </c>
      <c r="Y329" s="34" t="str">
        <f t="shared" ca="1" si="94"/>
        <v/>
      </c>
      <c r="Z329" s="34" t="str">
        <f>IF(AND(C329="Abierto",D329="Baja"),RANK(Y329,$Y$4:$Y$999,0)+COUNTIF($Y$4:Y329,Y329)-1+MAX(Q:Q,T:T,W:W),"")</f>
        <v/>
      </c>
      <c r="AA329" s="35" t="str">
        <f t="shared" si="85"/>
        <v/>
      </c>
      <c r="AB329" s="35" t="str">
        <f t="shared" si="95"/>
        <v/>
      </c>
      <c r="AC329" s="35" t="str">
        <f t="shared" si="96"/>
        <v/>
      </c>
      <c r="AD329" s="36">
        <v>326</v>
      </c>
      <c r="AE329" s="36" t="str">
        <f t="shared" ca="1" si="97"/>
        <v/>
      </c>
      <c r="AF329" s="37" t="str">
        <f t="shared" ca="1" si="98"/>
        <v/>
      </c>
      <c r="AG329" s="24"/>
      <c r="AH329" s="24"/>
      <c r="AI329" s="24"/>
      <c r="AJ329" s="24"/>
      <c r="AK329" s="36" t="str">
        <f>IF(AL329="","",MAX($AK$1:AK328)+1)</f>
        <v/>
      </c>
      <c r="AL329" s="39" t="str">
        <f>IF(H329="","",IF(COUNTIF($AL$3:AL328,H329)=0,H329,""))</f>
        <v/>
      </c>
      <c r="AM329" s="39" t="str">
        <f t="shared" si="99"/>
        <v/>
      </c>
    </row>
    <row r="330" spans="2:39" x14ac:dyDescent="0.35">
      <c r="B330" s="31"/>
      <c r="C330" s="31"/>
      <c r="D330" s="31"/>
      <c r="E330" s="31"/>
      <c r="F330" s="78"/>
      <c r="G330" s="21"/>
      <c r="H330" s="31"/>
      <c r="I330" s="32"/>
      <c r="J330" s="33" t="str">
        <f t="shared" si="86"/>
        <v/>
      </c>
      <c r="K330" s="31"/>
      <c r="L330" s="24"/>
      <c r="M330" s="24"/>
      <c r="N330" s="24"/>
      <c r="O330" s="34" t="str">
        <f t="shared" si="87"/>
        <v/>
      </c>
      <c r="P330" s="34" t="str">
        <f t="shared" ca="1" si="88"/>
        <v/>
      </c>
      <c r="Q330" s="34" t="str">
        <f>IF(AND(C330="Abierto",D330="Urgente"),RANK(P330,$P$4:$P$999,0)+COUNTIF($P$4:P330,P330)-1,"")</f>
        <v/>
      </c>
      <c r="R330" s="34" t="str">
        <f t="shared" si="89"/>
        <v/>
      </c>
      <c r="S330" s="34" t="str">
        <f t="shared" ca="1" si="90"/>
        <v/>
      </c>
      <c r="T330" s="34" t="str">
        <f>IF(AND(C330="Abierto",D330="Alta"),RANK(S330,$S$4:$S$999,0)+COUNTIF($S$4:S330,S330)-1+MAX(Q:Q),"")</f>
        <v/>
      </c>
      <c r="U330" s="34" t="str">
        <f t="shared" si="91"/>
        <v/>
      </c>
      <c r="V330" s="34" t="str">
        <f t="shared" ca="1" si="92"/>
        <v/>
      </c>
      <c r="W330" s="34" t="str">
        <f>IF(AND(C330="Abierto",D330="Media"),RANK(V330,$V$4:$V$999,0)+COUNTIF($V$4:V330,V330)-1+MAX(Q:Q,T:T),"")</f>
        <v/>
      </c>
      <c r="X330" s="34" t="str">
        <f t="shared" si="93"/>
        <v/>
      </c>
      <c r="Y330" s="34" t="str">
        <f t="shared" ca="1" si="94"/>
        <v/>
      </c>
      <c r="Z330" s="34" t="str">
        <f>IF(AND(C330="Abierto",D330="Baja"),RANK(Y330,$Y$4:$Y$999,0)+COUNTIF($Y$4:Y330,Y330)-1+MAX(Q:Q,T:T,W:W),"")</f>
        <v/>
      </c>
      <c r="AA330" s="35" t="str">
        <f t="shared" si="85"/>
        <v/>
      </c>
      <c r="AB330" s="35" t="str">
        <f t="shared" si="95"/>
        <v/>
      </c>
      <c r="AC330" s="35" t="str">
        <f t="shared" si="96"/>
        <v/>
      </c>
      <c r="AD330" s="36">
        <v>327</v>
      </c>
      <c r="AE330" s="36" t="str">
        <f t="shared" ca="1" si="97"/>
        <v/>
      </c>
      <c r="AF330" s="37" t="str">
        <f t="shared" ca="1" si="98"/>
        <v/>
      </c>
      <c r="AG330" s="24"/>
      <c r="AH330" s="24"/>
      <c r="AI330" s="24"/>
      <c r="AJ330" s="24"/>
      <c r="AK330" s="36" t="str">
        <f>IF(AL330="","",MAX($AK$1:AK329)+1)</f>
        <v/>
      </c>
      <c r="AL330" s="39" t="str">
        <f>IF(H330="","",IF(COUNTIF($AL$3:AL329,H330)=0,H330,""))</f>
        <v/>
      </c>
      <c r="AM330" s="39" t="str">
        <f t="shared" si="99"/>
        <v/>
      </c>
    </row>
    <row r="331" spans="2:39" x14ac:dyDescent="0.35">
      <c r="B331" s="31"/>
      <c r="C331" s="31"/>
      <c r="D331" s="31"/>
      <c r="E331" s="31"/>
      <c r="F331" s="78"/>
      <c r="G331" s="21"/>
      <c r="H331" s="31"/>
      <c r="I331" s="32"/>
      <c r="J331" s="33" t="str">
        <f t="shared" si="86"/>
        <v/>
      </c>
      <c r="K331" s="31"/>
      <c r="L331" s="24"/>
      <c r="M331" s="24"/>
      <c r="N331" s="24"/>
      <c r="O331" s="34" t="str">
        <f t="shared" si="87"/>
        <v/>
      </c>
      <c r="P331" s="34" t="str">
        <f t="shared" ca="1" si="88"/>
        <v/>
      </c>
      <c r="Q331" s="34" t="str">
        <f>IF(AND(C331="Abierto",D331="Urgente"),RANK(P331,$P$4:$P$999,0)+COUNTIF($P$4:P331,P331)-1,"")</f>
        <v/>
      </c>
      <c r="R331" s="34" t="str">
        <f t="shared" si="89"/>
        <v/>
      </c>
      <c r="S331" s="34" t="str">
        <f t="shared" ca="1" si="90"/>
        <v/>
      </c>
      <c r="T331" s="34" t="str">
        <f>IF(AND(C331="Abierto",D331="Alta"),RANK(S331,$S$4:$S$999,0)+COUNTIF($S$4:S331,S331)-1+MAX(Q:Q),"")</f>
        <v/>
      </c>
      <c r="U331" s="34" t="str">
        <f t="shared" si="91"/>
        <v/>
      </c>
      <c r="V331" s="34" t="str">
        <f t="shared" ca="1" si="92"/>
        <v/>
      </c>
      <c r="W331" s="34" t="str">
        <f>IF(AND(C331="Abierto",D331="Media"),RANK(V331,$V$4:$V$999,0)+COUNTIF($V$4:V331,V331)-1+MAX(Q:Q,T:T),"")</f>
        <v/>
      </c>
      <c r="X331" s="34" t="str">
        <f t="shared" si="93"/>
        <v/>
      </c>
      <c r="Y331" s="34" t="str">
        <f t="shared" ca="1" si="94"/>
        <v/>
      </c>
      <c r="Z331" s="34" t="str">
        <f>IF(AND(C331="Abierto",D331="Baja"),RANK(Y331,$Y$4:$Y$999,0)+COUNTIF($Y$4:Y331,Y331)-1+MAX(Q:Q,T:T,W:W),"")</f>
        <v/>
      </c>
      <c r="AA331" s="35" t="str">
        <f t="shared" si="85"/>
        <v/>
      </c>
      <c r="AB331" s="35" t="str">
        <f t="shared" si="95"/>
        <v/>
      </c>
      <c r="AC331" s="35" t="str">
        <f t="shared" si="96"/>
        <v/>
      </c>
      <c r="AD331" s="36">
        <v>328</v>
      </c>
      <c r="AE331" s="36" t="str">
        <f t="shared" ca="1" si="97"/>
        <v/>
      </c>
      <c r="AF331" s="37" t="str">
        <f t="shared" ca="1" si="98"/>
        <v/>
      </c>
      <c r="AG331" s="24"/>
      <c r="AH331" s="24"/>
      <c r="AI331" s="24"/>
      <c r="AJ331" s="24"/>
      <c r="AK331" s="36" t="str">
        <f>IF(AL331="","",MAX($AK$1:AK330)+1)</f>
        <v/>
      </c>
      <c r="AL331" s="39" t="str">
        <f>IF(H331="","",IF(COUNTIF($AL$3:AL330,H331)=0,H331,""))</f>
        <v/>
      </c>
      <c r="AM331" s="39" t="str">
        <f t="shared" si="99"/>
        <v/>
      </c>
    </row>
    <row r="332" spans="2:39" x14ac:dyDescent="0.35">
      <c r="B332" s="31"/>
      <c r="C332" s="31"/>
      <c r="D332" s="31"/>
      <c r="E332" s="31"/>
      <c r="F332" s="78"/>
      <c r="G332" s="21"/>
      <c r="H332" s="31"/>
      <c r="I332" s="32"/>
      <c r="J332" s="33" t="str">
        <f t="shared" si="86"/>
        <v/>
      </c>
      <c r="K332" s="31"/>
      <c r="L332" s="24"/>
      <c r="M332" s="24"/>
      <c r="N332" s="24"/>
      <c r="O332" s="34" t="str">
        <f t="shared" si="87"/>
        <v/>
      </c>
      <c r="P332" s="34" t="str">
        <f t="shared" ca="1" si="88"/>
        <v/>
      </c>
      <c r="Q332" s="34" t="str">
        <f>IF(AND(C332="Abierto",D332="Urgente"),RANK(P332,$P$4:$P$999,0)+COUNTIF($P$4:P332,P332)-1,"")</f>
        <v/>
      </c>
      <c r="R332" s="34" t="str">
        <f t="shared" si="89"/>
        <v/>
      </c>
      <c r="S332" s="34" t="str">
        <f t="shared" ca="1" si="90"/>
        <v/>
      </c>
      <c r="T332" s="34" t="str">
        <f>IF(AND(C332="Abierto",D332="Alta"),RANK(S332,$S$4:$S$999,0)+COUNTIF($S$4:S332,S332)-1+MAX(Q:Q),"")</f>
        <v/>
      </c>
      <c r="U332" s="34" t="str">
        <f t="shared" si="91"/>
        <v/>
      </c>
      <c r="V332" s="34" t="str">
        <f t="shared" ca="1" si="92"/>
        <v/>
      </c>
      <c r="W332" s="34" t="str">
        <f>IF(AND(C332="Abierto",D332="Media"),RANK(V332,$V$4:$V$999,0)+COUNTIF($V$4:V332,V332)-1+MAX(Q:Q,T:T),"")</f>
        <v/>
      </c>
      <c r="X332" s="34" t="str">
        <f t="shared" si="93"/>
        <v/>
      </c>
      <c r="Y332" s="34" t="str">
        <f t="shared" ca="1" si="94"/>
        <v/>
      </c>
      <c r="Z332" s="34" t="str">
        <f>IF(AND(C332="Abierto",D332="Baja"),RANK(Y332,$Y$4:$Y$999,0)+COUNTIF($Y$4:Y332,Y332)-1+MAX(Q:Q,T:T,W:W),"")</f>
        <v/>
      </c>
      <c r="AA332" s="35" t="str">
        <f t="shared" si="85"/>
        <v/>
      </c>
      <c r="AB332" s="35" t="str">
        <f t="shared" si="95"/>
        <v/>
      </c>
      <c r="AC332" s="35" t="str">
        <f t="shared" si="96"/>
        <v/>
      </c>
      <c r="AD332" s="36">
        <v>329</v>
      </c>
      <c r="AE332" s="36" t="str">
        <f t="shared" ca="1" si="97"/>
        <v/>
      </c>
      <c r="AF332" s="37" t="str">
        <f t="shared" ca="1" si="98"/>
        <v/>
      </c>
      <c r="AG332" s="24"/>
      <c r="AH332" s="24"/>
      <c r="AI332" s="24"/>
      <c r="AJ332" s="24"/>
      <c r="AK332" s="36" t="str">
        <f>IF(AL332="","",MAX($AK$1:AK331)+1)</f>
        <v/>
      </c>
      <c r="AL332" s="39" t="str">
        <f>IF(H332="","",IF(COUNTIF($AL$3:AL331,H332)=0,H332,""))</f>
        <v/>
      </c>
      <c r="AM332" s="39" t="str">
        <f t="shared" si="99"/>
        <v/>
      </c>
    </row>
    <row r="333" spans="2:39" x14ac:dyDescent="0.35">
      <c r="B333" s="31"/>
      <c r="C333" s="31"/>
      <c r="D333" s="31"/>
      <c r="E333" s="31"/>
      <c r="F333" s="78"/>
      <c r="G333" s="21"/>
      <c r="H333" s="31"/>
      <c r="I333" s="32"/>
      <c r="J333" s="33" t="str">
        <f t="shared" si="86"/>
        <v/>
      </c>
      <c r="K333" s="31"/>
      <c r="L333" s="24"/>
      <c r="M333" s="24"/>
      <c r="N333" s="24"/>
      <c r="O333" s="34" t="str">
        <f t="shared" si="87"/>
        <v/>
      </c>
      <c r="P333" s="34" t="str">
        <f t="shared" ca="1" si="88"/>
        <v/>
      </c>
      <c r="Q333" s="34" t="str">
        <f>IF(AND(C333="Abierto",D333="Urgente"),RANK(P333,$P$4:$P$999,0)+COUNTIF($P$4:P333,P333)-1,"")</f>
        <v/>
      </c>
      <c r="R333" s="34" t="str">
        <f t="shared" si="89"/>
        <v/>
      </c>
      <c r="S333" s="34" t="str">
        <f t="shared" ca="1" si="90"/>
        <v/>
      </c>
      <c r="T333" s="34" t="str">
        <f>IF(AND(C333="Abierto",D333="Alta"),RANK(S333,$S$4:$S$999,0)+COUNTIF($S$4:S333,S333)-1+MAX(Q:Q),"")</f>
        <v/>
      </c>
      <c r="U333" s="34" t="str">
        <f t="shared" si="91"/>
        <v/>
      </c>
      <c r="V333" s="34" t="str">
        <f t="shared" ca="1" si="92"/>
        <v/>
      </c>
      <c r="W333" s="34" t="str">
        <f>IF(AND(C333="Abierto",D333="Media"),RANK(V333,$V$4:$V$999,0)+COUNTIF($V$4:V333,V333)-1+MAX(Q:Q,T:T),"")</f>
        <v/>
      </c>
      <c r="X333" s="34" t="str">
        <f t="shared" si="93"/>
        <v/>
      </c>
      <c r="Y333" s="34" t="str">
        <f t="shared" ca="1" si="94"/>
        <v/>
      </c>
      <c r="Z333" s="34" t="str">
        <f>IF(AND(C333="Abierto",D333="Baja"),RANK(Y333,$Y$4:$Y$999,0)+COUNTIF($Y$4:Y333,Y333)-1+MAX(Q:Q,T:T,W:W),"")</f>
        <v/>
      </c>
      <c r="AA333" s="35" t="str">
        <f t="shared" si="85"/>
        <v/>
      </c>
      <c r="AB333" s="35" t="str">
        <f t="shared" si="95"/>
        <v/>
      </c>
      <c r="AC333" s="35" t="str">
        <f t="shared" si="96"/>
        <v/>
      </c>
      <c r="AD333" s="36">
        <v>330</v>
      </c>
      <c r="AE333" s="36" t="str">
        <f t="shared" ca="1" si="97"/>
        <v/>
      </c>
      <c r="AF333" s="37" t="str">
        <f t="shared" ca="1" si="98"/>
        <v/>
      </c>
      <c r="AG333" s="24"/>
      <c r="AH333" s="24"/>
      <c r="AI333" s="24"/>
      <c r="AJ333" s="24"/>
      <c r="AK333" s="36" t="str">
        <f>IF(AL333="","",MAX($AK$1:AK332)+1)</f>
        <v/>
      </c>
      <c r="AL333" s="39" t="str">
        <f>IF(H333="","",IF(COUNTIF($AL$3:AL332,H333)=0,H333,""))</f>
        <v/>
      </c>
      <c r="AM333" s="39" t="str">
        <f t="shared" si="99"/>
        <v/>
      </c>
    </row>
    <row r="334" spans="2:39" x14ac:dyDescent="0.35">
      <c r="B334" s="31"/>
      <c r="C334" s="31"/>
      <c r="D334" s="31"/>
      <c r="E334" s="31"/>
      <c r="F334" s="78"/>
      <c r="G334" s="21"/>
      <c r="H334" s="31"/>
      <c r="I334" s="32"/>
      <c r="J334" s="33" t="str">
        <f t="shared" si="86"/>
        <v/>
      </c>
      <c r="K334" s="31"/>
      <c r="L334" s="24"/>
      <c r="M334" s="24"/>
      <c r="N334" s="24"/>
      <c r="O334" s="34" t="str">
        <f t="shared" si="87"/>
        <v/>
      </c>
      <c r="P334" s="34" t="str">
        <f t="shared" ca="1" si="88"/>
        <v/>
      </c>
      <c r="Q334" s="34" t="str">
        <f>IF(AND(C334="Abierto",D334="Urgente"),RANK(P334,$P$4:$P$999,0)+COUNTIF($P$4:P334,P334)-1,"")</f>
        <v/>
      </c>
      <c r="R334" s="34" t="str">
        <f t="shared" si="89"/>
        <v/>
      </c>
      <c r="S334" s="34" t="str">
        <f t="shared" ca="1" si="90"/>
        <v/>
      </c>
      <c r="T334" s="34" t="str">
        <f>IF(AND(C334="Abierto",D334="Alta"),RANK(S334,$S$4:$S$999,0)+COUNTIF($S$4:S334,S334)-1+MAX(Q:Q),"")</f>
        <v/>
      </c>
      <c r="U334" s="34" t="str">
        <f t="shared" si="91"/>
        <v/>
      </c>
      <c r="V334" s="34" t="str">
        <f t="shared" ca="1" si="92"/>
        <v/>
      </c>
      <c r="W334" s="34" t="str">
        <f>IF(AND(C334="Abierto",D334="Media"),RANK(V334,$V$4:$V$999,0)+COUNTIF($V$4:V334,V334)-1+MAX(Q:Q,T:T),"")</f>
        <v/>
      </c>
      <c r="X334" s="34" t="str">
        <f t="shared" si="93"/>
        <v/>
      </c>
      <c r="Y334" s="34" t="str">
        <f t="shared" ca="1" si="94"/>
        <v/>
      </c>
      <c r="Z334" s="34" t="str">
        <f>IF(AND(C334="Abierto",D334="Baja"),RANK(Y334,$Y$4:$Y$999,0)+COUNTIF($Y$4:Y334,Y334)-1+MAX(Q:Q,T:T,W:W),"")</f>
        <v/>
      </c>
      <c r="AA334" s="35" t="str">
        <f t="shared" si="85"/>
        <v/>
      </c>
      <c r="AB334" s="35" t="str">
        <f t="shared" si="95"/>
        <v/>
      </c>
      <c r="AC334" s="35" t="str">
        <f t="shared" si="96"/>
        <v/>
      </c>
      <c r="AD334" s="36">
        <v>331</v>
      </c>
      <c r="AE334" s="36" t="str">
        <f t="shared" ca="1" si="97"/>
        <v/>
      </c>
      <c r="AF334" s="37" t="str">
        <f t="shared" ca="1" si="98"/>
        <v/>
      </c>
      <c r="AG334" s="24"/>
      <c r="AH334" s="24"/>
      <c r="AI334" s="24"/>
      <c r="AJ334" s="24"/>
      <c r="AK334" s="36" t="str">
        <f>IF(AL334="","",MAX($AK$1:AK333)+1)</f>
        <v/>
      </c>
      <c r="AL334" s="39" t="str">
        <f>IF(H334="","",IF(COUNTIF($AL$3:AL333,H334)=0,H334,""))</f>
        <v/>
      </c>
      <c r="AM334" s="39" t="str">
        <f t="shared" si="99"/>
        <v/>
      </c>
    </row>
    <row r="335" spans="2:39" x14ac:dyDescent="0.35">
      <c r="B335" s="31"/>
      <c r="C335" s="31"/>
      <c r="D335" s="31"/>
      <c r="E335" s="31"/>
      <c r="F335" s="78"/>
      <c r="G335" s="21"/>
      <c r="H335" s="31"/>
      <c r="I335" s="32"/>
      <c r="J335" s="33" t="str">
        <f t="shared" si="86"/>
        <v/>
      </c>
      <c r="K335" s="31"/>
      <c r="L335" s="24"/>
      <c r="M335" s="24"/>
      <c r="N335" s="24"/>
      <c r="O335" s="34" t="str">
        <f t="shared" si="87"/>
        <v/>
      </c>
      <c r="P335" s="34" t="str">
        <f t="shared" ca="1" si="88"/>
        <v/>
      </c>
      <c r="Q335" s="34" t="str">
        <f>IF(AND(C335="Abierto",D335="Urgente"),RANK(P335,$P$4:$P$999,0)+COUNTIF($P$4:P335,P335)-1,"")</f>
        <v/>
      </c>
      <c r="R335" s="34" t="str">
        <f t="shared" si="89"/>
        <v/>
      </c>
      <c r="S335" s="34" t="str">
        <f t="shared" ca="1" si="90"/>
        <v/>
      </c>
      <c r="T335" s="34" t="str">
        <f>IF(AND(C335="Abierto",D335="Alta"),RANK(S335,$S$4:$S$999,0)+COUNTIF($S$4:S335,S335)-1+MAX(Q:Q),"")</f>
        <v/>
      </c>
      <c r="U335" s="34" t="str">
        <f t="shared" si="91"/>
        <v/>
      </c>
      <c r="V335" s="34" t="str">
        <f t="shared" ca="1" si="92"/>
        <v/>
      </c>
      <c r="W335" s="34" t="str">
        <f>IF(AND(C335="Abierto",D335="Media"),RANK(V335,$V$4:$V$999,0)+COUNTIF($V$4:V335,V335)-1+MAX(Q:Q,T:T),"")</f>
        <v/>
      </c>
      <c r="X335" s="34" t="str">
        <f t="shared" si="93"/>
        <v/>
      </c>
      <c r="Y335" s="34" t="str">
        <f t="shared" ca="1" si="94"/>
        <v/>
      </c>
      <c r="Z335" s="34" t="str">
        <f>IF(AND(C335="Abierto",D335="Baja"),RANK(Y335,$Y$4:$Y$999,0)+COUNTIF($Y$4:Y335,Y335)-1+MAX(Q:Q,T:T,W:W),"")</f>
        <v/>
      </c>
      <c r="AA335" s="35" t="str">
        <f t="shared" si="85"/>
        <v/>
      </c>
      <c r="AB335" s="35" t="str">
        <f t="shared" si="95"/>
        <v/>
      </c>
      <c r="AC335" s="35" t="str">
        <f t="shared" si="96"/>
        <v/>
      </c>
      <c r="AD335" s="36">
        <v>332</v>
      </c>
      <c r="AE335" s="36" t="str">
        <f t="shared" ca="1" si="97"/>
        <v/>
      </c>
      <c r="AF335" s="37" t="str">
        <f t="shared" ca="1" si="98"/>
        <v/>
      </c>
      <c r="AG335" s="24"/>
      <c r="AH335" s="24"/>
      <c r="AI335" s="24"/>
      <c r="AJ335" s="24"/>
      <c r="AK335" s="36" t="str">
        <f>IF(AL335="","",MAX($AK$1:AK334)+1)</f>
        <v/>
      </c>
      <c r="AL335" s="39" t="str">
        <f>IF(H335="","",IF(COUNTIF($AL$3:AL334,H335)=0,H335,""))</f>
        <v/>
      </c>
      <c r="AM335" s="39" t="str">
        <f t="shared" si="99"/>
        <v/>
      </c>
    </row>
    <row r="336" spans="2:39" x14ac:dyDescent="0.35">
      <c r="B336" s="31"/>
      <c r="C336" s="31"/>
      <c r="D336" s="31"/>
      <c r="E336" s="31"/>
      <c r="F336" s="78"/>
      <c r="G336" s="21"/>
      <c r="H336" s="31"/>
      <c r="I336" s="32"/>
      <c r="J336" s="33" t="str">
        <f t="shared" si="86"/>
        <v/>
      </c>
      <c r="K336" s="31"/>
      <c r="L336" s="24"/>
      <c r="M336" s="24"/>
      <c r="N336" s="24"/>
      <c r="O336" s="34" t="str">
        <f t="shared" si="87"/>
        <v/>
      </c>
      <c r="P336" s="34" t="str">
        <f t="shared" ca="1" si="88"/>
        <v/>
      </c>
      <c r="Q336" s="34" t="str">
        <f>IF(AND(C336="Abierto",D336="Urgente"),RANK(P336,$P$4:$P$999,0)+COUNTIF($P$4:P336,P336)-1,"")</f>
        <v/>
      </c>
      <c r="R336" s="34" t="str">
        <f t="shared" si="89"/>
        <v/>
      </c>
      <c r="S336" s="34" t="str">
        <f t="shared" ca="1" si="90"/>
        <v/>
      </c>
      <c r="T336" s="34" t="str">
        <f>IF(AND(C336="Abierto",D336="Alta"),RANK(S336,$S$4:$S$999,0)+COUNTIF($S$4:S336,S336)-1+MAX(Q:Q),"")</f>
        <v/>
      </c>
      <c r="U336" s="34" t="str">
        <f t="shared" si="91"/>
        <v/>
      </c>
      <c r="V336" s="34" t="str">
        <f t="shared" ca="1" si="92"/>
        <v/>
      </c>
      <c r="W336" s="34" t="str">
        <f>IF(AND(C336="Abierto",D336="Media"),RANK(V336,$V$4:$V$999,0)+COUNTIF($V$4:V336,V336)-1+MAX(Q:Q,T:T),"")</f>
        <v/>
      </c>
      <c r="X336" s="34" t="str">
        <f t="shared" si="93"/>
        <v/>
      </c>
      <c r="Y336" s="34" t="str">
        <f t="shared" ca="1" si="94"/>
        <v/>
      </c>
      <c r="Z336" s="34" t="str">
        <f>IF(AND(C336="Abierto",D336="Baja"),RANK(Y336,$Y$4:$Y$999,0)+COUNTIF($Y$4:Y336,Y336)-1+MAX(Q:Q,T:T,W:W),"")</f>
        <v/>
      </c>
      <c r="AA336" s="35" t="str">
        <f t="shared" si="85"/>
        <v/>
      </c>
      <c r="AB336" s="35" t="str">
        <f t="shared" si="95"/>
        <v/>
      </c>
      <c r="AC336" s="35" t="str">
        <f t="shared" si="96"/>
        <v/>
      </c>
      <c r="AD336" s="36">
        <v>333</v>
      </c>
      <c r="AE336" s="36" t="str">
        <f t="shared" ca="1" si="97"/>
        <v/>
      </c>
      <c r="AF336" s="37" t="str">
        <f t="shared" ca="1" si="98"/>
        <v/>
      </c>
      <c r="AG336" s="24"/>
      <c r="AH336" s="24"/>
      <c r="AI336" s="24"/>
      <c r="AJ336" s="24"/>
      <c r="AK336" s="36" t="str">
        <f>IF(AL336="","",MAX($AK$1:AK335)+1)</f>
        <v/>
      </c>
      <c r="AL336" s="39" t="str">
        <f>IF(H336="","",IF(COUNTIF($AL$3:AL335,H336)=0,H336,""))</f>
        <v/>
      </c>
      <c r="AM336" s="39" t="str">
        <f t="shared" si="99"/>
        <v/>
      </c>
    </row>
    <row r="337" spans="2:39" x14ac:dyDescent="0.35">
      <c r="B337" s="31"/>
      <c r="C337" s="31"/>
      <c r="D337" s="31"/>
      <c r="E337" s="31"/>
      <c r="F337" s="78"/>
      <c r="G337" s="21"/>
      <c r="H337" s="31"/>
      <c r="I337" s="32"/>
      <c r="J337" s="33" t="str">
        <f t="shared" si="86"/>
        <v/>
      </c>
      <c r="K337" s="31"/>
      <c r="L337" s="24"/>
      <c r="M337" s="24"/>
      <c r="N337" s="24"/>
      <c r="O337" s="34" t="str">
        <f t="shared" si="87"/>
        <v/>
      </c>
      <c r="P337" s="34" t="str">
        <f t="shared" ca="1" si="88"/>
        <v/>
      </c>
      <c r="Q337" s="34" t="str">
        <f>IF(AND(C337="Abierto",D337="Urgente"),RANK(P337,$P$4:$P$999,0)+COUNTIF($P$4:P337,P337)-1,"")</f>
        <v/>
      </c>
      <c r="R337" s="34" t="str">
        <f t="shared" si="89"/>
        <v/>
      </c>
      <c r="S337" s="34" t="str">
        <f t="shared" ca="1" si="90"/>
        <v/>
      </c>
      <c r="T337" s="34" t="str">
        <f>IF(AND(C337="Abierto",D337="Alta"),RANK(S337,$S$4:$S$999,0)+COUNTIF($S$4:S337,S337)-1+MAX(Q:Q),"")</f>
        <v/>
      </c>
      <c r="U337" s="34" t="str">
        <f t="shared" si="91"/>
        <v/>
      </c>
      <c r="V337" s="34" t="str">
        <f t="shared" ca="1" si="92"/>
        <v/>
      </c>
      <c r="W337" s="34" t="str">
        <f>IF(AND(C337="Abierto",D337="Media"),RANK(V337,$V$4:$V$999,0)+COUNTIF($V$4:V337,V337)-1+MAX(Q:Q,T:T),"")</f>
        <v/>
      </c>
      <c r="X337" s="34" t="str">
        <f t="shared" si="93"/>
        <v/>
      </c>
      <c r="Y337" s="34" t="str">
        <f t="shared" ca="1" si="94"/>
        <v/>
      </c>
      <c r="Z337" s="34" t="str">
        <f>IF(AND(C337="Abierto",D337="Baja"),RANK(Y337,$Y$4:$Y$999,0)+COUNTIF($Y$4:Y337,Y337)-1+MAX(Q:Q,T:T,W:W),"")</f>
        <v/>
      </c>
      <c r="AA337" s="35" t="str">
        <f t="shared" si="85"/>
        <v/>
      </c>
      <c r="AB337" s="35" t="str">
        <f t="shared" si="95"/>
        <v/>
      </c>
      <c r="AC337" s="35" t="str">
        <f t="shared" si="96"/>
        <v/>
      </c>
      <c r="AD337" s="36">
        <v>334</v>
      </c>
      <c r="AE337" s="36" t="str">
        <f t="shared" ca="1" si="97"/>
        <v/>
      </c>
      <c r="AF337" s="37" t="str">
        <f t="shared" ca="1" si="98"/>
        <v/>
      </c>
      <c r="AG337" s="24"/>
      <c r="AH337" s="24"/>
      <c r="AI337" s="24"/>
      <c r="AJ337" s="24"/>
      <c r="AK337" s="36" t="str">
        <f>IF(AL337="","",MAX($AK$1:AK336)+1)</f>
        <v/>
      </c>
      <c r="AL337" s="39" t="str">
        <f>IF(H337="","",IF(COUNTIF($AL$3:AL336,H337)=0,H337,""))</f>
        <v/>
      </c>
      <c r="AM337" s="39" t="str">
        <f t="shared" si="99"/>
        <v/>
      </c>
    </row>
    <row r="338" spans="2:39" x14ac:dyDescent="0.35">
      <c r="B338" s="31"/>
      <c r="C338" s="31"/>
      <c r="D338" s="31"/>
      <c r="E338" s="31"/>
      <c r="F338" s="78"/>
      <c r="G338" s="21"/>
      <c r="H338" s="31"/>
      <c r="I338" s="32"/>
      <c r="J338" s="33" t="str">
        <f t="shared" si="86"/>
        <v/>
      </c>
      <c r="K338" s="31"/>
      <c r="L338" s="24"/>
      <c r="M338" s="24"/>
      <c r="N338" s="24"/>
      <c r="O338" s="34" t="str">
        <f t="shared" si="87"/>
        <v/>
      </c>
      <c r="P338" s="34" t="str">
        <f t="shared" ca="1" si="88"/>
        <v/>
      </c>
      <c r="Q338" s="34" t="str">
        <f>IF(AND(C338="Abierto",D338="Urgente"),RANK(P338,$P$4:$P$999,0)+COUNTIF($P$4:P338,P338)-1,"")</f>
        <v/>
      </c>
      <c r="R338" s="34" t="str">
        <f t="shared" si="89"/>
        <v/>
      </c>
      <c r="S338" s="34" t="str">
        <f t="shared" ca="1" si="90"/>
        <v/>
      </c>
      <c r="T338" s="34" t="str">
        <f>IF(AND(C338="Abierto",D338="Alta"),RANK(S338,$S$4:$S$999,0)+COUNTIF($S$4:S338,S338)-1+MAX(Q:Q),"")</f>
        <v/>
      </c>
      <c r="U338" s="34" t="str">
        <f t="shared" si="91"/>
        <v/>
      </c>
      <c r="V338" s="34" t="str">
        <f t="shared" ca="1" si="92"/>
        <v/>
      </c>
      <c r="W338" s="34" t="str">
        <f>IF(AND(C338="Abierto",D338="Media"),RANK(V338,$V$4:$V$999,0)+COUNTIF($V$4:V338,V338)-1+MAX(Q:Q,T:T),"")</f>
        <v/>
      </c>
      <c r="X338" s="34" t="str">
        <f t="shared" si="93"/>
        <v/>
      </c>
      <c r="Y338" s="34" t="str">
        <f t="shared" ca="1" si="94"/>
        <v/>
      </c>
      <c r="Z338" s="34" t="str">
        <f>IF(AND(C338="Abierto",D338="Baja"),RANK(Y338,$Y$4:$Y$999,0)+COUNTIF($Y$4:Y338,Y338)-1+MAX(Q:Q,T:T,W:W),"")</f>
        <v/>
      </c>
      <c r="AA338" s="35" t="str">
        <f t="shared" si="85"/>
        <v/>
      </c>
      <c r="AB338" s="35" t="str">
        <f t="shared" si="95"/>
        <v/>
      </c>
      <c r="AC338" s="35" t="str">
        <f t="shared" si="96"/>
        <v/>
      </c>
      <c r="AD338" s="36">
        <v>335</v>
      </c>
      <c r="AE338" s="36" t="str">
        <f t="shared" ca="1" si="97"/>
        <v/>
      </c>
      <c r="AF338" s="37" t="str">
        <f t="shared" ca="1" si="98"/>
        <v/>
      </c>
      <c r="AG338" s="24"/>
      <c r="AH338" s="24"/>
      <c r="AI338" s="24"/>
      <c r="AJ338" s="24"/>
      <c r="AK338" s="36" t="str">
        <f>IF(AL338="","",MAX($AK$1:AK337)+1)</f>
        <v/>
      </c>
      <c r="AL338" s="39" t="str">
        <f>IF(H338="","",IF(COUNTIF($AL$3:AL337,H338)=0,H338,""))</f>
        <v/>
      </c>
      <c r="AM338" s="39" t="str">
        <f t="shared" si="99"/>
        <v/>
      </c>
    </row>
    <row r="339" spans="2:39" x14ac:dyDescent="0.35">
      <c r="B339" s="31"/>
      <c r="C339" s="31"/>
      <c r="D339" s="31"/>
      <c r="E339" s="31"/>
      <c r="F339" s="78"/>
      <c r="G339" s="21"/>
      <c r="H339" s="31"/>
      <c r="I339" s="32"/>
      <c r="J339" s="33" t="str">
        <f t="shared" si="86"/>
        <v/>
      </c>
      <c r="K339" s="31"/>
      <c r="L339" s="24"/>
      <c r="M339" s="24"/>
      <c r="N339" s="24"/>
      <c r="O339" s="34" t="str">
        <f t="shared" si="87"/>
        <v/>
      </c>
      <c r="P339" s="34" t="str">
        <f t="shared" ca="1" si="88"/>
        <v/>
      </c>
      <c r="Q339" s="34" t="str">
        <f>IF(AND(C339="Abierto",D339="Urgente"),RANK(P339,$P$4:$P$999,0)+COUNTIF($P$4:P339,P339)-1,"")</f>
        <v/>
      </c>
      <c r="R339" s="34" t="str">
        <f t="shared" si="89"/>
        <v/>
      </c>
      <c r="S339" s="34" t="str">
        <f t="shared" ca="1" si="90"/>
        <v/>
      </c>
      <c r="T339" s="34" t="str">
        <f>IF(AND(C339="Abierto",D339="Alta"),RANK(S339,$S$4:$S$999,0)+COUNTIF($S$4:S339,S339)-1+MAX(Q:Q),"")</f>
        <v/>
      </c>
      <c r="U339" s="34" t="str">
        <f t="shared" si="91"/>
        <v/>
      </c>
      <c r="V339" s="34" t="str">
        <f t="shared" ca="1" si="92"/>
        <v/>
      </c>
      <c r="W339" s="34" t="str">
        <f>IF(AND(C339="Abierto",D339="Media"),RANK(V339,$V$4:$V$999,0)+COUNTIF($V$4:V339,V339)-1+MAX(Q:Q,T:T),"")</f>
        <v/>
      </c>
      <c r="X339" s="34" t="str">
        <f t="shared" si="93"/>
        <v/>
      </c>
      <c r="Y339" s="34" t="str">
        <f t="shared" ca="1" si="94"/>
        <v/>
      </c>
      <c r="Z339" s="34" t="str">
        <f>IF(AND(C339="Abierto",D339="Baja"),RANK(Y339,$Y$4:$Y$999,0)+COUNTIF($Y$4:Y339,Y339)-1+MAX(Q:Q,T:T,W:W),"")</f>
        <v/>
      </c>
      <c r="AA339" s="35" t="str">
        <f t="shared" si="85"/>
        <v/>
      </c>
      <c r="AB339" s="35" t="str">
        <f t="shared" si="95"/>
        <v/>
      </c>
      <c r="AC339" s="35" t="str">
        <f t="shared" si="96"/>
        <v/>
      </c>
      <c r="AD339" s="36">
        <v>336</v>
      </c>
      <c r="AE339" s="36" t="str">
        <f t="shared" ca="1" si="97"/>
        <v/>
      </c>
      <c r="AF339" s="37" t="str">
        <f t="shared" ca="1" si="98"/>
        <v/>
      </c>
      <c r="AG339" s="24"/>
      <c r="AH339" s="24"/>
      <c r="AI339" s="24"/>
      <c r="AJ339" s="24"/>
      <c r="AK339" s="36" t="str">
        <f>IF(AL339="","",MAX($AK$1:AK338)+1)</f>
        <v/>
      </c>
      <c r="AL339" s="39" t="str">
        <f>IF(H339="","",IF(COUNTIF($AL$3:AL338,H339)=0,H339,""))</f>
        <v/>
      </c>
      <c r="AM339" s="39" t="str">
        <f t="shared" si="99"/>
        <v/>
      </c>
    </row>
    <row r="340" spans="2:39" x14ac:dyDescent="0.35">
      <c r="B340" s="31"/>
      <c r="C340" s="31"/>
      <c r="D340" s="31"/>
      <c r="E340" s="31"/>
      <c r="F340" s="78"/>
      <c r="G340" s="21"/>
      <c r="H340" s="31"/>
      <c r="I340" s="32"/>
      <c r="J340" s="33" t="str">
        <f t="shared" si="86"/>
        <v/>
      </c>
      <c r="K340" s="31"/>
      <c r="L340" s="24"/>
      <c r="M340" s="24"/>
      <c r="N340" s="24"/>
      <c r="O340" s="34" t="str">
        <f t="shared" si="87"/>
        <v/>
      </c>
      <c r="P340" s="34" t="str">
        <f t="shared" ca="1" si="88"/>
        <v/>
      </c>
      <c r="Q340" s="34" t="str">
        <f>IF(AND(C340="Abierto",D340="Urgente"),RANK(P340,$P$4:$P$999,0)+COUNTIF($P$4:P340,P340)-1,"")</f>
        <v/>
      </c>
      <c r="R340" s="34" t="str">
        <f t="shared" si="89"/>
        <v/>
      </c>
      <c r="S340" s="34" t="str">
        <f t="shared" ca="1" si="90"/>
        <v/>
      </c>
      <c r="T340" s="34" t="str">
        <f>IF(AND(C340="Abierto",D340="Alta"),RANK(S340,$S$4:$S$999,0)+COUNTIF($S$4:S340,S340)-1+MAX(Q:Q),"")</f>
        <v/>
      </c>
      <c r="U340" s="34" t="str">
        <f t="shared" si="91"/>
        <v/>
      </c>
      <c r="V340" s="34" t="str">
        <f t="shared" ca="1" si="92"/>
        <v/>
      </c>
      <c r="W340" s="34" t="str">
        <f>IF(AND(C340="Abierto",D340="Media"),RANK(V340,$V$4:$V$999,0)+COUNTIF($V$4:V340,V340)-1+MAX(Q:Q,T:T),"")</f>
        <v/>
      </c>
      <c r="X340" s="34" t="str">
        <f t="shared" si="93"/>
        <v/>
      </c>
      <c r="Y340" s="34" t="str">
        <f t="shared" ca="1" si="94"/>
        <v/>
      </c>
      <c r="Z340" s="34" t="str">
        <f>IF(AND(C340="Abierto",D340="Baja"),RANK(Y340,$Y$4:$Y$999,0)+COUNTIF($Y$4:Y340,Y340)-1+MAX(Q:Q,T:T,W:W),"")</f>
        <v/>
      </c>
      <c r="AA340" s="35" t="str">
        <f t="shared" si="85"/>
        <v/>
      </c>
      <c r="AB340" s="35" t="str">
        <f t="shared" si="95"/>
        <v/>
      </c>
      <c r="AC340" s="35" t="str">
        <f t="shared" si="96"/>
        <v/>
      </c>
      <c r="AD340" s="36">
        <v>337</v>
      </c>
      <c r="AE340" s="36" t="str">
        <f t="shared" ca="1" si="97"/>
        <v/>
      </c>
      <c r="AF340" s="37" t="str">
        <f t="shared" ca="1" si="98"/>
        <v/>
      </c>
      <c r="AG340" s="24"/>
      <c r="AH340" s="24"/>
      <c r="AI340" s="24"/>
      <c r="AJ340" s="24"/>
      <c r="AK340" s="36" t="str">
        <f>IF(AL340="","",MAX($AK$1:AK339)+1)</f>
        <v/>
      </c>
      <c r="AL340" s="39" t="str">
        <f>IF(H340="","",IF(COUNTIF($AL$3:AL339,H340)=0,H340,""))</f>
        <v/>
      </c>
      <c r="AM340" s="39" t="str">
        <f t="shared" si="99"/>
        <v/>
      </c>
    </row>
    <row r="341" spans="2:39" x14ac:dyDescent="0.35">
      <c r="B341" s="31"/>
      <c r="C341" s="31"/>
      <c r="D341" s="31"/>
      <c r="E341" s="31"/>
      <c r="F341" s="78"/>
      <c r="G341" s="21"/>
      <c r="H341" s="31"/>
      <c r="I341" s="32"/>
      <c r="J341" s="33" t="str">
        <f t="shared" si="86"/>
        <v/>
      </c>
      <c r="K341" s="31"/>
      <c r="L341" s="24"/>
      <c r="M341" s="24"/>
      <c r="N341" s="24"/>
      <c r="O341" s="34" t="str">
        <f t="shared" si="87"/>
        <v/>
      </c>
      <c r="P341" s="34" t="str">
        <f t="shared" ca="1" si="88"/>
        <v/>
      </c>
      <c r="Q341" s="34" t="str">
        <f>IF(AND(C341="Abierto",D341="Urgente"),RANK(P341,$P$4:$P$999,0)+COUNTIF($P$4:P341,P341)-1,"")</f>
        <v/>
      </c>
      <c r="R341" s="34" t="str">
        <f t="shared" si="89"/>
        <v/>
      </c>
      <c r="S341" s="34" t="str">
        <f t="shared" ca="1" si="90"/>
        <v/>
      </c>
      <c r="T341" s="34" t="str">
        <f>IF(AND(C341="Abierto",D341="Alta"),RANK(S341,$S$4:$S$999,0)+COUNTIF($S$4:S341,S341)-1+MAX(Q:Q),"")</f>
        <v/>
      </c>
      <c r="U341" s="34" t="str">
        <f t="shared" si="91"/>
        <v/>
      </c>
      <c r="V341" s="34" t="str">
        <f t="shared" ca="1" si="92"/>
        <v/>
      </c>
      <c r="W341" s="34" t="str">
        <f>IF(AND(C341="Abierto",D341="Media"),RANK(V341,$V$4:$V$999,0)+COUNTIF($V$4:V341,V341)-1+MAX(Q:Q,T:T),"")</f>
        <v/>
      </c>
      <c r="X341" s="34" t="str">
        <f t="shared" si="93"/>
        <v/>
      </c>
      <c r="Y341" s="34" t="str">
        <f t="shared" ca="1" si="94"/>
        <v/>
      </c>
      <c r="Z341" s="34" t="str">
        <f>IF(AND(C341="Abierto",D341="Baja"),RANK(Y341,$Y$4:$Y$999,0)+COUNTIF($Y$4:Y341,Y341)-1+MAX(Q:Q,T:T,W:W),"")</f>
        <v/>
      </c>
      <c r="AA341" s="35" t="str">
        <f t="shared" si="85"/>
        <v/>
      </c>
      <c r="AB341" s="35" t="str">
        <f t="shared" si="95"/>
        <v/>
      </c>
      <c r="AC341" s="35" t="str">
        <f t="shared" si="96"/>
        <v/>
      </c>
      <c r="AD341" s="36">
        <v>338</v>
      </c>
      <c r="AE341" s="36" t="str">
        <f t="shared" ca="1" si="97"/>
        <v/>
      </c>
      <c r="AF341" s="37" t="str">
        <f t="shared" ca="1" si="98"/>
        <v/>
      </c>
      <c r="AG341" s="24"/>
      <c r="AH341" s="24"/>
      <c r="AI341" s="24"/>
      <c r="AJ341" s="24"/>
      <c r="AK341" s="36" t="str">
        <f>IF(AL341="","",MAX($AK$1:AK340)+1)</f>
        <v/>
      </c>
      <c r="AL341" s="39" t="str">
        <f>IF(H341="","",IF(COUNTIF($AL$3:AL340,H341)=0,H341,""))</f>
        <v/>
      </c>
      <c r="AM341" s="39" t="str">
        <f t="shared" si="99"/>
        <v/>
      </c>
    </row>
    <row r="342" spans="2:39" x14ac:dyDescent="0.35">
      <c r="B342" s="31"/>
      <c r="C342" s="31"/>
      <c r="D342" s="31"/>
      <c r="E342" s="31"/>
      <c r="F342" s="78"/>
      <c r="G342" s="21"/>
      <c r="H342" s="31"/>
      <c r="I342" s="32"/>
      <c r="J342" s="33" t="str">
        <f t="shared" si="86"/>
        <v/>
      </c>
      <c r="K342" s="31"/>
      <c r="L342" s="24"/>
      <c r="M342" s="24"/>
      <c r="N342" s="24"/>
      <c r="O342" s="34" t="str">
        <f t="shared" si="87"/>
        <v/>
      </c>
      <c r="P342" s="34" t="str">
        <f t="shared" ca="1" si="88"/>
        <v/>
      </c>
      <c r="Q342" s="34" t="str">
        <f>IF(AND(C342="Abierto",D342="Urgente"),RANK(P342,$P$4:$P$999,0)+COUNTIF($P$4:P342,P342)-1,"")</f>
        <v/>
      </c>
      <c r="R342" s="34" t="str">
        <f t="shared" si="89"/>
        <v/>
      </c>
      <c r="S342" s="34" t="str">
        <f t="shared" ca="1" si="90"/>
        <v/>
      </c>
      <c r="T342" s="34" t="str">
        <f>IF(AND(C342="Abierto",D342="Alta"),RANK(S342,$S$4:$S$999,0)+COUNTIF($S$4:S342,S342)-1+MAX(Q:Q),"")</f>
        <v/>
      </c>
      <c r="U342" s="34" t="str">
        <f t="shared" si="91"/>
        <v/>
      </c>
      <c r="V342" s="34" t="str">
        <f t="shared" ca="1" si="92"/>
        <v/>
      </c>
      <c r="W342" s="34" t="str">
        <f>IF(AND(C342="Abierto",D342="Media"),RANK(V342,$V$4:$V$999,0)+COUNTIF($V$4:V342,V342)-1+MAX(Q:Q,T:T),"")</f>
        <v/>
      </c>
      <c r="X342" s="34" t="str">
        <f t="shared" si="93"/>
        <v/>
      </c>
      <c r="Y342" s="34" t="str">
        <f t="shared" ca="1" si="94"/>
        <v/>
      </c>
      <c r="Z342" s="34" t="str">
        <f>IF(AND(C342="Abierto",D342="Baja"),RANK(Y342,$Y$4:$Y$999,0)+COUNTIF($Y$4:Y342,Y342)-1+MAX(Q:Q,T:T,W:W),"")</f>
        <v/>
      </c>
      <c r="AA342" s="35" t="str">
        <f t="shared" si="85"/>
        <v/>
      </c>
      <c r="AB342" s="35" t="str">
        <f t="shared" si="95"/>
        <v/>
      </c>
      <c r="AC342" s="35" t="str">
        <f t="shared" si="96"/>
        <v/>
      </c>
      <c r="AD342" s="36">
        <v>339</v>
      </c>
      <c r="AE342" s="36" t="str">
        <f t="shared" ca="1" si="97"/>
        <v/>
      </c>
      <c r="AF342" s="37" t="str">
        <f t="shared" ca="1" si="98"/>
        <v/>
      </c>
      <c r="AG342" s="24"/>
      <c r="AH342" s="24"/>
      <c r="AI342" s="24"/>
      <c r="AJ342" s="24"/>
      <c r="AK342" s="36" t="str">
        <f>IF(AL342="","",MAX($AK$1:AK341)+1)</f>
        <v/>
      </c>
      <c r="AL342" s="39" t="str">
        <f>IF(H342="","",IF(COUNTIF($AL$3:AL341,H342)=0,H342,""))</f>
        <v/>
      </c>
      <c r="AM342" s="39" t="str">
        <f t="shared" si="99"/>
        <v/>
      </c>
    </row>
    <row r="343" spans="2:39" x14ac:dyDescent="0.35">
      <c r="B343" s="31"/>
      <c r="C343" s="31"/>
      <c r="D343" s="31"/>
      <c r="E343" s="31"/>
      <c r="F343" s="78"/>
      <c r="G343" s="21"/>
      <c r="H343" s="31"/>
      <c r="I343" s="32"/>
      <c r="J343" s="33" t="str">
        <f t="shared" si="86"/>
        <v/>
      </c>
      <c r="K343" s="31"/>
      <c r="L343" s="24"/>
      <c r="M343" s="24"/>
      <c r="N343" s="24"/>
      <c r="O343" s="34" t="str">
        <f t="shared" si="87"/>
        <v/>
      </c>
      <c r="P343" s="34" t="str">
        <f t="shared" ca="1" si="88"/>
        <v/>
      </c>
      <c r="Q343" s="34" t="str">
        <f>IF(AND(C343="Abierto",D343="Urgente"),RANK(P343,$P$4:$P$999,0)+COUNTIF($P$4:P343,P343)-1,"")</f>
        <v/>
      </c>
      <c r="R343" s="34" t="str">
        <f t="shared" si="89"/>
        <v/>
      </c>
      <c r="S343" s="34" t="str">
        <f t="shared" ca="1" si="90"/>
        <v/>
      </c>
      <c r="T343" s="34" t="str">
        <f>IF(AND(C343="Abierto",D343="Alta"),RANK(S343,$S$4:$S$999,0)+COUNTIF($S$4:S343,S343)-1+MAX(Q:Q),"")</f>
        <v/>
      </c>
      <c r="U343" s="34" t="str">
        <f t="shared" si="91"/>
        <v/>
      </c>
      <c r="V343" s="34" t="str">
        <f t="shared" ca="1" si="92"/>
        <v/>
      </c>
      <c r="W343" s="34" t="str">
        <f>IF(AND(C343="Abierto",D343="Media"),RANK(V343,$V$4:$V$999,0)+COUNTIF($V$4:V343,V343)-1+MAX(Q:Q,T:T),"")</f>
        <v/>
      </c>
      <c r="X343" s="34" t="str">
        <f t="shared" si="93"/>
        <v/>
      </c>
      <c r="Y343" s="34" t="str">
        <f t="shared" ca="1" si="94"/>
        <v/>
      </c>
      <c r="Z343" s="34" t="str">
        <f>IF(AND(C343="Abierto",D343="Baja"),RANK(Y343,$Y$4:$Y$999,0)+COUNTIF($Y$4:Y343,Y343)-1+MAX(Q:Q,T:T,W:W),"")</f>
        <v/>
      </c>
      <c r="AA343" s="35" t="str">
        <f t="shared" si="85"/>
        <v/>
      </c>
      <c r="AB343" s="35" t="str">
        <f t="shared" si="95"/>
        <v/>
      </c>
      <c r="AC343" s="35" t="str">
        <f t="shared" si="96"/>
        <v/>
      </c>
      <c r="AD343" s="36">
        <v>340</v>
      </c>
      <c r="AE343" s="36" t="str">
        <f t="shared" ca="1" si="97"/>
        <v/>
      </c>
      <c r="AF343" s="37" t="str">
        <f t="shared" ca="1" si="98"/>
        <v/>
      </c>
      <c r="AG343" s="24"/>
      <c r="AH343" s="24"/>
      <c r="AI343" s="24"/>
      <c r="AJ343" s="24"/>
      <c r="AK343" s="36" t="str">
        <f>IF(AL343="","",MAX($AK$1:AK342)+1)</f>
        <v/>
      </c>
      <c r="AL343" s="39" t="str">
        <f>IF(H343="","",IF(COUNTIF($AL$3:AL342,H343)=0,H343,""))</f>
        <v/>
      </c>
      <c r="AM343" s="39" t="str">
        <f t="shared" si="99"/>
        <v/>
      </c>
    </row>
    <row r="344" spans="2:39" x14ac:dyDescent="0.35">
      <c r="B344" s="31"/>
      <c r="C344" s="31"/>
      <c r="D344" s="31"/>
      <c r="E344" s="31"/>
      <c r="F344" s="78"/>
      <c r="G344" s="21"/>
      <c r="H344" s="31"/>
      <c r="I344" s="32"/>
      <c r="J344" s="33" t="str">
        <f t="shared" si="86"/>
        <v/>
      </c>
      <c r="K344" s="31"/>
      <c r="L344" s="24"/>
      <c r="M344" s="24"/>
      <c r="N344" s="24"/>
      <c r="O344" s="34" t="str">
        <f t="shared" si="87"/>
        <v/>
      </c>
      <c r="P344" s="34" t="str">
        <f t="shared" ca="1" si="88"/>
        <v/>
      </c>
      <c r="Q344" s="34" t="str">
        <f>IF(AND(C344="Abierto",D344="Urgente"),RANK(P344,$P$4:$P$999,0)+COUNTIF($P$4:P344,P344)-1,"")</f>
        <v/>
      </c>
      <c r="R344" s="34" t="str">
        <f t="shared" si="89"/>
        <v/>
      </c>
      <c r="S344" s="34" t="str">
        <f t="shared" ca="1" si="90"/>
        <v/>
      </c>
      <c r="T344" s="34" t="str">
        <f>IF(AND(C344="Abierto",D344="Alta"),RANK(S344,$S$4:$S$999,0)+COUNTIF($S$4:S344,S344)-1+MAX(Q:Q),"")</f>
        <v/>
      </c>
      <c r="U344" s="34" t="str">
        <f t="shared" si="91"/>
        <v/>
      </c>
      <c r="V344" s="34" t="str">
        <f t="shared" ca="1" si="92"/>
        <v/>
      </c>
      <c r="W344" s="34" t="str">
        <f>IF(AND(C344="Abierto",D344="Media"),RANK(V344,$V$4:$V$999,0)+COUNTIF($V$4:V344,V344)-1+MAX(Q:Q,T:T),"")</f>
        <v/>
      </c>
      <c r="X344" s="34" t="str">
        <f t="shared" si="93"/>
        <v/>
      </c>
      <c r="Y344" s="34" t="str">
        <f t="shared" ca="1" si="94"/>
        <v/>
      </c>
      <c r="Z344" s="34" t="str">
        <f>IF(AND(C344="Abierto",D344="Baja"),RANK(Y344,$Y$4:$Y$999,0)+COUNTIF($Y$4:Y344,Y344)-1+MAX(Q:Q,T:T,W:W),"")</f>
        <v/>
      </c>
      <c r="AA344" s="35" t="str">
        <f t="shared" ref="AA344:AA407" si="100">IF(OR(C344="Resuelto",C344=""),"",SUM(Q344,T344,W344,Z344))</f>
        <v/>
      </c>
      <c r="AB344" s="35" t="str">
        <f t="shared" si="95"/>
        <v/>
      </c>
      <c r="AC344" s="35" t="str">
        <f t="shared" si="96"/>
        <v/>
      </c>
      <c r="AD344" s="36">
        <v>341</v>
      </c>
      <c r="AE344" s="36" t="str">
        <f t="shared" ca="1" si="97"/>
        <v/>
      </c>
      <c r="AF344" s="37" t="str">
        <f t="shared" ca="1" si="98"/>
        <v/>
      </c>
      <c r="AG344" s="24"/>
      <c r="AH344" s="24"/>
      <c r="AI344" s="24"/>
      <c r="AJ344" s="24"/>
      <c r="AK344" s="36" t="str">
        <f>IF(AL344="","",MAX($AK$1:AK343)+1)</f>
        <v/>
      </c>
      <c r="AL344" s="39" t="str">
        <f>IF(H344="","",IF(COUNTIF($AL$3:AL343,H344)=0,H344,""))</f>
        <v/>
      </c>
      <c r="AM344" s="39" t="str">
        <f t="shared" si="99"/>
        <v/>
      </c>
    </row>
    <row r="345" spans="2:39" x14ac:dyDescent="0.35">
      <c r="B345" s="31"/>
      <c r="C345" s="31"/>
      <c r="D345" s="31"/>
      <c r="E345" s="31"/>
      <c r="F345" s="78"/>
      <c r="G345" s="21"/>
      <c r="H345" s="31"/>
      <c r="I345" s="32"/>
      <c r="J345" s="33" t="str">
        <f t="shared" si="86"/>
        <v/>
      </c>
      <c r="K345" s="31"/>
      <c r="L345" s="24"/>
      <c r="M345" s="24"/>
      <c r="N345" s="24"/>
      <c r="O345" s="34" t="str">
        <f t="shared" si="87"/>
        <v/>
      </c>
      <c r="P345" s="34" t="str">
        <f t="shared" ca="1" si="88"/>
        <v/>
      </c>
      <c r="Q345" s="34" t="str">
        <f>IF(AND(C345="Abierto",D345="Urgente"),RANK(P345,$P$4:$P$999,0)+COUNTIF($P$4:P345,P345)-1,"")</f>
        <v/>
      </c>
      <c r="R345" s="34" t="str">
        <f t="shared" si="89"/>
        <v/>
      </c>
      <c r="S345" s="34" t="str">
        <f t="shared" ca="1" si="90"/>
        <v/>
      </c>
      <c r="T345" s="34" t="str">
        <f>IF(AND(C345="Abierto",D345="Alta"),RANK(S345,$S$4:$S$999,0)+COUNTIF($S$4:S345,S345)-1+MAX(Q:Q),"")</f>
        <v/>
      </c>
      <c r="U345" s="34" t="str">
        <f t="shared" si="91"/>
        <v/>
      </c>
      <c r="V345" s="34" t="str">
        <f t="shared" ca="1" si="92"/>
        <v/>
      </c>
      <c r="W345" s="34" t="str">
        <f>IF(AND(C345="Abierto",D345="Media"),RANK(V345,$V$4:$V$999,0)+COUNTIF($V$4:V345,V345)-1+MAX(Q:Q,T:T),"")</f>
        <v/>
      </c>
      <c r="X345" s="34" t="str">
        <f t="shared" si="93"/>
        <v/>
      </c>
      <c r="Y345" s="34" t="str">
        <f t="shared" ca="1" si="94"/>
        <v/>
      </c>
      <c r="Z345" s="34" t="str">
        <f>IF(AND(C345="Abierto",D345="Baja"),RANK(Y345,$Y$4:$Y$999,0)+COUNTIF($Y$4:Y345,Y345)-1+MAX(Q:Q,T:T,W:W),"")</f>
        <v/>
      </c>
      <c r="AA345" s="35" t="str">
        <f t="shared" si="100"/>
        <v/>
      </c>
      <c r="AB345" s="35" t="str">
        <f t="shared" si="95"/>
        <v/>
      </c>
      <c r="AC345" s="35" t="str">
        <f t="shared" si="96"/>
        <v/>
      </c>
      <c r="AD345" s="36">
        <v>342</v>
      </c>
      <c r="AE345" s="36" t="str">
        <f t="shared" ca="1" si="97"/>
        <v/>
      </c>
      <c r="AF345" s="37" t="str">
        <f t="shared" ca="1" si="98"/>
        <v/>
      </c>
      <c r="AG345" s="24"/>
      <c r="AH345" s="24"/>
      <c r="AI345" s="24"/>
      <c r="AJ345" s="24"/>
      <c r="AK345" s="36" t="str">
        <f>IF(AL345="","",MAX($AK$1:AK344)+1)</f>
        <v/>
      </c>
      <c r="AL345" s="39" t="str">
        <f>IF(H345="","",IF(COUNTIF($AL$3:AL344,H345)=0,H345,""))</f>
        <v/>
      </c>
      <c r="AM345" s="39" t="str">
        <f t="shared" si="99"/>
        <v/>
      </c>
    </row>
    <row r="346" spans="2:39" x14ac:dyDescent="0.35">
      <c r="B346" s="31"/>
      <c r="C346" s="31"/>
      <c r="D346" s="31"/>
      <c r="E346" s="31"/>
      <c r="F346" s="78"/>
      <c r="G346" s="21"/>
      <c r="H346" s="31"/>
      <c r="I346" s="32"/>
      <c r="J346" s="33" t="str">
        <f t="shared" si="86"/>
        <v/>
      </c>
      <c r="K346" s="31"/>
      <c r="L346" s="24"/>
      <c r="M346" s="24"/>
      <c r="N346" s="24"/>
      <c r="O346" s="34" t="str">
        <f t="shared" si="87"/>
        <v/>
      </c>
      <c r="P346" s="34" t="str">
        <f t="shared" ca="1" si="88"/>
        <v/>
      </c>
      <c r="Q346" s="34" t="str">
        <f>IF(AND(C346="Abierto",D346="Urgente"),RANK(P346,$P$4:$P$999,0)+COUNTIF($P$4:P346,P346)-1,"")</f>
        <v/>
      </c>
      <c r="R346" s="34" t="str">
        <f t="shared" si="89"/>
        <v/>
      </c>
      <c r="S346" s="34" t="str">
        <f t="shared" ca="1" si="90"/>
        <v/>
      </c>
      <c r="T346" s="34" t="str">
        <f>IF(AND(C346="Abierto",D346="Alta"),RANK(S346,$S$4:$S$999,0)+COUNTIF($S$4:S346,S346)-1+MAX(Q:Q),"")</f>
        <v/>
      </c>
      <c r="U346" s="34" t="str">
        <f t="shared" si="91"/>
        <v/>
      </c>
      <c r="V346" s="34" t="str">
        <f t="shared" ca="1" si="92"/>
        <v/>
      </c>
      <c r="W346" s="34" t="str">
        <f>IF(AND(C346="Abierto",D346="Media"),RANK(V346,$V$4:$V$999,0)+COUNTIF($V$4:V346,V346)-1+MAX(Q:Q,T:T),"")</f>
        <v/>
      </c>
      <c r="X346" s="34" t="str">
        <f t="shared" si="93"/>
        <v/>
      </c>
      <c r="Y346" s="34" t="str">
        <f t="shared" ca="1" si="94"/>
        <v/>
      </c>
      <c r="Z346" s="34" t="str">
        <f>IF(AND(C346="Abierto",D346="Baja"),RANK(Y346,$Y$4:$Y$999,0)+COUNTIF($Y$4:Y346,Y346)-1+MAX(Q:Q,T:T,W:W),"")</f>
        <v/>
      </c>
      <c r="AA346" s="35" t="str">
        <f t="shared" si="100"/>
        <v/>
      </c>
      <c r="AB346" s="35" t="str">
        <f t="shared" si="95"/>
        <v/>
      </c>
      <c r="AC346" s="35" t="str">
        <f t="shared" si="96"/>
        <v/>
      </c>
      <c r="AD346" s="36">
        <v>343</v>
      </c>
      <c r="AE346" s="36" t="str">
        <f t="shared" ca="1" si="97"/>
        <v/>
      </c>
      <c r="AF346" s="37" t="str">
        <f t="shared" ca="1" si="98"/>
        <v/>
      </c>
      <c r="AG346" s="24"/>
      <c r="AH346" s="24"/>
      <c r="AI346" s="24"/>
      <c r="AJ346" s="24"/>
      <c r="AK346" s="36" t="str">
        <f>IF(AL346="","",MAX($AK$1:AK345)+1)</f>
        <v/>
      </c>
      <c r="AL346" s="39" t="str">
        <f>IF(H346="","",IF(COUNTIF($AL$3:AL345,H346)=0,H346,""))</f>
        <v/>
      </c>
      <c r="AM346" s="39" t="str">
        <f t="shared" si="99"/>
        <v/>
      </c>
    </row>
    <row r="347" spans="2:39" x14ac:dyDescent="0.35">
      <c r="B347" s="31"/>
      <c r="C347" s="31"/>
      <c r="D347" s="31"/>
      <c r="E347" s="31"/>
      <c r="F347" s="78"/>
      <c r="G347" s="21"/>
      <c r="H347" s="31"/>
      <c r="I347" s="32"/>
      <c r="J347" s="33" t="str">
        <f t="shared" si="86"/>
        <v/>
      </c>
      <c r="K347" s="31"/>
      <c r="L347" s="24"/>
      <c r="M347" s="24"/>
      <c r="N347" s="24"/>
      <c r="O347" s="34" t="str">
        <f t="shared" si="87"/>
        <v/>
      </c>
      <c r="P347" s="34" t="str">
        <f t="shared" ca="1" si="88"/>
        <v/>
      </c>
      <c r="Q347" s="34" t="str">
        <f>IF(AND(C347="Abierto",D347="Urgente"),RANK(P347,$P$4:$P$999,0)+COUNTIF($P$4:P347,P347)-1,"")</f>
        <v/>
      </c>
      <c r="R347" s="34" t="str">
        <f t="shared" si="89"/>
        <v/>
      </c>
      <c r="S347" s="34" t="str">
        <f t="shared" ca="1" si="90"/>
        <v/>
      </c>
      <c r="T347" s="34" t="str">
        <f>IF(AND(C347="Abierto",D347="Alta"),RANK(S347,$S$4:$S$999,0)+COUNTIF($S$4:S347,S347)-1+MAX(Q:Q),"")</f>
        <v/>
      </c>
      <c r="U347" s="34" t="str">
        <f t="shared" si="91"/>
        <v/>
      </c>
      <c r="V347" s="34" t="str">
        <f t="shared" ca="1" si="92"/>
        <v/>
      </c>
      <c r="W347" s="34" t="str">
        <f>IF(AND(C347="Abierto",D347="Media"),RANK(V347,$V$4:$V$999,0)+COUNTIF($V$4:V347,V347)-1+MAX(Q:Q,T:T),"")</f>
        <v/>
      </c>
      <c r="X347" s="34" t="str">
        <f t="shared" si="93"/>
        <v/>
      </c>
      <c r="Y347" s="34" t="str">
        <f t="shared" ca="1" si="94"/>
        <v/>
      </c>
      <c r="Z347" s="34" t="str">
        <f>IF(AND(C347="Abierto",D347="Baja"),RANK(Y347,$Y$4:$Y$999,0)+COUNTIF($Y$4:Y347,Y347)-1+MAX(Q:Q,T:T,W:W),"")</f>
        <v/>
      </c>
      <c r="AA347" s="35" t="str">
        <f t="shared" si="100"/>
        <v/>
      </c>
      <c r="AB347" s="35" t="str">
        <f t="shared" si="95"/>
        <v/>
      </c>
      <c r="AC347" s="35" t="str">
        <f t="shared" si="96"/>
        <v/>
      </c>
      <c r="AD347" s="36">
        <v>344</v>
      </c>
      <c r="AE347" s="36" t="str">
        <f t="shared" ca="1" si="97"/>
        <v/>
      </c>
      <c r="AF347" s="37" t="str">
        <f t="shared" ca="1" si="98"/>
        <v/>
      </c>
      <c r="AG347" s="24"/>
      <c r="AH347" s="24"/>
      <c r="AI347" s="24"/>
      <c r="AJ347" s="24"/>
      <c r="AK347" s="36" t="str">
        <f>IF(AL347="","",MAX($AK$1:AK346)+1)</f>
        <v/>
      </c>
      <c r="AL347" s="39" t="str">
        <f>IF(H347="","",IF(COUNTIF($AL$3:AL346,H347)=0,H347,""))</f>
        <v/>
      </c>
      <c r="AM347" s="39" t="str">
        <f t="shared" si="99"/>
        <v/>
      </c>
    </row>
    <row r="348" spans="2:39" x14ac:dyDescent="0.35">
      <c r="B348" s="31"/>
      <c r="C348" s="31"/>
      <c r="D348" s="31"/>
      <c r="E348" s="31"/>
      <c r="F348" s="78"/>
      <c r="G348" s="21"/>
      <c r="H348" s="31"/>
      <c r="I348" s="32"/>
      <c r="J348" s="33" t="str">
        <f t="shared" si="86"/>
        <v/>
      </c>
      <c r="K348" s="31"/>
      <c r="L348" s="24"/>
      <c r="M348" s="24"/>
      <c r="N348" s="24"/>
      <c r="O348" s="34" t="str">
        <f t="shared" si="87"/>
        <v/>
      </c>
      <c r="P348" s="34" t="str">
        <f t="shared" ca="1" si="88"/>
        <v/>
      </c>
      <c r="Q348" s="34" t="str">
        <f>IF(AND(C348="Abierto",D348="Urgente"),RANK(P348,$P$4:$P$999,0)+COUNTIF($P$4:P348,P348)-1,"")</f>
        <v/>
      </c>
      <c r="R348" s="34" t="str">
        <f t="shared" si="89"/>
        <v/>
      </c>
      <c r="S348" s="34" t="str">
        <f t="shared" ca="1" si="90"/>
        <v/>
      </c>
      <c r="T348" s="34" t="str">
        <f>IF(AND(C348="Abierto",D348="Alta"),RANK(S348,$S$4:$S$999,0)+COUNTIF($S$4:S348,S348)-1+MAX(Q:Q),"")</f>
        <v/>
      </c>
      <c r="U348" s="34" t="str">
        <f t="shared" si="91"/>
        <v/>
      </c>
      <c r="V348" s="34" t="str">
        <f t="shared" ca="1" si="92"/>
        <v/>
      </c>
      <c r="W348" s="34" t="str">
        <f>IF(AND(C348="Abierto",D348="Media"),RANK(V348,$V$4:$V$999,0)+COUNTIF($V$4:V348,V348)-1+MAX(Q:Q,T:T),"")</f>
        <v/>
      </c>
      <c r="X348" s="34" t="str">
        <f t="shared" si="93"/>
        <v/>
      </c>
      <c r="Y348" s="34" t="str">
        <f t="shared" ca="1" si="94"/>
        <v/>
      </c>
      <c r="Z348" s="34" t="str">
        <f>IF(AND(C348="Abierto",D348="Baja"),RANK(Y348,$Y$4:$Y$999,0)+COUNTIF($Y$4:Y348,Y348)-1+MAX(Q:Q,T:T,W:W),"")</f>
        <v/>
      </c>
      <c r="AA348" s="35" t="str">
        <f t="shared" si="100"/>
        <v/>
      </c>
      <c r="AB348" s="35" t="str">
        <f t="shared" si="95"/>
        <v/>
      </c>
      <c r="AC348" s="35" t="str">
        <f t="shared" si="96"/>
        <v/>
      </c>
      <c r="AD348" s="36">
        <v>345</v>
      </c>
      <c r="AE348" s="36" t="str">
        <f t="shared" ca="1" si="97"/>
        <v/>
      </c>
      <c r="AF348" s="37" t="str">
        <f t="shared" ca="1" si="98"/>
        <v/>
      </c>
      <c r="AG348" s="24"/>
      <c r="AH348" s="24"/>
      <c r="AI348" s="24"/>
      <c r="AJ348" s="24"/>
      <c r="AK348" s="36" t="str">
        <f>IF(AL348="","",MAX($AK$1:AK347)+1)</f>
        <v/>
      </c>
      <c r="AL348" s="39" t="str">
        <f>IF(H348="","",IF(COUNTIF($AL$3:AL347,H348)=0,H348,""))</f>
        <v/>
      </c>
      <c r="AM348" s="39" t="str">
        <f t="shared" si="99"/>
        <v/>
      </c>
    </row>
    <row r="349" spans="2:39" x14ac:dyDescent="0.35">
      <c r="B349" s="31"/>
      <c r="C349" s="31"/>
      <c r="D349" s="31"/>
      <c r="E349" s="31"/>
      <c r="F349" s="78"/>
      <c r="G349" s="21"/>
      <c r="H349" s="31"/>
      <c r="I349" s="32"/>
      <c r="J349" s="33" t="str">
        <f t="shared" si="86"/>
        <v/>
      </c>
      <c r="K349" s="31"/>
      <c r="L349" s="24"/>
      <c r="M349" s="24"/>
      <c r="N349" s="24"/>
      <c r="O349" s="34" t="str">
        <f t="shared" si="87"/>
        <v/>
      </c>
      <c r="P349" s="34" t="str">
        <f t="shared" ca="1" si="88"/>
        <v/>
      </c>
      <c r="Q349" s="34" t="str">
        <f>IF(AND(C349="Abierto",D349="Urgente"),RANK(P349,$P$4:$P$999,0)+COUNTIF($P$4:P349,P349)-1,"")</f>
        <v/>
      </c>
      <c r="R349" s="34" t="str">
        <f t="shared" si="89"/>
        <v/>
      </c>
      <c r="S349" s="34" t="str">
        <f t="shared" ca="1" si="90"/>
        <v/>
      </c>
      <c r="T349" s="34" t="str">
        <f>IF(AND(C349="Abierto",D349="Alta"),RANK(S349,$S$4:$S$999,0)+COUNTIF($S$4:S349,S349)-1+MAX(Q:Q),"")</f>
        <v/>
      </c>
      <c r="U349" s="34" t="str">
        <f t="shared" si="91"/>
        <v/>
      </c>
      <c r="V349" s="34" t="str">
        <f t="shared" ca="1" si="92"/>
        <v/>
      </c>
      <c r="W349" s="34" t="str">
        <f>IF(AND(C349="Abierto",D349="Media"),RANK(V349,$V$4:$V$999,0)+COUNTIF($V$4:V349,V349)-1+MAX(Q:Q,T:T),"")</f>
        <v/>
      </c>
      <c r="X349" s="34" t="str">
        <f t="shared" si="93"/>
        <v/>
      </c>
      <c r="Y349" s="34" t="str">
        <f t="shared" ca="1" si="94"/>
        <v/>
      </c>
      <c r="Z349" s="34" t="str">
        <f>IF(AND(C349="Abierto",D349="Baja"),RANK(Y349,$Y$4:$Y$999,0)+COUNTIF($Y$4:Y349,Y349)-1+MAX(Q:Q,T:T,W:W),"")</f>
        <v/>
      </c>
      <c r="AA349" s="35" t="str">
        <f t="shared" si="100"/>
        <v/>
      </c>
      <c r="AB349" s="35" t="str">
        <f t="shared" si="95"/>
        <v/>
      </c>
      <c r="AC349" s="35" t="str">
        <f t="shared" si="96"/>
        <v/>
      </c>
      <c r="AD349" s="36">
        <v>346</v>
      </c>
      <c r="AE349" s="36" t="str">
        <f t="shared" ca="1" si="97"/>
        <v/>
      </c>
      <c r="AF349" s="37" t="str">
        <f t="shared" ca="1" si="98"/>
        <v/>
      </c>
      <c r="AG349" s="24"/>
      <c r="AH349" s="24"/>
      <c r="AI349" s="24"/>
      <c r="AJ349" s="24"/>
      <c r="AK349" s="36" t="str">
        <f>IF(AL349="","",MAX($AK$1:AK348)+1)</f>
        <v/>
      </c>
      <c r="AL349" s="39" t="str">
        <f>IF(H349="","",IF(COUNTIF($AL$3:AL348,H349)=0,H349,""))</f>
        <v/>
      </c>
      <c r="AM349" s="39" t="str">
        <f t="shared" si="99"/>
        <v/>
      </c>
    </row>
    <row r="350" spans="2:39" x14ac:dyDescent="0.35">
      <c r="B350" s="31"/>
      <c r="C350" s="31"/>
      <c r="D350" s="31"/>
      <c r="E350" s="31"/>
      <c r="F350" s="78"/>
      <c r="G350" s="21"/>
      <c r="H350" s="31"/>
      <c r="I350" s="32"/>
      <c r="J350" s="33" t="str">
        <f t="shared" si="86"/>
        <v/>
      </c>
      <c r="K350" s="31"/>
      <c r="L350" s="24"/>
      <c r="M350" s="24"/>
      <c r="N350" s="24"/>
      <c r="O350" s="34" t="str">
        <f t="shared" si="87"/>
        <v/>
      </c>
      <c r="P350" s="34" t="str">
        <f t="shared" ca="1" si="88"/>
        <v/>
      </c>
      <c r="Q350" s="34" t="str">
        <f>IF(AND(C350="Abierto",D350="Urgente"),RANK(P350,$P$4:$P$999,0)+COUNTIF($P$4:P350,P350)-1,"")</f>
        <v/>
      </c>
      <c r="R350" s="34" t="str">
        <f t="shared" si="89"/>
        <v/>
      </c>
      <c r="S350" s="34" t="str">
        <f t="shared" ca="1" si="90"/>
        <v/>
      </c>
      <c r="T350" s="34" t="str">
        <f>IF(AND(C350="Abierto",D350="Alta"),RANK(S350,$S$4:$S$999,0)+COUNTIF($S$4:S350,S350)-1+MAX(Q:Q),"")</f>
        <v/>
      </c>
      <c r="U350" s="34" t="str">
        <f t="shared" si="91"/>
        <v/>
      </c>
      <c r="V350" s="34" t="str">
        <f t="shared" ca="1" si="92"/>
        <v/>
      </c>
      <c r="W350" s="34" t="str">
        <f>IF(AND(C350="Abierto",D350="Media"),RANK(V350,$V$4:$V$999,0)+COUNTIF($V$4:V350,V350)-1+MAX(Q:Q,T:T),"")</f>
        <v/>
      </c>
      <c r="X350" s="34" t="str">
        <f t="shared" si="93"/>
        <v/>
      </c>
      <c r="Y350" s="34" t="str">
        <f t="shared" ca="1" si="94"/>
        <v/>
      </c>
      <c r="Z350" s="34" t="str">
        <f>IF(AND(C350="Abierto",D350="Baja"),RANK(Y350,$Y$4:$Y$999,0)+COUNTIF($Y$4:Y350,Y350)-1+MAX(Q:Q,T:T,W:W),"")</f>
        <v/>
      </c>
      <c r="AA350" s="35" t="str">
        <f t="shared" si="100"/>
        <v/>
      </c>
      <c r="AB350" s="35" t="str">
        <f t="shared" si="95"/>
        <v/>
      </c>
      <c r="AC350" s="35" t="str">
        <f t="shared" si="96"/>
        <v/>
      </c>
      <c r="AD350" s="36">
        <v>347</v>
      </c>
      <c r="AE350" s="36" t="str">
        <f t="shared" ca="1" si="97"/>
        <v/>
      </c>
      <c r="AF350" s="37" t="str">
        <f t="shared" ca="1" si="98"/>
        <v/>
      </c>
      <c r="AG350" s="24"/>
      <c r="AH350" s="24"/>
      <c r="AI350" s="24"/>
      <c r="AJ350" s="24"/>
      <c r="AK350" s="36" t="str">
        <f>IF(AL350="","",MAX($AK$1:AK349)+1)</f>
        <v/>
      </c>
      <c r="AL350" s="39" t="str">
        <f>IF(H350="","",IF(COUNTIF($AL$3:AL349,H350)=0,H350,""))</f>
        <v/>
      </c>
      <c r="AM350" s="39" t="str">
        <f t="shared" si="99"/>
        <v/>
      </c>
    </row>
    <row r="351" spans="2:39" x14ac:dyDescent="0.35">
      <c r="B351" s="31"/>
      <c r="C351" s="31"/>
      <c r="D351" s="31"/>
      <c r="E351" s="31"/>
      <c r="F351" s="78"/>
      <c r="G351" s="21"/>
      <c r="H351" s="31"/>
      <c r="I351" s="32"/>
      <c r="J351" s="33" t="str">
        <f t="shared" si="86"/>
        <v/>
      </c>
      <c r="K351" s="31"/>
      <c r="L351" s="24"/>
      <c r="M351" s="24"/>
      <c r="N351" s="24"/>
      <c r="O351" s="34" t="str">
        <f t="shared" si="87"/>
        <v/>
      </c>
      <c r="P351" s="34" t="str">
        <f t="shared" ca="1" si="88"/>
        <v/>
      </c>
      <c r="Q351" s="34" t="str">
        <f>IF(AND(C351="Abierto",D351="Urgente"),RANK(P351,$P$4:$P$999,0)+COUNTIF($P$4:P351,P351)-1,"")</f>
        <v/>
      </c>
      <c r="R351" s="34" t="str">
        <f t="shared" si="89"/>
        <v/>
      </c>
      <c r="S351" s="34" t="str">
        <f t="shared" ca="1" si="90"/>
        <v/>
      </c>
      <c r="T351" s="34" t="str">
        <f>IF(AND(C351="Abierto",D351="Alta"),RANK(S351,$S$4:$S$999,0)+COUNTIF($S$4:S351,S351)-1+MAX(Q:Q),"")</f>
        <v/>
      </c>
      <c r="U351" s="34" t="str">
        <f t="shared" si="91"/>
        <v/>
      </c>
      <c r="V351" s="34" t="str">
        <f t="shared" ca="1" si="92"/>
        <v/>
      </c>
      <c r="W351" s="34" t="str">
        <f>IF(AND(C351="Abierto",D351="Media"),RANK(V351,$V$4:$V$999,0)+COUNTIF($V$4:V351,V351)-1+MAX(Q:Q,T:T),"")</f>
        <v/>
      </c>
      <c r="X351" s="34" t="str">
        <f t="shared" si="93"/>
        <v/>
      </c>
      <c r="Y351" s="34" t="str">
        <f t="shared" ca="1" si="94"/>
        <v/>
      </c>
      <c r="Z351" s="34" t="str">
        <f>IF(AND(C351="Abierto",D351="Baja"),RANK(Y351,$Y$4:$Y$999,0)+COUNTIF($Y$4:Y351,Y351)-1+MAX(Q:Q,T:T,W:W),"")</f>
        <v/>
      </c>
      <c r="AA351" s="35" t="str">
        <f t="shared" si="100"/>
        <v/>
      </c>
      <c r="AB351" s="35" t="str">
        <f t="shared" si="95"/>
        <v/>
      </c>
      <c r="AC351" s="35" t="str">
        <f t="shared" si="96"/>
        <v/>
      </c>
      <c r="AD351" s="36">
        <v>348</v>
      </c>
      <c r="AE351" s="36" t="str">
        <f t="shared" ca="1" si="97"/>
        <v/>
      </c>
      <c r="AF351" s="37" t="str">
        <f t="shared" ca="1" si="98"/>
        <v/>
      </c>
      <c r="AG351" s="24"/>
      <c r="AH351" s="24"/>
      <c r="AI351" s="24"/>
      <c r="AJ351" s="24"/>
      <c r="AK351" s="36" t="str">
        <f>IF(AL351="","",MAX($AK$1:AK350)+1)</f>
        <v/>
      </c>
      <c r="AL351" s="39" t="str">
        <f>IF(H351="","",IF(COUNTIF($AL$3:AL350,H351)=0,H351,""))</f>
        <v/>
      </c>
      <c r="AM351" s="39" t="str">
        <f t="shared" si="99"/>
        <v/>
      </c>
    </row>
    <row r="352" spans="2:39" x14ac:dyDescent="0.35">
      <c r="B352" s="31"/>
      <c r="C352" s="31"/>
      <c r="D352" s="31"/>
      <c r="E352" s="31"/>
      <c r="F352" s="78"/>
      <c r="G352" s="21"/>
      <c r="H352" s="31"/>
      <c r="I352" s="32"/>
      <c r="J352" s="33" t="str">
        <f t="shared" si="86"/>
        <v/>
      </c>
      <c r="K352" s="31"/>
      <c r="L352" s="24"/>
      <c r="M352" s="24"/>
      <c r="N352" s="24"/>
      <c r="O352" s="34" t="str">
        <f t="shared" si="87"/>
        <v/>
      </c>
      <c r="P352" s="34" t="str">
        <f t="shared" ca="1" si="88"/>
        <v/>
      </c>
      <c r="Q352" s="34" t="str">
        <f>IF(AND(C352="Abierto",D352="Urgente"),RANK(P352,$P$4:$P$999,0)+COUNTIF($P$4:P352,P352)-1,"")</f>
        <v/>
      </c>
      <c r="R352" s="34" t="str">
        <f t="shared" si="89"/>
        <v/>
      </c>
      <c r="S352" s="34" t="str">
        <f t="shared" ca="1" si="90"/>
        <v/>
      </c>
      <c r="T352" s="34" t="str">
        <f>IF(AND(C352="Abierto",D352="Alta"),RANK(S352,$S$4:$S$999,0)+COUNTIF($S$4:S352,S352)-1+MAX(Q:Q),"")</f>
        <v/>
      </c>
      <c r="U352" s="34" t="str">
        <f t="shared" si="91"/>
        <v/>
      </c>
      <c r="V352" s="34" t="str">
        <f t="shared" ca="1" si="92"/>
        <v/>
      </c>
      <c r="W352" s="34" t="str">
        <f>IF(AND(C352="Abierto",D352="Media"),RANK(V352,$V$4:$V$999,0)+COUNTIF($V$4:V352,V352)-1+MAX(Q:Q,T:T),"")</f>
        <v/>
      </c>
      <c r="X352" s="34" t="str">
        <f t="shared" si="93"/>
        <v/>
      </c>
      <c r="Y352" s="34" t="str">
        <f t="shared" ca="1" si="94"/>
        <v/>
      </c>
      <c r="Z352" s="34" t="str">
        <f>IF(AND(C352="Abierto",D352="Baja"),RANK(Y352,$Y$4:$Y$999,0)+COUNTIF($Y$4:Y352,Y352)-1+MAX(Q:Q,T:T,W:W),"")</f>
        <v/>
      </c>
      <c r="AA352" s="35" t="str">
        <f t="shared" si="100"/>
        <v/>
      </c>
      <c r="AB352" s="35" t="str">
        <f t="shared" si="95"/>
        <v/>
      </c>
      <c r="AC352" s="35" t="str">
        <f t="shared" si="96"/>
        <v/>
      </c>
      <c r="AD352" s="36">
        <v>349</v>
      </c>
      <c r="AE352" s="36" t="str">
        <f t="shared" ca="1" si="97"/>
        <v/>
      </c>
      <c r="AF352" s="37" t="str">
        <f t="shared" ca="1" si="98"/>
        <v/>
      </c>
      <c r="AG352" s="24"/>
      <c r="AH352" s="24"/>
      <c r="AI352" s="24"/>
      <c r="AJ352" s="24"/>
      <c r="AK352" s="36" t="str">
        <f>IF(AL352="","",MAX($AK$1:AK351)+1)</f>
        <v/>
      </c>
      <c r="AL352" s="39" t="str">
        <f>IF(H352="","",IF(COUNTIF($AL$3:AL351,H352)=0,H352,""))</f>
        <v/>
      </c>
      <c r="AM352" s="39" t="str">
        <f t="shared" si="99"/>
        <v/>
      </c>
    </row>
    <row r="353" spans="2:39" x14ac:dyDescent="0.35">
      <c r="B353" s="31"/>
      <c r="C353" s="31"/>
      <c r="D353" s="31"/>
      <c r="E353" s="31"/>
      <c r="F353" s="78"/>
      <c r="G353" s="21"/>
      <c r="H353" s="31"/>
      <c r="I353" s="32"/>
      <c r="J353" s="33" t="str">
        <f t="shared" si="86"/>
        <v/>
      </c>
      <c r="K353" s="31"/>
      <c r="L353" s="24"/>
      <c r="M353" s="24"/>
      <c r="N353" s="24"/>
      <c r="O353" s="34" t="str">
        <f t="shared" si="87"/>
        <v/>
      </c>
      <c r="P353" s="34" t="str">
        <f t="shared" ca="1" si="88"/>
        <v/>
      </c>
      <c r="Q353" s="34" t="str">
        <f>IF(AND(C353="Abierto",D353="Urgente"),RANK(P353,$P$4:$P$999,0)+COUNTIF($P$4:P353,P353)-1,"")</f>
        <v/>
      </c>
      <c r="R353" s="34" t="str">
        <f t="shared" si="89"/>
        <v/>
      </c>
      <c r="S353" s="34" t="str">
        <f t="shared" ca="1" si="90"/>
        <v/>
      </c>
      <c r="T353" s="34" t="str">
        <f>IF(AND(C353="Abierto",D353="Alta"),RANK(S353,$S$4:$S$999,0)+COUNTIF($S$4:S353,S353)-1+MAX(Q:Q),"")</f>
        <v/>
      </c>
      <c r="U353" s="34" t="str">
        <f t="shared" si="91"/>
        <v/>
      </c>
      <c r="V353" s="34" t="str">
        <f t="shared" ca="1" si="92"/>
        <v/>
      </c>
      <c r="W353" s="34" t="str">
        <f>IF(AND(C353="Abierto",D353="Media"),RANK(V353,$V$4:$V$999,0)+COUNTIF($V$4:V353,V353)-1+MAX(Q:Q,T:T),"")</f>
        <v/>
      </c>
      <c r="X353" s="34" t="str">
        <f t="shared" si="93"/>
        <v/>
      </c>
      <c r="Y353" s="34" t="str">
        <f t="shared" ca="1" si="94"/>
        <v/>
      </c>
      <c r="Z353" s="34" t="str">
        <f>IF(AND(C353="Abierto",D353="Baja"),RANK(Y353,$Y$4:$Y$999,0)+COUNTIF($Y$4:Y353,Y353)-1+MAX(Q:Q,T:T,W:W),"")</f>
        <v/>
      </c>
      <c r="AA353" s="35" t="str">
        <f t="shared" si="100"/>
        <v/>
      </c>
      <c r="AB353" s="35" t="str">
        <f t="shared" si="95"/>
        <v/>
      </c>
      <c r="AC353" s="35" t="str">
        <f t="shared" si="96"/>
        <v/>
      </c>
      <c r="AD353" s="36">
        <v>350</v>
      </c>
      <c r="AE353" s="36" t="str">
        <f t="shared" ca="1" si="97"/>
        <v/>
      </c>
      <c r="AF353" s="37" t="str">
        <f t="shared" ca="1" si="98"/>
        <v/>
      </c>
      <c r="AG353" s="24"/>
      <c r="AH353" s="24"/>
      <c r="AI353" s="24"/>
      <c r="AJ353" s="24"/>
      <c r="AK353" s="36" t="str">
        <f>IF(AL353="","",MAX($AK$1:AK352)+1)</f>
        <v/>
      </c>
      <c r="AL353" s="39" t="str">
        <f>IF(H353="","",IF(COUNTIF($AL$3:AL352,H353)=0,H353,""))</f>
        <v/>
      </c>
      <c r="AM353" s="39" t="str">
        <f t="shared" si="99"/>
        <v/>
      </c>
    </row>
    <row r="354" spans="2:39" x14ac:dyDescent="0.35">
      <c r="B354" s="31"/>
      <c r="C354" s="31"/>
      <c r="D354" s="31"/>
      <c r="E354" s="31"/>
      <c r="F354" s="78"/>
      <c r="G354" s="21"/>
      <c r="H354" s="31"/>
      <c r="I354" s="32"/>
      <c r="J354" s="33" t="str">
        <f t="shared" si="86"/>
        <v/>
      </c>
      <c r="K354" s="31"/>
      <c r="L354" s="24"/>
      <c r="M354" s="24"/>
      <c r="N354" s="24"/>
      <c r="O354" s="34" t="str">
        <f t="shared" si="87"/>
        <v/>
      </c>
      <c r="P354" s="34" t="str">
        <f t="shared" ca="1" si="88"/>
        <v/>
      </c>
      <c r="Q354" s="34" t="str">
        <f>IF(AND(C354="Abierto",D354="Urgente"),RANK(P354,$P$4:$P$999,0)+COUNTIF($P$4:P354,P354)-1,"")</f>
        <v/>
      </c>
      <c r="R354" s="34" t="str">
        <f t="shared" si="89"/>
        <v/>
      </c>
      <c r="S354" s="34" t="str">
        <f t="shared" ca="1" si="90"/>
        <v/>
      </c>
      <c r="T354" s="34" t="str">
        <f>IF(AND(C354="Abierto",D354="Alta"),RANK(S354,$S$4:$S$999,0)+COUNTIF($S$4:S354,S354)-1+MAX(Q:Q),"")</f>
        <v/>
      </c>
      <c r="U354" s="34" t="str">
        <f t="shared" si="91"/>
        <v/>
      </c>
      <c r="V354" s="34" t="str">
        <f t="shared" ca="1" si="92"/>
        <v/>
      </c>
      <c r="W354" s="34" t="str">
        <f>IF(AND(C354="Abierto",D354="Media"),RANK(V354,$V$4:$V$999,0)+COUNTIF($V$4:V354,V354)-1+MAX(Q:Q,T:T),"")</f>
        <v/>
      </c>
      <c r="X354" s="34" t="str">
        <f t="shared" si="93"/>
        <v/>
      </c>
      <c r="Y354" s="34" t="str">
        <f t="shared" ca="1" si="94"/>
        <v/>
      </c>
      <c r="Z354" s="34" t="str">
        <f>IF(AND(C354="Abierto",D354="Baja"),RANK(Y354,$Y$4:$Y$999,0)+COUNTIF($Y$4:Y354,Y354)-1+MAX(Q:Q,T:T,W:W),"")</f>
        <v/>
      </c>
      <c r="AA354" s="35" t="str">
        <f t="shared" si="100"/>
        <v/>
      </c>
      <c r="AB354" s="35" t="str">
        <f t="shared" si="95"/>
        <v/>
      </c>
      <c r="AC354" s="35" t="str">
        <f t="shared" si="96"/>
        <v/>
      </c>
      <c r="AD354" s="36">
        <v>351</v>
      </c>
      <c r="AE354" s="36" t="str">
        <f t="shared" ca="1" si="97"/>
        <v/>
      </c>
      <c r="AF354" s="37" t="str">
        <f t="shared" ca="1" si="98"/>
        <v/>
      </c>
      <c r="AG354" s="24"/>
      <c r="AH354" s="24"/>
      <c r="AI354" s="24"/>
      <c r="AJ354" s="24"/>
      <c r="AK354" s="36" t="str">
        <f>IF(AL354="","",MAX($AK$1:AK353)+1)</f>
        <v/>
      </c>
      <c r="AL354" s="39" t="str">
        <f>IF(H354="","",IF(COUNTIF($AL$3:AL353,H354)=0,H354,""))</f>
        <v/>
      </c>
      <c r="AM354" s="39" t="str">
        <f t="shared" si="99"/>
        <v/>
      </c>
    </row>
    <row r="355" spans="2:39" x14ac:dyDescent="0.35">
      <c r="B355" s="31"/>
      <c r="C355" s="31"/>
      <c r="D355" s="31"/>
      <c r="E355" s="31"/>
      <c r="F355" s="78"/>
      <c r="G355" s="21"/>
      <c r="H355" s="31"/>
      <c r="I355" s="32"/>
      <c r="J355" s="33" t="str">
        <f t="shared" si="86"/>
        <v/>
      </c>
      <c r="K355" s="31"/>
      <c r="L355" s="24"/>
      <c r="M355" s="24"/>
      <c r="N355" s="24"/>
      <c r="O355" s="34" t="str">
        <f t="shared" si="87"/>
        <v/>
      </c>
      <c r="P355" s="34" t="str">
        <f t="shared" ca="1" si="88"/>
        <v/>
      </c>
      <c r="Q355" s="34" t="str">
        <f>IF(AND(C355="Abierto",D355="Urgente"),RANK(P355,$P$4:$P$999,0)+COUNTIF($P$4:P355,P355)-1,"")</f>
        <v/>
      </c>
      <c r="R355" s="34" t="str">
        <f t="shared" si="89"/>
        <v/>
      </c>
      <c r="S355" s="34" t="str">
        <f t="shared" ca="1" si="90"/>
        <v/>
      </c>
      <c r="T355" s="34" t="str">
        <f>IF(AND(C355="Abierto",D355="Alta"),RANK(S355,$S$4:$S$999,0)+COUNTIF($S$4:S355,S355)-1+MAX(Q:Q),"")</f>
        <v/>
      </c>
      <c r="U355" s="34" t="str">
        <f t="shared" si="91"/>
        <v/>
      </c>
      <c r="V355" s="34" t="str">
        <f t="shared" ca="1" si="92"/>
        <v/>
      </c>
      <c r="W355" s="34" t="str">
        <f>IF(AND(C355="Abierto",D355="Media"),RANK(V355,$V$4:$V$999,0)+COUNTIF($V$4:V355,V355)-1+MAX(Q:Q,T:T),"")</f>
        <v/>
      </c>
      <c r="X355" s="34" t="str">
        <f t="shared" si="93"/>
        <v/>
      </c>
      <c r="Y355" s="34" t="str">
        <f t="shared" ca="1" si="94"/>
        <v/>
      </c>
      <c r="Z355" s="34" t="str">
        <f>IF(AND(C355="Abierto",D355="Baja"),RANK(Y355,$Y$4:$Y$999,0)+COUNTIF($Y$4:Y355,Y355)-1+MAX(Q:Q,T:T,W:W),"")</f>
        <v/>
      </c>
      <c r="AA355" s="35" t="str">
        <f t="shared" si="100"/>
        <v/>
      </c>
      <c r="AB355" s="35" t="str">
        <f t="shared" si="95"/>
        <v/>
      </c>
      <c r="AC355" s="35" t="str">
        <f t="shared" si="96"/>
        <v/>
      </c>
      <c r="AD355" s="36">
        <v>352</v>
      </c>
      <c r="AE355" s="36" t="str">
        <f t="shared" ca="1" si="97"/>
        <v/>
      </c>
      <c r="AF355" s="37" t="str">
        <f t="shared" ca="1" si="98"/>
        <v/>
      </c>
      <c r="AG355" s="24"/>
      <c r="AH355" s="24"/>
      <c r="AI355" s="24"/>
      <c r="AJ355" s="24"/>
      <c r="AK355" s="36" t="str">
        <f>IF(AL355="","",MAX($AK$1:AK354)+1)</f>
        <v/>
      </c>
      <c r="AL355" s="39" t="str">
        <f>IF(H355="","",IF(COUNTIF($AL$3:AL354,H355)=0,H355,""))</f>
        <v/>
      </c>
      <c r="AM355" s="39" t="str">
        <f t="shared" si="99"/>
        <v/>
      </c>
    </row>
    <row r="356" spans="2:39" x14ac:dyDescent="0.35">
      <c r="B356" s="31"/>
      <c r="C356" s="31"/>
      <c r="D356" s="31"/>
      <c r="E356" s="31"/>
      <c r="F356" s="78"/>
      <c r="G356" s="21"/>
      <c r="H356" s="31"/>
      <c r="I356" s="32"/>
      <c r="J356" s="33" t="str">
        <f t="shared" si="86"/>
        <v/>
      </c>
      <c r="K356" s="31"/>
      <c r="L356" s="24"/>
      <c r="M356" s="24"/>
      <c r="N356" s="24"/>
      <c r="O356" s="34" t="str">
        <f t="shared" si="87"/>
        <v/>
      </c>
      <c r="P356" s="34" t="str">
        <f t="shared" ca="1" si="88"/>
        <v/>
      </c>
      <c r="Q356" s="34" t="str">
        <f>IF(AND(C356="Abierto",D356="Urgente"),RANK(P356,$P$4:$P$999,0)+COUNTIF($P$4:P356,P356)-1,"")</f>
        <v/>
      </c>
      <c r="R356" s="34" t="str">
        <f t="shared" si="89"/>
        <v/>
      </c>
      <c r="S356" s="34" t="str">
        <f t="shared" ca="1" si="90"/>
        <v/>
      </c>
      <c r="T356" s="34" t="str">
        <f>IF(AND(C356="Abierto",D356="Alta"),RANK(S356,$S$4:$S$999,0)+COUNTIF($S$4:S356,S356)-1+MAX(Q:Q),"")</f>
        <v/>
      </c>
      <c r="U356" s="34" t="str">
        <f t="shared" si="91"/>
        <v/>
      </c>
      <c r="V356" s="34" t="str">
        <f t="shared" ca="1" si="92"/>
        <v/>
      </c>
      <c r="W356" s="34" t="str">
        <f>IF(AND(C356="Abierto",D356="Media"),RANK(V356,$V$4:$V$999,0)+COUNTIF($V$4:V356,V356)-1+MAX(Q:Q,T:T),"")</f>
        <v/>
      </c>
      <c r="X356" s="34" t="str">
        <f t="shared" si="93"/>
        <v/>
      </c>
      <c r="Y356" s="34" t="str">
        <f t="shared" ca="1" si="94"/>
        <v/>
      </c>
      <c r="Z356" s="34" t="str">
        <f>IF(AND(C356="Abierto",D356="Baja"),RANK(Y356,$Y$4:$Y$999,0)+COUNTIF($Y$4:Y356,Y356)-1+MAX(Q:Q,T:T,W:W),"")</f>
        <v/>
      </c>
      <c r="AA356" s="35" t="str">
        <f t="shared" si="100"/>
        <v/>
      </c>
      <c r="AB356" s="35" t="str">
        <f t="shared" si="95"/>
        <v/>
      </c>
      <c r="AC356" s="35" t="str">
        <f t="shared" si="96"/>
        <v/>
      </c>
      <c r="AD356" s="36">
        <v>353</v>
      </c>
      <c r="AE356" s="36" t="str">
        <f t="shared" ca="1" si="97"/>
        <v/>
      </c>
      <c r="AF356" s="37" t="str">
        <f t="shared" ca="1" si="98"/>
        <v/>
      </c>
      <c r="AG356" s="24"/>
      <c r="AH356" s="24"/>
      <c r="AI356" s="24"/>
      <c r="AJ356" s="24"/>
      <c r="AK356" s="36" t="str">
        <f>IF(AL356="","",MAX($AK$1:AK355)+1)</f>
        <v/>
      </c>
      <c r="AL356" s="39" t="str">
        <f>IF(H356="","",IF(COUNTIF($AL$3:AL355,H356)=0,H356,""))</f>
        <v/>
      </c>
      <c r="AM356" s="39" t="str">
        <f t="shared" si="99"/>
        <v/>
      </c>
    </row>
    <row r="357" spans="2:39" x14ac:dyDescent="0.35">
      <c r="B357" s="31"/>
      <c r="C357" s="31"/>
      <c r="D357" s="31"/>
      <c r="E357" s="31"/>
      <c r="F357" s="78"/>
      <c r="G357" s="21"/>
      <c r="H357" s="31"/>
      <c r="I357" s="32"/>
      <c r="J357" s="33" t="str">
        <f t="shared" si="86"/>
        <v/>
      </c>
      <c r="K357" s="31"/>
      <c r="L357" s="24"/>
      <c r="M357" s="24"/>
      <c r="N357" s="24"/>
      <c r="O357" s="34" t="str">
        <f t="shared" si="87"/>
        <v/>
      </c>
      <c r="P357" s="34" t="str">
        <f t="shared" ca="1" si="88"/>
        <v/>
      </c>
      <c r="Q357" s="34" t="str">
        <f>IF(AND(C357="Abierto",D357="Urgente"),RANK(P357,$P$4:$P$999,0)+COUNTIF($P$4:P357,P357)-1,"")</f>
        <v/>
      </c>
      <c r="R357" s="34" t="str">
        <f t="shared" si="89"/>
        <v/>
      </c>
      <c r="S357" s="34" t="str">
        <f t="shared" ca="1" si="90"/>
        <v/>
      </c>
      <c r="T357" s="34" t="str">
        <f>IF(AND(C357="Abierto",D357="Alta"),RANK(S357,$S$4:$S$999,0)+COUNTIF($S$4:S357,S357)-1+MAX(Q:Q),"")</f>
        <v/>
      </c>
      <c r="U357" s="34" t="str">
        <f t="shared" si="91"/>
        <v/>
      </c>
      <c r="V357" s="34" t="str">
        <f t="shared" ca="1" si="92"/>
        <v/>
      </c>
      <c r="W357" s="34" t="str">
        <f>IF(AND(C357="Abierto",D357="Media"),RANK(V357,$V$4:$V$999,0)+COUNTIF($V$4:V357,V357)-1+MAX(Q:Q,T:T),"")</f>
        <v/>
      </c>
      <c r="X357" s="34" t="str">
        <f t="shared" si="93"/>
        <v/>
      </c>
      <c r="Y357" s="34" t="str">
        <f t="shared" ca="1" si="94"/>
        <v/>
      </c>
      <c r="Z357" s="34" t="str">
        <f>IF(AND(C357="Abierto",D357="Baja"),RANK(Y357,$Y$4:$Y$999,0)+COUNTIF($Y$4:Y357,Y357)-1+MAX(Q:Q,T:T,W:W),"")</f>
        <v/>
      </c>
      <c r="AA357" s="35" t="str">
        <f t="shared" si="100"/>
        <v/>
      </c>
      <c r="AB357" s="35" t="str">
        <f t="shared" si="95"/>
        <v/>
      </c>
      <c r="AC357" s="35" t="str">
        <f t="shared" si="96"/>
        <v/>
      </c>
      <c r="AD357" s="36">
        <v>354</v>
      </c>
      <c r="AE357" s="36" t="str">
        <f t="shared" ca="1" si="97"/>
        <v/>
      </c>
      <c r="AF357" s="37" t="str">
        <f t="shared" ca="1" si="98"/>
        <v/>
      </c>
      <c r="AG357" s="24"/>
      <c r="AH357" s="24"/>
      <c r="AI357" s="24"/>
      <c r="AJ357" s="24"/>
      <c r="AK357" s="36" t="str">
        <f>IF(AL357="","",MAX($AK$1:AK356)+1)</f>
        <v/>
      </c>
      <c r="AL357" s="39" t="str">
        <f>IF(H357="","",IF(COUNTIF($AL$3:AL356,H357)=0,H357,""))</f>
        <v/>
      </c>
      <c r="AM357" s="39" t="str">
        <f t="shared" si="99"/>
        <v/>
      </c>
    </row>
    <row r="358" spans="2:39" x14ac:dyDescent="0.35">
      <c r="B358" s="31"/>
      <c r="C358" s="31"/>
      <c r="D358" s="31"/>
      <c r="E358" s="31"/>
      <c r="F358" s="78"/>
      <c r="G358" s="21"/>
      <c r="H358" s="31"/>
      <c r="I358" s="32"/>
      <c r="J358" s="33" t="str">
        <f t="shared" si="86"/>
        <v/>
      </c>
      <c r="K358" s="31"/>
      <c r="L358" s="24"/>
      <c r="M358" s="24"/>
      <c r="N358" s="24"/>
      <c r="O358" s="34" t="str">
        <f t="shared" si="87"/>
        <v/>
      </c>
      <c r="P358" s="34" t="str">
        <f t="shared" ca="1" si="88"/>
        <v/>
      </c>
      <c r="Q358" s="34" t="str">
        <f>IF(AND(C358="Abierto",D358="Urgente"),RANK(P358,$P$4:$P$999,0)+COUNTIF($P$4:P358,P358)-1,"")</f>
        <v/>
      </c>
      <c r="R358" s="34" t="str">
        <f t="shared" si="89"/>
        <v/>
      </c>
      <c r="S358" s="34" t="str">
        <f t="shared" ca="1" si="90"/>
        <v/>
      </c>
      <c r="T358" s="34" t="str">
        <f>IF(AND(C358="Abierto",D358="Alta"),RANK(S358,$S$4:$S$999,0)+COUNTIF($S$4:S358,S358)-1+MAX(Q:Q),"")</f>
        <v/>
      </c>
      <c r="U358" s="34" t="str">
        <f t="shared" si="91"/>
        <v/>
      </c>
      <c r="V358" s="34" t="str">
        <f t="shared" ca="1" si="92"/>
        <v/>
      </c>
      <c r="W358" s="34" t="str">
        <f>IF(AND(C358="Abierto",D358="Media"),RANK(V358,$V$4:$V$999,0)+COUNTIF($V$4:V358,V358)-1+MAX(Q:Q,T:T),"")</f>
        <v/>
      </c>
      <c r="X358" s="34" t="str">
        <f t="shared" si="93"/>
        <v/>
      </c>
      <c r="Y358" s="34" t="str">
        <f t="shared" ca="1" si="94"/>
        <v/>
      </c>
      <c r="Z358" s="34" t="str">
        <f>IF(AND(C358="Abierto",D358="Baja"),RANK(Y358,$Y$4:$Y$999,0)+COUNTIF($Y$4:Y358,Y358)-1+MAX(Q:Q,T:T,W:W),"")</f>
        <v/>
      </c>
      <c r="AA358" s="35" t="str">
        <f t="shared" si="100"/>
        <v/>
      </c>
      <c r="AB358" s="35" t="str">
        <f t="shared" si="95"/>
        <v/>
      </c>
      <c r="AC358" s="35" t="str">
        <f t="shared" si="96"/>
        <v/>
      </c>
      <c r="AD358" s="36">
        <v>355</v>
      </c>
      <c r="AE358" s="36" t="str">
        <f t="shared" ca="1" si="97"/>
        <v/>
      </c>
      <c r="AF358" s="37" t="str">
        <f t="shared" ca="1" si="98"/>
        <v/>
      </c>
      <c r="AG358" s="24"/>
      <c r="AH358" s="24"/>
      <c r="AI358" s="24"/>
      <c r="AJ358" s="24"/>
      <c r="AK358" s="36" t="str">
        <f>IF(AL358="","",MAX($AK$1:AK357)+1)</f>
        <v/>
      </c>
      <c r="AL358" s="39" t="str">
        <f>IF(H358="","",IF(COUNTIF($AL$3:AL357,H358)=0,H358,""))</f>
        <v/>
      </c>
      <c r="AM358" s="39" t="str">
        <f t="shared" si="99"/>
        <v/>
      </c>
    </row>
    <row r="359" spans="2:39" x14ac:dyDescent="0.35">
      <c r="B359" s="31"/>
      <c r="C359" s="31"/>
      <c r="D359" s="31"/>
      <c r="E359" s="31"/>
      <c r="F359" s="78"/>
      <c r="G359" s="21"/>
      <c r="H359" s="31"/>
      <c r="I359" s="32"/>
      <c r="J359" s="33" t="str">
        <f t="shared" si="86"/>
        <v/>
      </c>
      <c r="K359" s="31"/>
      <c r="L359" s="24"/>
      <c r="M359" s="24"/>
      <c r="N359" s="24"/>
      <c r="O359" s="34" t="str">
        <f t="shared" si="87"/>
        <v/>
      </c>
      <c r="P359" s="34" t="str">
        <f t="shared" ca="1" si="88"/>
        <v/>
      </c>
      <c r="Q359" s="34" t="str">
        <f>IF(AND(C359="Abierto",D359="Urgente"),RANK(P359,$P$4:$P$999,0)+COUNTIF($P$4:P359,P359)-1,"")</f>
        <v/>
      </c>
      <c r="R359" s="34" t="str">
        <f t="shared" si="89"/>
        <v/>
      </c>
      <c r="S359" s="34" t="str">
        <f t="shared" ca="1" si="90"/>
        <v/>
      </c>
      <c r="T359" s="34" t="str">
        <f>IF(AND(C359="Abierto",D359="Alta"),RANK(S359,$S$4:$S$999,0)+COUNTIF($S$4:S359,S359)-1+MAX(Q:Q),"")</f>
        <v/>
      </c>
      <c r="U359" s="34" t="str">
        <f t="shared" si="91"/>
        <v/>
      </c>
      <c r="V359" s="34" t="str">
        <f t="shared" ca="1" si="92"/>
        <v/>
      </c>
      <c r="W359" s="34" t="str">
        <f>IF(AND(C359="Abierto",D359="Media"),RANK(V359,$V$4:$V$999,0)+COUNTIF($V$4:V359,V359)-1+MAX(Q:Q,T:T),"")</f>
        <v/>
      </c>
      <c r="X359" s="34" t="str">
        <f t="shared" si="93"/>
        <v/>
      </c>
      <c r="Y359" s="34" t="str">
        <f t="shared" ca="1" si="94"/>
        <v/>
      </c>
      <c r="Z359" s="34" t="str">
        <f>IF(AND(C359="Abierto",D359="Baja"),RANK(Y359,$Y$4:$Y$999,0)+COUNTIF($Y$4:Y359,Y359)-1+MAX(Q:Q,T:T,W:W),"")</f>
        <v/>
      </c>
      <c r="AA359" s="35" t="str">
        <f t="shared" si="100"/>
        <v/>
      </c>
      <c r="AB359" s="35" t="str">
        <f t="shared" si="95"/>
        <v/>
      </c>
      <c r="AC359" s="35" t="str">
        <f t="shared" si="96"/>
        <v/>
      </c>
      <c r="AD359" s="36">
        <v>356</v>
      </c>
      <c r="AE359" s="36" t="str">
        <f t="shared" ca="1" si="97"/>
        <v/>
      </c>
      <c r="AF359" s="37" t="str">
        <f t="shared" ca="1" si="98"/>
        <v/>
      </c>
      <c r="AG359" s="24"/>
      <c r="AH359" s="24"/>
      <c r="AI359" s="24"/>
      <c r="AJ359" s="24"/>
      <c r="AK359" s="36" t="str">
        <f>IF(AL359="","",MAX($AK$1:AK358)+1)</f>
        <v/>
      </c>
      <c r="AL359" s="39" t="str">
        <f>IF(H359="","",IF(COUNTIF($AL$3:AL358,H359)=0,H359,""))</f>
        <v/>
      </c>
      <c r="AM359" s="39" t="str">
        <f t="shared" si="99"/>
        <v/>
      </c>
    </row>
    <row r="360" spans="2:39" x14ac:dyDescent="0.35">
      <c r="B360" s="31"/>
      <c r="C360" s="31"/>
      <c r="D360" s="31"/>
      <c r="E360" s="31"/>
      <c r="F360" s="78"/>
      <c r="G360" s="21"/>
      <c r="H360" s="31"/>
      <c r="I360" s="32"/>
      <c r="J360" s="33" t="str">
        <f t="shared" si="86"/>
        <v/>
      </c>
      <c r="K360" s="31"/>
      <c r="L360" s="24"/>
      <c r="M360" s="24"/>
      <c r="N360" s="24"/>
      <c r="O360" s="34" t="str">
        <f t="shared" si="87"/>
        <v/>
      </c>
      <c r="P360" s="34" t="str">
        <f t="shared" ca="1" si="88"/>
        <v/>
      </c>
      <c r="Q360" s="34" t="str">
        <f>IF(AND(C360="Abierto",D360="Urgente"),RANK(P360,$P$4:$P$999,0)+COUNTIF($P$4:P360,P360)-1,"")</f>
        <v/>
      </c>
      <c r="R360" s="34" t="str">
        <f t="shared" si="89"/>
        <v/>
      </c>
      <c r="S360" s="34" t="str">
        <f t="shared" ca="1" si="90"/>
        <v/>
      </c>
      <c r="T360" s="34" t="str">
        <f>IF(AND(C360="Abierto",D360="Alta"),RANK(S360,$S$4:$S$999,0)+COUNTIF($S$4:S360,S360)-1+MAX(Q:Q),"")</f>
        <v/>
      </c>
      <c r="U360" s="34" t="str">
        <f t="shared" si="91"/>
        <v/>
      </c>
      <c r="V360" s="34" t="str">
        <f t="shared" ca="1" si="92"/>
        <v/>
      </c>
      <c r="W360" s="34" t="str">
        <f>IF(AND(C360="Abierto",D360="Media"),RANK(V360,$V$4:$V$999,0)+COUNTIF($V$4:V360,V360)-1+MAX(Q:Q,T:T),"")</f>
        <v/>
      </c>
      <c r="X360" s="34" t="str">
        <f t="shared" si="93"/>
        <v/>
      </c>
      <c r="Y360" s="34" t="str">
        <f t="shared" ca="1" si="94"/>
        <v/>
      </c>
      <c r="Z360" s="34" t="str">
        <f>IF(AND(C360="Abierto",D360="Baja"),RANK(Y360,$Y$4:$Y$999,0)+COUNTIF($Y$4:Y360,Y360)-1+MAX(Q:Q,T:T,W:W),"")</f>
        <v/>
      </c>
      <c r="AA360" s="35" t="str">
        <f t="shared" si="100"/>
        <v/>
      </c>
      <c r="AB360" s="35" t="str">
        <f t="shared" si="95"/>
        <v/>
      </c>
      <c r="AC360" s="35" t="str">
        <f t="shared" si="96"/>
        <v/>
      </c>
      <c r="AD360" s="36">
        <v>357</v>
      </c>
      <c r="AE360" s="36" t="str">
        <f t="shared" ca="1" si="97"/>
        <v/>
      </c>
      <c r="AF360" s="37" t="str">
        <f t="shared" ca="1" si="98"/>
        <v/>
      </c>
      <c r="AG360" s="24"/>
      <c r="AH360" s="24"/>
      <c r="AI360" s="24"/>
      <c r="AJ360" s="24"/>
      <c r="AK360" s="36" t="str">
        <f>IF(AL360="","",MAX($AK$1:AK359)+1)</f>
        <v/>
      </c>
      <c r="AL360" s="39" t="str">
        <f>IF(H360="","",IF(COUNTIF($AL$3:AL359,H360)=0,H360,""))</f>
        <v/>
      </c>
      <c r="AM360" s="39" t="str">
        <f t="shared" si="99"/>
        <v/>
      </c>
    </row>
    <row r="361" spans="2:39" x14ac:dyDescent="0.35">
      <c r="B361" s="31"/>
      <c r="C361" s="31"/>
      <c r="D361" s="31"/>
      <c r="E361" s="31"/>
      <c r="F361" s="78"/>
      <c r="G361" s="21"/>
      <c r="H361" s="31"/>
      <c r="I361" s="32"/>
      <c r="J361" s="33" t="str">
        <f t="shared" si="86"/>
        <v/>
      </c>
      <c r="K361" s="31"/>
      <c r="L361" s="24"/>
      <c r="M361" s="24"/>
      <c r="N361" s="24"/>
      <c r="O361" s="34" t="str">
        <f t="shared" si="87"/>
        <v/>
      </c>
      <c r="P361" s="34" t="str">
        <f t="shared" ca="1" si="88"/>
        <v/>
      </c>
      <c r="Q361" s="34" t="str">
        <f>IF(AND(C361="Abierto",D361="Urgente"),RANK(P361,$P$4:$P$999,0)+COUNTIF($P$4:P361,P361)-1,"")</f>
        <v/>
      </c>
      <c r="R361" s="34" t="str">
        <f t="shared" si="89"/>
        <v/>
      </c>
      <c r="S361" s="34" t="str">
        <f t="shared" ca="1" si="90"/>
        <v/>
      </c>
      <c r="T361" s="34" t="str">
        <f>IF(AND(C361="Abierto",D361="Alta"),RANK(S361,$S$4:$S$999,0)+COUNTIF($S$4:S361,S361)-1+MAX(Q:Q),"")</f>
        <v/>
      </c>
      <c r="U361" s="34" t="str">
        <f t="shared" si="91"/>
        <v/>
      </c>
      <c r="V361" s="34" t="str">
        <f t="shared" ca="1" si="92"/>
        <v/>
      </c>
      <c r="W361" s="34" t="str">
        <f>IF(AND(C361="Abierto",D361="Media"),RANK(V361,$V$4:$V$999,0)+COUNTIF($V$4:V361,V361)-1+MAX(Q:Q,T:T),"")</f>
        <v/>
      </c>
      <c r="X361" s="34" t="str">
        <f t="shared" si="93"/>
        <v/>
      </c>
      <c r="Y361" s="34" t="str">
        <f t="shared" ca="1" si="94"/>
        <v/>
      </c>
      <c r="Z361" s="34" t="str">
        <f>IF(AND(C361="Abierto",D361="Baja"),RANK(Y361,$Y$4:$Y$999,0)+COUNTIF($Y$4:Y361,Y361)-1+MAX(Q:Q,T:T,W:W),"")</f>
        <v/>
      </c>
      <c r="AA361" s="35" t="str">
        <f t="shared" si="100"/>
        <v/>
      </c>
      <c r="AB361" s="35" t="str">
        <f t="shared" si="95"/>
        <v/>
      </c>
      <c r="AC361" s="35" t="str">
        <f t="shared" si="96"/>
        <v/>
      </c>
      <c r="AD361" s="36">
        <v>358</v>
      </c>
      <c r="AE361" s="36" t="str">
        <f t="shared" ca="1" si="97"/>
        <v/>
      </c>
      <c r="AF361" s="37" t="str">
        <f t="shared" ca="1" si="98"/>
        <v/>
      </c>
      <c r="AG361" s="24"/>
      <c r="AH361" s="24"/>
      <c r="AI361" s="24"/>
      <c r="AJ361" s="24"/>
      <c r="AK361" s="36" t="str">
        <f>IF(AL361="","",MAX($AK$1:AK360)+1)</f>
        <v/>
      </c>
      <c r="AL361" s="39" t="str">
        <f>IF(H361="","",IF(COUNTIF($AL$3:AL360,H361)=0,H361,""))</f>
        <v/>
      </c>
      <c r="AM361" s="39" t="str">
        <f t="shared" si="99"/>
        <v/>
      </c>
    </row>
    <row r="362" spans="2:39" x14ac:dyDescent="0.35">
      <c r="B362" s="31"/>
      <c r="C362" s="31"/>
      <c r="D362" s="31"/>
      <c r="E362" s="31"/>
      <c r="F362" s="78"/>
      <c r="G362" s="21"/>
      <c r="H362" s="31"/>
      <c r="I362" s="32"/>
      <c r="J362" s="33" t="str">
        <f t="shared" si="86"/>
        <v/>
      </c>
      <c r="K362" s="31"/>
      <c r="L362" s="24"/>
      <c r="M362" s="24"/>
      <c r="N362" s="24"/>
      <c r="O362" s="34" t="str">
        <f t="shared" si="87"/>
        <v/>
      </c>
      <c r="P362" s="34" t="str">
        <f t="shared" ca="1" si="88"/>
        <v/>
      </c>
      <c r="Q362" s="34" t="str">
        <f>IF(AND(C362="Abierto",D362="Urgente"),RANK(P362,$P$4:$P$999,0)+COUNTIF($P$4:P362,P362)-1,"")</f>
        <v/>
      </c>
      <c r="R362" s="34" t="str">
        <f t="shared" si="89"/>
        <v/>
      </c>
      <c r="S362" s="34" t="str">
        <f t="shared" ca="1" si="90"/>
        <v/>
      </c>
      <c r="T362" s="34" t="str">
        <f>IF(AND(C362="Abierto",D362="Alta"),RANK(S362,$S$4:$S$999,0)+COUNTIF($S$4:S362,S362)-1+MAX(Q:Q),"")</f>
        <v/>
      </c>
      <c r="U362" s="34" t="str">
        <f t="shared" si="91"/>
        <v/>
      </c>
      <c r="V362" s="34" t="str">
        <f t="shared" ca="1" si="92"/>
        <v/>
      </c>
      <c r="W362" s="34" t="str">
        <f>IF(AND(C362="Abierto",D362="Media"),RANK(V362,$V$4:$V$999,0)+COUNTIF($V$4:V362,V362)-1+MAX(Q:Q,T:T),"")</f>
        <v/>
      </c>
      <c r="X362" s="34" t="str">
        <f t="shared" si="93"/>
        <v/>
      </c>
      <c r="Y362" s="34" t="str">
        <f t="shared" ca="1" si="94"/>
        <v/>
      </c>
      <c r="Z362" s="34" t="str">
        <f>IF(AND(C362="Abierto",D362="Baja"),RANK(Y362,$Y$4:$Y$999,0)+COUNTIF($Y$4:Y362,Y362)-1+MAX(Q:Q,T:T,W:W),"")</f>
        <v/>
      </c>
      <c r="AA362" s="35" t="str">
        <f t="shared" si="100"/>
        <v/>
      </c>
      <c r="AB362" s="35" t="str">
        <f t="shared" si="95"/>
        <v/>
      </c>
      <c r="AC362" s="35" t="str">
        <f t="shared" si="96"/>
        <v/>
      </c>
      <c r="AD362" s="36">
        <v>359</v>
      </c>
      <c r="AE362" s="36" t="str">
        <f t="shared" ca="1" si="97"/>
        <v/>
      </c>
      <c r="AF362" s="37" t="str">
        <f t="shared" ca="1" si="98"/>
        <v/>
      </c>
      <c r="AG362" s="24"/>
      <c r="AH362" s="24"/>
      <c r="AI362" s="24"/>
      <c r="AJ362" s="24"/>
      <c r="AK362" s="36" t="str">
        <f>IF(AL362="","",MAX($AK$1:AK361)+1)</f>
        <v/>
      </c>
      <c r="AL362" s="39" t="str">
        <f>IF(H362="","",IF(COUNTIF($AL$3:AL361,H362)=0,H362,""))</f>
        <v/>
      </c>
      <c r="AM362" s="39" t="str">
        <f t="shared" si="99"/>
        <v/>
      </c>
    </row>
    <row r="363" spans="2:39" x14ac:dyDescent="0.35">
      <c r="B363" s="31"/>
      <c r="C363" s="31"/>
      <c r="D363" s="31"/>
      <c r="E363" s="31"/>
      <c r="F363" s="78"/>
      <c r="G363" s="21"/>
      <c r="H363" s="31"/>
      <c r="I363" s="32"/>
      <c r="J363" s="33" t="str">
        <f t="shared" si="86"/>
        <v/>
      </c>
      <c r="K363" s="31"/>
      <c r="L363" s="24"/>
      <c r="M363" s="24"/>
      <c r="N363" s="24"/>
      <c r="O363" s="34" t="str">
        <f t="shared" si="87"/>
        <v/>
      </c>
      <c r="P363" s="34" t="str">
        <f t="shared" ca="1" si="88"/>
        <v/>
      </c>
      <c r="Q363" s="34" t="str">
        <f>IF(AND(C363="Abierto",D363="Urgente"),RANK(P363,$P$4:$P$999,0)+COUNTIF($P$4:P363,P363)-1,"")</f>
        <v/>
      </c>
      <c r="R363" s="34" t="str">
        <f t="shared" si="89"/>
        <v/>
      </c>
      <c r="S363" s="34" t="str">
        <f t="shared" ca="1" si="90"/>
        <v/>
      </c>
      <c r="T363" s="34" t="str">
        <f>IF(AND(C363="Abierto",D363="Alta"),RANK(S363,$S$4:$S$999,0)+COUNTIF($S$4:S363,S363)-1+MAX(Q:Q),"")</f>
        <v/>
      </c>
      <c r="U363" s="34" t="str">
        <f t="shared" si="91"/>
        <v/>
      </c>
      <c r="V363" s="34" t="str">
        <f t="shared" ca="1" si="92"/>
        <v/>
      </c>
      <c r="W363" s="34" t="str">
        <f>IF(AND(C363="Abierto",D363="Media"),RANK(V363,$V$4:$V$999,0)+COUNTIF($V$4:V363,V363)-1+MAX(Q:Q,T:T),"")</f>
        <v/>
      </c>
      <c r="X363" s="34" t="str">
        <f t="shared" si="93"/>
        <v/>
      </c>
      <c r="Y363" s="34" t="str">
        <f t="shared" ca="1" si="94"/>
        <v/>
      </c>
      <c r="Z363" s="34" t="str">
        <f>IF(AND(C363="Abierto",D363="Baja"),RANK(Y363,$Y$4:$Y$999,0)+COUNTIF($Y$4:Y363,Y363)-1+MAX(Q:Q,T:T,W:W),"")</f>
        <v/>
      </c>
      <c r="AA363" s="35" t="str">
        <f t="shared" si="100"/>
        <v/>
      </c>
      <c r="AB363" s="35" t="str">
        <f t="shared" si="95"/>
        <v/>
      </c>
      <c r="AC363" s="35" t="str">
        <f t="shared" si="96"/>
        <v/>
      </c>
      <c r="AD363" s="36">
        <v>360</v>
      </c>
      <c r="AE363" s="36" t="str">
        <f t="shared" ca="1" si="97"/>
        <v/>
      </c>
      <c r="AF363" s="37" t="str">
        <f t="shared" ca="1" si="98"/>
        <v/>
      </c>
      <c r="AG363" s="24"/>
      <c r="AH363" s="24"/>
      <c r="AI363" s="24"/>
      <c r="AJ363" s="24"/>
      <c r="AK363" s="36" t="str">
        <f>IF(AL363="","",MAX($AK$1:AK362)+1)</f>
        <v/>
      </c>
      <c r="AL363" s="39" t="str">
        <f>IF(H363="","",IF(COUNTIF($AL$3:AL362,H363)=0,H363,""))</f>
        <v/>
      </c>
      <c r="AM363" s="39" t="str">
        <f t="shared" si="99"/>
        <v/>
      </c>
    </row>
    <row r="364" spans="2:39" x14ac:dyDescent="0.35">
      <c r="B364" s="31"/>
      <c r="C364" s="31"/>
      <c r="D364" s="31"/>
      <c r="E364" s="31"/>
      <c r="F364" s="78"/>
      <c r="G364" s="21"/>
      <c r="H364" s="31"/>
      <c r="I364" s="32"/>
      <c r="J364" s="33" t="str">
        <f t="shared" si="86"/>
        <v/>
      </c>
      <c r="K364" s="31"/>
      <c r="L364" s="24"/>
      <c r="M364" s="24"/>
      <c r="N364" s="24"/>
      <c r="O364" s="34" t="str">
        <f t="shared" si="87"/>
        <v/>
      </c>
      <c r="P364" s="34" t="str">
        <f t="shared" ca="1" si="88"/>
        <v/>
      </c>
      <c r="Q364" s="34" t="str">
        <f>IF(AND(C364="Abierto",D364="Urgente"),RANK(P364,$P$4:$P$999,0)+COUNTIF($P$4:P364,P364)-1,"")</f>
        <v/>
      </c>
      <c r="R364" s="34" t="str">
        <f t="shared" si="89"/>
        <v/>
      </c>
      <c r="S364" s="34" t="str">
        <f t="shared" ca="1" si="90"/>
        <v/>
      </c>
      <c r="T364" s="34" t="str">
        <f>IF(AND(C364="Abierto",D364="Alta"),RANK(S364,$S$4:$S$999,0)+COUNTIF($S$4:S364,S364)-1+MAX(Q:Q),"")</f>
        <v/>
      </c>
      <c r="U364" s="34" t="str">
        <f t="shared" si="91"/>
        <v/>
      </c>
      <c r="V364" s="34" t="str">
        <f t="shared" ca="1" si="92"/>
        <v/>
      </c>
      <c r="W364" s="34" t="str">
        <f>IF(AND(C364="Abierto",D364="Media"),RANK(V364,$V$4:$V$999,0)+COUNTIF($V$4:V364,V364)-1+MAX(Q:Q,T:T),"")</f>
        <v/>
      </c>
      <c r="X364" s="34" t="str">
        <f t="shared" si="93"/>
        <v/>
      </c>
      <c r="Y364" s="34" t="str">
        <f t="shared" ca="1" si="94"/>
        <v/>
      </c>
      <c r="Z364" s="34" t="str">
        <f>IF(AND(C364="Abierto",D364="Baja"),RANK(Y364,$Y$4:$Y$999,0)+COUNTIF($Y$4:Y364,Y364)-1+MAX(Q:Q,T:T,W:W),"")</f>
        <v/>
      </c>
      <c r="AA364" s="35" t="str">
        <f t="shared" si="100"/>
        <v/>
      </c>
      <c r="AB364" s="35" t="str">
        <f t="shared" si="95"/>
        <v/>
      </c>
      <c r="AC364" s="35" t="str">
        <f t="shared" si="96"/>
        <v/>
      </c>
      <c r="AD364" s="36">
        <v>361</v>
      </c>
      <c r="AE364" s="36" t="str">
        <f t="shared" ca="1" si="97"/>
        <v/>
      </c>
      <c r="AF364" s="37" t="str">
        <f t="shared" ca="1" si="98"/>
        <v/>
      </c>
      <c r="AG364" s="24"/>
      <c r="AH364" s="24"/>
      <c r="AI364" s="24"/>
      <c r="AJ364" s="24"/>
      <c r="AK364" s="36" t="str">
        <f>IF(AL364="","",MAX($AK$1:AK363)+1)</f>
        <v/>
      </c>
      <c r="AL364" s="39" t="str">
        <f>IF(H364="","",IF(COUNTIF($AL$3:AL363,H364)=0,H364,""))</f>
        <v/>
      </c>
      <c r="AM364" s="39" t="str">
        <f t="shared" si="99"/>
        <v/>
      </c>
    </row>
    <row r="365" spans="2:39" x14ac:dyDescent="0.35">
      <c r="B365" s="31"/>
      <c r="C365" s="31"/>
      <c r="D365" s="31"/>
      <c r="E365" s="31"/>
      <c r="F365" s="78"/>
      <c r="G365" s="21"/>
      <c r="H365" s="31"/>
      <c r="I365" s="32"/>
      <c r="J365" s="33" t="str">
        <f t="shared" si="86"/>
        <v/>
      </c>
      <c r="K365" s="31"/>
      <c r="L365" s="24"/>
      <c r="M365" s="24"/>
      <c r="N365" s="24"/>
      <c r="O365" s="34" t="str">
        <f t="shared" si="87"/>
        <v/>
      </c>
      <c r="P365" s="34" t="str">
        <f t="shared" ca="1" si="88"/>
        <v/>
      </c>
      <c r="Q365" s="34" t="str">
        <f>IF(AND(C365="Abierto",D365="Urgente"),RANK(P365,$P$4:$P$999,0)+COUNTIF($P$4:P365,P365)-1,"")</f>
        <v/>
      </c>
      <c r="R365" s="34" t="str">
        <f t="shared" si="89"/>
        <v/>
      </c>
      <c r="S365" s="34" t="str">
        <f t="shared" ca="1" si="90"/>
        <v/>
      </c>
      <c r="T365" s="34" t="str">
        <f>IF(AND(C365="Abierto",D365="Alta"),RANK(S365,$S$4:$S$999,0)+COUNTIF($S$4:S365,S365)-1+MAX(Q:Q),"")</f>
        <v/>
      </c>
      <c r="U365" s="34" t="str">
        <f t="shared" si="91"/>
        <v/>
      </c>
      <c r="V365" s="34" t="str">
        <f t="shared" ca="1" si="92"/>
        <v/>
      </c>
      <c r="W365" s="34" t="str">
        <f>IF(AND(C365="Abierto",D365="Media"),RANK(V365,$V$4:$V$999,0)+COUNTIF($V$4:V365,V365)-1+MAX(Q:Q,T:T),"")</f>
        <v/>
      </c>
      <c r="X365" s="34" t="str">
        <f t="shared" si="93"/>
        <v/>
      </c>
      <c r="Y365" s="34" t="str">
        <f t="shared" ca="1" si="94"/>
        <v/>
      </c>
      <c r="Z365" s="34" t="str">
        <f>IF(AND(C365="Abierto",D365="Baja"),RANK(Y365,$Y$4:$Y$999,0)+COUNTIF($Y$4:Y365,Y365)-1+MAX(Q:Q,T:T,W:W),"")</f>
        <v/>
      </c>
      <c r="AA365" s="35" t="str">
        <f t="shared" si="100"/>
        <v/>
      </c>
      <c r="AB365" s="35" t="str">
        <f t="shared" si="95"/>
        <v/>
      </c>
      <c r="AC365" s="35" t="str">
        <f t="shared" si="96"/>
        <v/>
      </c>
      <c r="AD365" s="36">
        <v>362</v>
      </c>
      <c r="AE365" s="36" t="str">
        <f t="shared" ca="1" si="97"/>
        <v/>
      </c>
      <c r="AF365" s="37" t="str">
        <f t="shared" ca="1" si="98"/>
        <v/>
      </c>
      <c r="AG365" s="24"/>
      <c r="AH365" s="24"/>
      <c r="AI365" s="24"/>
      <c r="AJ365" s="24"/>
      <c r="AK365" s="36" t="str">
        <f>IF(AL365="","",MAX($AK$1:AK364)+1)</f>
        <v/>
      </c>
      <c r="AL365" s="39" t="str">
        <f>IF(H365="","",IF(COUNTIF($AL$3:AL364,H365)=0,H365,""))</f>
        <v/>
      </c>
      <c r="AM365" s="39" t="str">
        <f t="shared" si="99"/>
        <v/>
      </c>
    </row>
    <row r="366" spans="2:39" x14ac:dyDescent="0.35">
      <c r="B366" s="31"/>
      <c r="C366" s="31"/>
      <c r="D366" s="31"/>
      <c r="E366" s="31"/>
      <c r="F366" s="78"/>
      <c r="G366" s="21"/>
      <c r="H366" s="31"/>
      <c r="I366" s="32"/>
      <c r="J366" s="33" t="str">
        <f t="shared" si="86"/>
        <v/>
      </c>
      <c r="K366" s="31"/>
      <c r="L366" s="24"/>
      <c r="M366" s="24"/>
      <c r="N366" s="24"/>
      <c r="O366" s="34" t="str">
        <f t="shared" si="87"/>
        <v/>
      </c>
      <c r="P366" s="34" t="str">
        <f t="shared" ca="1" si="88"/>
        <v/>
      </c>
      <c r="Q366" s="34" t="str">
        <f>IF(AND(C366="Abierto",D366="Urgente"),RANK(P366,$P$4:$P$999,0)+COUNTIF($P$4:P366,P366)-1,"")</f>
        <v/>
      </c>
      <c r="R366" s="34" t="str">
        <f t="shared" si="89"/>
        <v/>
      </c>
      <c r="S366" s="34" t="str">
        <f t="shared" ca="1" si="90"/>
        <v/>
      </c>
      <c r="T366" s="34" t="str">
        <f>IF(AND(C366="Abierto",D366="Alta"),RANK(S366,$S$4:$S$999,0)+COUNTIF($S$4:S366,S366)-1+MAX(Q:Q),"")</f>
        <v/>
      </c>
      <c r="U366" s="34" t="str">
        <f t="shared" si="91"/>
        <v/>
      </c>
      <c r="V366" s="34" t="str">
        <f t="shared" ca="1" si="92"/>
        <v/>
      </c>
      <c r="W366" s="34" t="str">
        <f>IF(AND(C366="Abierto",D366="Media"),RANK(V366,$V$4:$V$999,0)+COUNTIF($V$4:V366,V366)-1+MAX(Q:Q,T:T),"")</f>
        <v/>
      </c>
      <c r="X366" s="34" t="str">
        <f t="shared" si="93"/>
        <v/>
      </c>
      <c r="Y366" s="34" t="str">
        <f t="shared" ca="1" si="94"/>
        <v/>
      </c>
      <c r="Z366" s="34" t="str">
        <f>IF(AND(C366="Abierto",D366="Baja"),RANK(Y366,$Y$4:$Y$999,0)+COUNTIF($Y$4:Y366,Y366)-1+MAX(Q:Q,T:T,W:W),"")</f>
        <v/>
      </c>
      <c r="AA366" s="35" t="str">
        <f t="shared" si="100"/>
        <v/>
      </c>
      <c r="AB366" s="35" t="str">
        <f t="shared" si="95"/>
        <v/>
      </c>
      <c r="AC366" s="35" t="str">
        <f t="shared" si="96"/>
        <v/>
      </c>
      <c r="AD366" s="36">
        <v>363</v>
      </c>
      <c r="AE366" s="36" t="str">
        <f t="shared" ca="1" si="97"/>
        <v/>
      </c>
      <c r="AF366" s="37" t="str">
        <f t="shared" ca="1" si="98"/>
        <v/>
      </c>
      <c r="AG366" s="24"/>
      <c r="AH366" s="24"/>
      <c r="AI366" s="24"/>
      <c r="AJ366" s="24"/>
      <c r="AK366" s="36" t="str">
        <f>IF(AL366="","",MAX($AK$1:AK365)+1)</f>
        <v/>
      </c>
      <c r="AL366" s="39" t="str">
        <f>IF(H366="","",IF(COUNTIF($AL$3:AL365,H366)=0,H366,""))</f>
        <v/>
      </c>
      <c r="AM366" s="39" t="str">
        <f t="shared" si="99"/>
        <v/>
      </c>
    </row>
    <row r="367" spans="2:39" x14ac:dyDescent="0.35">
      <c r="B367" s="31"/>
      <c r="C367" s="31"/>
      <c r="D367" s="31"/>
      <c r="E367" s="31"/>
      <c r="F367" s="78"/>
      <c r="G367" s="21"/>
      <c r="H367" s="31"/>
      <c r="I367" s="32"/>
      <c r="J367" s="33" t="str">
        <f t="shared" si="86"/>
        <v/>
      </c>
      <c r="K367" s="31"/>
      <c r="L367" s="24"/>
      <c r="M367" s="24"/>
      <c r="N367" s="24"/>
      <c r="O367" s="34" t="str">
        <f t="shared" si="87"/>
        <v/>
      </c>
      <c r="P367" s="34" t="str">
        <f t="shared" ca="1" si="88"/>
        <v/>
      </c>
      <c r="Q367" s="34" t="str">
        <f>IF(AND(C367="Abierto",D367="Urgente"),RANK(P367,$P$4:$P$999,0)+COUNTIF($P$4:P367,P367)-1,"")</f>
        <v/>
      </c>
      <c r="R367" s="34" t="str">
        <f t="shared" si="89"/>
        <v/>
      </c>
      <c r="S367" s="34" t="str">
        <f t="shared" ca="1" si="90"/>
        <v/>
      </c>
      <c r="T367" s="34" t="str">
        <f>IF(AND(C367="Abierto",D367="Alta"),RANK(S367,$S$4:$S$999,0)+COUNTIF($S$4:S367,S367)-1+MAX(Q:Q),"")</f>
        <v/>
      </c>
      <c r="U367" s="34" t="str">
        <f t="shared" si="91"/>
        <v/>
      </c>
      <c r="V367" s="34" t="str">
        <f t="shared" ca="1" si="92"/>
        <v/>
      </c>
      <c r="W367" s="34" t="str">
        <f>IF(AND(C367="Abierto",D367="Media"),RANK(V367,$V$4:$V$999,0)+COUNTIF($V$4:V367,V367)-1+MAX(Q:Q,T:T),"")</f>
        <v/>
      </c>
      <c r="X367" s="34" t="str">
        <f t="shared" si="93"/>
        <v/>
      </c>
      <c r="Y367" s="34" t="str">
        <f t="shared" ca="1" si="94"/>
        <v/>
      </c>
      <c r="Z367" s="34" t="str">
        <f>IF(AND(C367="Abierto",D367="Baja"),RANK(Y367,$Y$4:$Y$999,0)+COUNTIF($Y$4:Y367,Y367)-1+MAX(Q:Q,T:T,W:W),"")</f>
        <v/>
      </c>
      <c r="AA367" s="35" t="str">
        <f t="shared" si="100"/>
        <v/>
      </c>
      <c r="AB367" s="35" t="str">
        <f t="shared" si="95"/>
        <v/>
      </c>
      <c r="AC367" s="35" t="str">
        <f t="shared" si="96"/>
        <v/>
      </c>
      <c r="AD367" s="36">
        <v>364</v>
      </c>
      <c r="AE367" s="36" t="str">
        <f t="shared" ca="1" si="97"/>
        <v/>
      </c>
      <c r="AF367" s="37" t="str">
        <f t="shared" ca="1" si="98"/>
        <v/>
      </c>
      <c r="AG367" s="24"/>
      <c r="AH367" s="24"/>
      <c r="AI367" s="24"/>
      <c r="AJ367" s="24"/>
      <c r="AK367" s="36" t="str">
        <f>IF(AL367="","",MAX($AK$1:AK366)+1)</f>
        <v/>
      </c>
      <c r="AL367" s="39" t="str">
        <f>IF(H367="","",IF(COUNTIF($AL$3:AL366,H367)=0,H367,""))</f>
        <v/>
      </c>
      <c r="AM367" s="39" t="str">
        <f t="shared" si="99"/>
        <v/>
      </c>
    </row>
    <row r="368" spans="2:39" x14ac:dyDescent="0.35">
      <c r="B368" s="31"/>
      <c r="C368" s="31"/>
      <c r="D368" s="31"/>
      <c r="E368" s="31"/>
      <c r="F368" s="78"/>
      <c r="G368" s="21"/>
      <c r="H368" s="31"/>
      <c r="I368" s="32"/>
      <c r="J368" s="33" t="str">
        <f t="shared" si="86"/>
        <v/>
      </c>
      <c r="K368" s="31"/>
      <c r="L368" s="24"/>
      <c r="M368" s="24"/>
      <c r="N368" s="24"/>
      <c r="O368" s="34" t="str">
        <f t="shared" si="87"/>
        <v/>
      </c>
      <c r="P368" s="34" t="str">
        <f t="shared" ca="1" si="88"/>
        <v/>
      </c>
      <c r="Q368" s="34" t="str">
        <f>IF(AND(C368="Abierto",D368="Urgente"),RANK(P368,$P$4:$P$999,0)+COUNTIF($P$4:P368,P368)-1,"")</f>
        <v/>
      </c>
      <c r="R368" s="34" t="str">
        <f t="shared" si="89"/>
        <v/>
      </c>
      <c r="S368" s="34" t="str">
        <f t="shared" ca="1" si="90"/>
        <v/>
      </c>
      <c r="T368" s="34" t="str">
        <f>IF(AND(C368="Abierto",D368="Alta"),RANK(S368,$S$4:$S$999,0)+COUNTIF($S$4:S368,S368)-1+MAX(Q:Q),"")</f>
        <v/>
      </c>
      <c r="U368" s="34" t="str">
        <f t="shared" si="91"/>
        <v/>
      </c>
      <c r="V368" s="34" t="str">
        <f t="shared" ca="1" si="92"/>
        <v/>
      </c>
      <c r="W368" s="34" t="str">
        <f>IF(AND(C368="Abierto",D368="Media"),RANK(V368,$V$4:$V$999,0)+COUNTIF($V$4:V368,V368)-1+MAX(Q:Q,T:T),"")</f>
        <v/>
      </c>
      <c r="X368" s="34" t="str">
        <f t="shared" si="93"/>
        <v/>
      </c>
      <c r="Y368" s="34" t="str">
        <f t="shared" ca="1" si="94"/>
        <v/>
      </c>
      <c r="Z368" s="34" t="str">
        <f>IF(AND(C368="Abierto",D368="Baja"),RANK(Y368,$Y$4:$Y$999,0)+COUNTIF($Y$4:Y368,Y368)-1+MAX(Q:Q,T:T,W:W),"")</f>
        <v/>
      </c>
      <c r="AA368" s="35" t="str">
        <f t="shared" si="100"/>
        <v/>
      </c>
      <c r="AB368" s="35" t="str">
        <f t="shared" si="95"/>
        <v/>
      </c>
      <c r="AC368" s="35" t="str">
        <f t="shared" si="96"/>
        <v/>
      </c>
      <c r="AD368" s="36">
        <v>365</v>
      </c>
      <c r="AE368" s="36" t="str">
        <f t="shared" ca="1" si="97"/>
        <v/>
      </c>
      <c r="AF368" s="37" t="str">
        <f t="shared" ca="1" si="98"/>
        <v/>
      </c>
      <c r="AG368" s="24"/>
      <c r="AH368" s="24"/>
      <c r="AI368" s="24"/>
      <c r="AJ368" s="24"/>
      <c r="AK368" s="36" t="str">
        <f>IF(AL368="","",MAX($AK$1:AK367)+1)</f>
        <v/>
      </c>
      <c r="AL368" s="39" t="str">
        <f>IF(H368="","",IF(COUNTIF($AL$3:AL367,H368)=0,H368,""))</f>
        <v/>
      </c>
      <c r="AM368" s="39" t="str">
        <f t="shared" si="99"/>
        <v/>
      </c>
    </row>
    <row r="369" spans="2:39" x14ac:dyDescent="0.35">
      <c r="B369" s="31"/>
      <c r="C369" s="31"/>
      <c r="D369" s="31"/>
      <c r="E369" s="31"/>
      <c r="F369" s="78"/>
      <c r="G369" s="21"/>
      <c r="H369" s="31"/>
      <c r="I369" s="32"/>
      <c r="J369" s="33" t="str">
        <f t="shared" si="86"/>
        <v/>
      </c>
      <c r="K369" s="31"/>
      <c r="L369" s="24"/>
      <c r="M369" s="24"/>
      <c r="N369" s="24"/>
      <c r="O369" s="34" t="str">
        <f t="shared" si="87"/>
        <v/>
      </c>
      <c r="P369" s="34" t="str">
        <f t="shared" ca="1" si="88"/>
        <v/>
      </c>
      <c r="Q369" s="34" t="str">
        <f>IF(AND(C369="Abierto",D369="Urgente"),RANK(P369,$P$4:$P$999,0)+COUNTIF($P$4:P369,P369)-1,"")</f>
        <v/>
      </c>
      <c r="R369" s="34" t="str">
        <f t="shared" si="89"/>
        <v/>
      </c>
      <c r="S369" s="34" t="str">
        <f t="shared" ca="1" si="90"/>
        <v/>
      </c>
      <c r="T369" s="34" t="str">
        <f>IF(AND(C369="Abierto",D369="Alta"),RANK(S369,$S$4:$S$999,0)+COUNTIF($S$4:S369,S369)-1+MAX(Q:Q),"")</f>
        <v/>
      </c>
      <c r="U369" s="34" t="str">
        <f t="shared" si="91"/>
        <v/>
      </c>
      <c r="V369" s="34" t="str">
        <f t="shared" ca="1" si="92"/>
        <v/>
      </c>
      <c r="W369" s="34" t="str">
        <f>IF(AND(C369="Abierto",D369="Media"),RANK(V369,$V$4:$V$999,0)+COUNTIF($V$4:V369,V369)-1+MAX(Q:Q,T:T),"")</f>
        <v/>
      </c>
      <c r="X369" s="34" t="str">
        <f t="shared" si="93"/>
        <v/>
      </c>
      <c r="Y369" s="34" t="str">
        <f t="shared" ca="1" si="94"/>
        <v/>
      </c>
      <c r="Z369" s="34" t="str">
        <f>IF(AND(C369="Abierto",D369="Baja"),RANK(Y369,$Y$4:$Y$999,0)+COUNTIF($Y$4:Y369,Y369)-1+MAX(Q:Q,T:T,W:W),"")</f>
        <v/>
      </c>
      <c r="AA369" s="35" t="str">
        <f t="shared" si="100"/>
        <v/>
      </c>
      <c r="AB369" s="35" t="str">
        <f t="shared" si="95"/>
        <v/>
      </c>
      <c r="AC369" s="35" t="str">
        <f t="shared" si="96"/>
        <v/>
      </c>
      <c r="AD369" s="36">
        <v>366</v>
      </c>
      <c r="AE369" s="36" t="str">
        <f t="shared" ca="1" si="97"/>
        <v/>
      </c>
      <c r="AF369" s="37" t="str">
        <f t="shared" ca="1" si="98"/>
        <v/>
      </c>
      <c r="AG369" s="24"/>
      <c r="AH369" s="24"/>
      <c r="AI369" s="24"/>
      <c r="AJ369" s="24"/>
      <c r="AK369" s="36" t="str">
        <f>IF(AL369="","",MAX($AK$1:AK368)+1)</f>
        <v/>
      </c>
      <c r="AL369" s="39" t="str">
        <f>IF(H369="","",IF(COUNTIF($AL$3:AL368,H369)=0,H369,""))</f>
        <v/>
      </c>
      <c r="AM369" s="39" t="str">
        <f t="shared" si="99"/>
        <v/>
      </c>
    </row>
    <row r="370" spans="2:39" x14ac:dyDescent="0.35">
      <c r="B370" s="31"/>
      <c r="C370" s="31"/>
      <c r="D370" s="31"/>
      <c r="E370" s="31"/>
      <c r="F370" s="78"/>
      <c r="G370" s="21"/>
      <c r="H370" s="31"/>
      <c r="I370" s="32"/>
      <c r="J370" s="33" t="str">
        <f t="shared" si="86"/>
        <v/>
      </c>
      <c r="K370" s="31"/>
      <c r="L370" s="24"/>
      <c r="M370" s="24"/>
      <c r="N370" s="24"/>
      <c r="O370" s="34" t="str">
        <f t="shared" si="87"/>
        <v/>
      </c>
      <c r="P370" s="34" t="str">
        <f t="shared" ca="1" si="88"/>
        <v/>
      </c>
      <c r="Q370" s="34" t="str">
        <f>IF(AND(C370="Abierto",D370="Urgente"),RANK(P370,$P$4:$P$999,0)+COUNTIF($P$4:P370,P370)-1,"")</f>
        <v/>
      </c>
      <c r="R370" s="34" t="str">
        <f t="shared" si="89"/>
        <v/>
      </c>
      <c r="S370" s="34" t="str">
        <f t="shared" ca="1" si="90"/>
        <v/>
      </c>
      <c r="T370" s="34" t="str">
        <f>IF(AND(C370="Abierto",D370="Alta"),RANK(S370,$S$4:$S$999,0)+COUNTIF($S$4:S370,S370)-1+MAX(Q:Q),"")</f>
        <v/>
      </c>
      <c r="U370" s="34" t="str">
        <f t="shared" si="91"/>
        <v/>
      </c>
      <c r="V370" s="34" t="str">
        <f t="shared" ca="1" si="92"/>
        <v/>
      </c>
      <c r="W370" s="34" t="str">
        <f>IF(AND(C370="Abierto",D370="Media"),RANK(V370,$V$4:$V$999,0)+COUNTIF($V$4:V370,V370)-1+MAX(Q:Q,T:T),"")</f>
        <v/>
      </c>
      <c r="X370" s="34" t="str">
        <f t="shared" si="93"/>
        <v/>
      </c>
      <c r="Y370" s="34" t="str">
        <f t="shared" ca="1" si="94"/>
        <v/>
      </c>
      <c r="Z370" s="34" t="str">
        <f>IF(AND(C370="Abierto",D370="Baja"),RANK(Y370,$Y$4:$Y$999,0)+COUNTIF($Y$4:Y370,Y370)-1+MAX(Q:Q,T:T,W:W),"")</f>
        <v/>
      </c>
      <c r="AA370" s="35" t="str">
        <f t="shared" si="100"/>
        <v/>
      </c>
      <c r="AB370" s="35" t="str">
        <f t="shared" si="95"/>
        <v/>
      </c>
      <c r="AC370" s="35" t="str">
        <f t="shared" si="96"/>
        <v/>
      </c>
      <c r="AD370" s="36">
        <v>367</v>
      </c>
      <c r="AE370" s="36" t="str">
        <f t="shared" ca="1" si="97"/>
        <v/>
      </c>
      <c r="AF370" s="37" t="str">
        <f t="shared" ca="1" si="98"/>
        <v/>
      </c>
      <c r="AG370" s="24"/>
      <c r="AH370" s="24"/>
      <c r="AI370" s="24"/>
      <c r="AJ370" s="24"/>
      <c r="AK370" s="36" t="str">
        <f>IF(AL370="","",MAX($AK$1:AK369)+1)</f>
        <v/>
      </c>
      <c r="AL370" s="39" t="str">
        <f>IF(H370="","",IF(COUNTIF($AL$3:AL369,H370)=0,H370,""))</f>
        <v/>
      </c>
      <c r="AM370" s="39" t="str">
        <f t="shared" si="99"/>
        <v/>
      </c>
    </row>
    <row r="371" spans="2:39" x14ac:dyDescent="0.35">
      <c r="B371" s="31"/>
      <c r="C371" s="31"/>
      <c r="D371" s="31"/>
      <c r="E371" s="31"/>
      <c r="F371" s="78"/>
      <c r="G371" s="21"/>
      <c r="H371" s="31"/>
      <c r="I371" s="32"/>
      <c r="J371" s="33" t="str">
        <f t="shared" si="86"/>
        <v/>
      </c>
      <c r="K371" s="31"/>
      <c r="L371" s="24"/>
      <c r="M371" s="24"/>
      <c r="N371" s="24"/>
      <c r="O371" s="34" t="str">
        <f t="shared" si="87"/>
        <v/>
      </c>
      <c r="P371" s="34" t="str">
        <f t="shared" ca="1" si="88"/>
        <v/>
      </c>
      <c r="Q371" s="34" t="str">
        <f>IF(AND(C371="Abierto",D371="Urgente"),RANK(P371,$P$4:$P$999,0)+COUNTIF($P$4:P371,P371)-1,"")</f>
        <v/>
      </c>
      <c r="R371" s="34" t="str">
        <f t="shared" si="89"/>
        <v/>
      </c>
      <c r="S371" s="34" t="str">
        <f t="shared" ca="1" si="90"/>
        <v/>
      </c>
      <c r="T371" s="34" t="str">
        <f>IF(AND(C371="Abierto",D371="Alta"),RANK(S371,$S$4:$S$999,0)+COUNTIF($S$4:S371,S371)-1+MAX(Q:Q),"")</f>
        <v/>
      </c>
      <c r="U371" s="34" t="str">
        <f t="shared" si="91"/>
        <v/>
      </c>
      <c r="V371" s="34" t="str">
        <f t="shared" ca="1" si="92"/>
        <v/>
      </c>
      <c r="W371" s="34" t="str">
        <f>IF(AND(C371="Abierto",D371="Media"),RANK(V371,$V$4:$V$999,0)+COUNTIF($V$4:V371,V371)-1+MAX(Q:Q,T:T),"")</f>
        <v/>
      </c>
      <c r="X371" s="34" t="str">
        <f t="shared" si="93"/>
        <v/>
      </c>
      <c r="Y371" s="34" t="str">
        <f t="shared" ca="1" si="94"/>
        <v/>
      </c>
      <c r="Z371" s="34" t="str">
        <f>IF(AND(C371="Abierto",D371="Baja"),RANK(Y371,$Y$4:$Y$999,0)+COUNTIF($Y$4:Y371,Y371)-1+MAX(Q:Q,T:T,W:W),"")</f>
        <v/>
      </c>
      <c r="AA371" s="35" t="str">
        <f t="shared" si="100"/>
        <v/>
      </c>
      <c r="AB371" s="35" t="str">
        <f t="shared" si="95"/>
        <v/>
      </c>
      <c r="AC371" s="35" t="str">
        <f t="shared" si="96"/>
        <v/>
      </c>
      <c r="AD371" s="36">
        <v>368</v>
      </c>
      <c r="AE371" s="36" t="str">
        <f t="shared" ca="1" si="97"/>
        <v/>
      </c>
      <c r="AF371" s="37" t="str">
        <f t="shared" ca="1" si="98"/>
        <v/>
      </c>
      <c r="AG371" s="24"/>
      <c r="AH371" s="24"/>
      <c r="AI371" s="24"/>
      <c r="AJ371" s="24"/>
      <c r="AK371" s="36" t="str">
        <f>IF(AL371="","",MAX($AK$1:AK370)+1)</f>
        <v/>
      </c>
      <c r="AL371" s="39" t="str">
        <f>IF(H371="","",IF(COUNTIF($AL$3:AL370,H371)=0,H371,""))</f>
        <v/>
      </c>
      <c r="AM371" s="39" t="str">
        <f t="shared" si="99"/>
        <v/>
      </c>
    </row>
    <row r="372" spans="2:39" x14ac:dyDescent="0.35">
      <c r="B372" s="31"/>
      <c r="C372" s="31"/>
      <c r="D372" s="31"/>
      <c r="E372" s="31"/>
      <c r="F372" s="78"/>
      <c r="G372" s="21"/>
      <c r="H372" s="31"/>
      <c r="I372" s="32"/>
      <c r="J372" s="33" t="str">
        <f t="shared" si="86"/>
        <v/>
      </c>
      <c r="K372" s="31"/>
      <c r="L372" s="24"/>
      <c r="M372" s="24"/>
      <c r="N372" s="24"/>
      <c r="O372" s="34" t="str">
        <f t="shared" si="87"/>
        <v/>
      </c>
      <c r="P372" s="34" t="str">
        <f t="shared" ca="1" si="88"/>
        <v/>
      </c>
      <c r="Q372" s="34" t="str">
        <f>IF(AND(C372="Abierto",D372="Urgente"),RANK(P372,$P$4:$P$999,0)+COUNTIF($P$4:P372,P372)-1,"")</f>
        <v/>
      </c>
      <c r="R372" s="34" t="str">
        <f t="shared" si="89"/>
        <v/>
      </c>
      <c r="S372" s="34" t="str">
        <f t="shared" ca="1" si="90"/>
        <v/>
      </c>
      <c r="T372" s="34" t="str">
        <f>IF(AND(C372="Abierto",D372="Alta"),RANK(S372,$S$4:$S$999,0)+COUNTIF($S$4:S372,S372)-1+MAX(Q:Q),"")</f>
        <v/>
      </c>
      <c r="U372" s="34" t="str">
        <f t="shared" si="91"/>
        <v/>
      </c>
      <c r="V372" s="34" t="str">
        <f t="shared" ca="1" si="92"/>
        <v/>
      </c>
      <c r="W372" s="34" t="str">
        <f>IF(AND(C372="Abierto",D372="Media"),RANK(V372,$V$4:$V$999,0)+COUNTIF($V$4:V372,V372)-1+MAX(Q:Q,T:T),"")</f>
        <v/>
      </c>
      <c r="X372" s="34" t="str">
        <f t="shared" si="93"/>
        <v/>
      </c>
      <c r="Y372" s="34" t="str">
        <f t="shared" ca="1" si="94"/>
        <v/>
      </c>
      <c r="Z372" s="34" t="str">
        <f>IF(AND(C372="Abierto",D372="Baja"),RANK(Y372,$Y$4:$Y$999,0)+COUNTIF($Y$4:Y372,Y372)-1+MAX(Q:Q,T:T,W:W),"")</f>
        <v/>
      </c>
      <c r="AA372" s="35" t="str">
        <f t="shared" si="100"/>
        <v/>
      </c>
      <c r="AB372" s="35" t="str">
        <f t="shared" si="95"/>
        <v/>
      </c>
      <c r="AC372" s="35" t="str">
        <f t="shared" si="96"/>
        <v/>
      </c>
      <c r="AD372" s="36">
        <v>369</v>
      </c>
      <c r="AE372" s="36" t="str">
        <f t="shared" ca="1" si="97"/>
        <v/>
      </c>
      <c r="AF372" s="37" t="str">
        <f t="shared" ca="1" si="98"/>
        <v/>
      </c>
      <c r="AG372" s="24"/>
      <c r="AH372" s="24"/>
      <c r="AI372" s="24"/>
      <c r="AJ372" s="24"/>
      <c r="AK372" s="36" t="str">
        <f>IF(AL372="","",MAX($AK$1:AK371)+1)</f>
        <v/>
      </c>
      <c r="AL372" s="39" t="str">
        <f>IF(H372="","",IF(COUNTIF($AL$3:AL371,H372)=0,H372,""))</f>
        <v/>
      </c>
      <c r="AM372" s="39" t="str">
        <f t="shared" si="99"/>
        <v/>
      </c>
    </row>
    <row r="373" spans="2:39" x14ac:dyDescent="0.35">
      <c r="B373" s="31"/>
      <c r="C373" s="31"/>
      <c r="D373" s="31"/>
      <c r="E373" s="31"/>
      <c r="F373" s="78"/>
      <c r="G373" s="21"/>
      <c r="H373" s="31"/>
      <c r="I373" s="32"/>
      <c r="J373" s="33" t="str">
        <f t="shared" si="86"/>
        <v/>
      </c>
      <c r="K373" s="31"/>
      <c r="L373" s="24"/>
      <c r="M373" s="24"/>
      <c r="N373" s="24"/>
      <c r="O373" s="34" t="str">
        <f t="shared" si="87"/>
        <v/>
      </c>
      <c r="P373" s="34" t="str">
        <f t="shared" ca="1" si="88"/>
        <v/>
      </c>
      <c r="Q373" s="34" t="str">
        <f>IF(AND(C373="Abierto",D373="Urgente"),RANK(P373,$P$4:$P$999,0)+COUNTIF($P$4:P373,P373)-1,"")</f>
        <v/>
      </c>
      <c r="R373" s="34" t="str">
        <f t="shared" si="89"/>
        <v/>
      </c>
      <c r="S373" s="34" t="str">
        <f t="shared" ca="1" si="90"/>
        <v/>
      </c>
      <c r="T373" s="34" t="str">
        <f>IF(AND(C373="Abierto",D373="Alta"),RANK(S373,$S$4:$S$999,0)+COUNTIF($S$4:S373,S373)-1+MAX(Q:Q),"")</f>
        <v/>
      </c>
      <c r="U373" s="34" t="str">
        <f t="shared" si="91"/>
        <v/>
      </c>
      <c r="V373" s="34" t="str">
        <f t="shared" ca="1" si="92"/>
        <v/>
      </c>
      <c r="W373" s="34" t="str">
        <f>IF(AND(C373="Abierto",D373="Media"),RANK(V373,$V$4:$V$999,0)+COUNTIF($V$4:V373,V373)-1+MAX(Q:Q,T:T),"")</f>
        <v/>
      </c>
      <c r="X373" s="34" t="str">
        <f t="shared" si="93"/>
        <v/>
      </c>
      <c r="Y373" s="34" t="str">
        <f t="shared" ca="1" si="94"/>
        <v/>
      </c>
      <c r="Z373" s="34" t="str">
        <f>IF(AND(C373="Abierto",D373="Baja"),RANK(Y373,$Y$4:$Y$999,0)+COUNTIF($Y$4:Y373,Y373)-1+MAX(Q:Q,T:T,W:W),"")</f>
        <v/>
      </c>
      <c r="AA373" s="35" t="str">
        <f t="shared" si="100"/>
        <v/>
      </c>
      <c r="AB373" s="35" t="str">
        <f t="shared" si="95"/>
        <v/>
      </c>
      <c r="AC373" s="35" t="str">
        <f t="shared" si="96"/>
        <v/>
      </c>
      <c r="AD373" s="36">
        <v>370</v>
      </c>
      <c r="AE373" s="36" t="str">
        <f t="shared" ca="1" si="97"/>
        <v/>
      </c>
      <c r="AF373" s="37" t="str">
        <f t="shared" ca="1" si="98"/>
        <v/>
      </c>
      <c r="AG373" s="24"/>
      <c r="AH373" s="24"/>
      <c r="AI373" s="24"/>
      <c r="AJ373" s="24"/>
      <c r="AK373" s="36" t="str">
        <f>IF(AL373="","",MAX($AK$1:AK372)+1)</f>
        <v/>
      </c>
      <c r="AL373" s="39" t="str">
        <f>IF(H373="","",IF(COUNTIF($AL$3:AL372,H373)=0,H373,""))</f>
        <v/>
      </c>
      <c r="AM373" s="39" t="str">
        <f t="shared" si="99"/>
        <v/>
      </c>
    </row>
    <row r="374" spans="2:39" x14ac:dyDescent="0.35">
      <c r="B374" s="31"/>
      <c r="C374" s="31"/>
      <c r="D374" s="31"/>
      <c r="E374" s="31"/>
      <c r="F374" s="78"/>
      <c r="G374" s="21"/>
      <c r="H374" s="31"/>
      <c r="I374" s="32"/>
      <c r="J374" s="33" t="str">
        <f t="shared" si="86"/>
        <v/>
      </c>
      <c r="K374" s="31"/>
      <c r="L374" s="24"/>
      <c r="M374" s="24"/>
      <c r="N374" s="24"/>
      <c r="O374" s="34" t="str">
        <f t="shared" si="87"/>
        <v/>
      </c>
      <c r="P374" s="34" t="str">
        <f t="shared" ca="1" si="88"/>
        <v/>
      </c>
      <c r="Q374" s="34" t="str">
        <f>IF(AND(C374="Abierto",D374="Urgente"),RANK(P374,$P$4:$P$999,0)+COUNTIF($P$4:P374,P374)-1,"")</f>
        <v/>
      </c>
      <c r="R374" s="34" t="str">
        <f t="shared" si="89"/>
        <v/>
      </c>
      <c r="S374" s="34" t="str">
        <f t="shared" ca="1" si="90"/>
        <v/>
      </c>
      <c r="T374" s="34" t="str">
        <f>IF(AND(C374="Abierto",D374="Alta"),RANK(S374,$S$4:$S$999,0)+COUNTIF($S$4:S374,S374)-1+MAX(Q:Q),"")</f>
        <v/>
      </c>
      <c r="U374" s="34" t="str">
        <f t="shared" si="91"/>
        <v/>
      </c>
      <c r="V374" s="34" t="str">
        <f t="shared" ca="1" si="92"/>
        <v/>
      </c>
      <c r="W374" s="34" t="str">
        <f>IF(AND(C374="Abierto",D374="Media"),RANK(V374,$V$4:$V$999,0)+COUNTIF($V$4:V374,V374)-1+MAX(Q:Q,T:T),"")</f>
        <v/>
      </c>
      <c r="X374" s="34" t="str">
        <f t="shared" si="93"/>
        <v/>
      </c>
      <c r="Y374" s="34" t="str">
        <f t="shared" ca="1" si="94"/>
        <v/>
      </c>
      <c r="Z374" s="34" t="str">
        <f>IF(AND(C374="Abierto",D374="Baja"),RANK(Y374,$Y$4:$Y$999,0)+COUNTIF($Y$4:Y374,Y374)-1+MAX(Q:Q,T:T,W:W),"")</f>
        <v/>
      </c>
      <c r="AA374" s="35" t="str">
        <f t="shared" si="100"/>
        <v/>
      </c>
      <c r="AB374" s="35" t="str">
        <f t="shared" si="95"/>
        <v/>
      </c>
      <c r="AC374" s="35" t="str">
        <f t="shared" si="96"/>
        <v/>
      </c>
      <c r="AD374" s="36">
        <v>371</v>
      </c>
      <c r="AE374" s="36" t="str">
        <f t="shared" ca="1" si="97"/>
        <v/>
      </c>
      <c r="AF374" s="37" t="str">
        <f t="shared" ca="1" si="98"/>
        <v/>
      </c>
      <c r="AG374" s="24"/>
      <c r="AH374" s="24"/>
      <c r="AI374" s="24"/>
      <c r="AJ374" s="24"/>
      <c r="AK374" s="36" t="str">
        <f>IF(AL374="","",MAX($AK$1:AK373)+1)</f>
        <v/>
      </c>
      <c r="AL374" s="39" t="str">
        <f>IF(H374="","",IF(COUNTIF($AL$3:AL373,H374)=0,H374,""))</f>
        <v/>
      </c>
      <c r="AM374" s="39" t="str">
        <f t="shared" si="99"/>
        <v/>
      </c>
    </row>
    <row r="375" spans="2:39" x14ac:dyDescent="0.35">
      <c r="B375" s="31"/>
      <c r="C375" s="31"/>
      <c r="D375" s="31"/>
      <c r="E375" s="31"/>
      <c r="F375" s="78"/>
      <c r="G375" s="21"/>
      <c r="H375" s="31"/>
      <c r="I375" s="32"/>
      <c r="J375" s="33" t="str">
        <f t="shared" si="86"/>
        <v/>
      </c>
      <c r="K375" s="31"/>
      <c r="L375" s="24"/>
      <c r="M375" s="24"/>
      <c r="N375" s="24"/>
      <c r="O375" s="34" t="str">
        <f t="shared" si="87"/>
        <v/>
      </c>
      <c r="P375" s="34" t="str">
        <f t="shared" ca="1" si="88"/>
        <v/>
      </c>
      <c r="Q375" s="34" t="str">
        <f>IF(AND(C375="Abierto",D375="Urgente"),RANK(P375,$P$4:$P$999,0)+COUNTIF($P$4:P375,P375)-1,"")</f>
        <v/>
      </c>
      <c r="R375" s="34" t="str">
        <f t="shared" si="89"/>
        <v/>
      </c>
      <c r="S375" s="34" t="str">
        <f t="shared" ca="1" si="90"/>
        <v/>
      </c>
      <c r="T375" s="34" t="str">
        <f>IF(AND(C375="Abierto",D375="Alta"),RANK(S375,$S$4:$S$999,0)+COUNTIF($S$4:S375,S375)-1+MAX(Q:Q),"")</f>
        <v/>
      </c>
      <c r="U375" s="34" t="str">
        <f t="shared" si="91"/>
        <v/>
      </c>
      <c r="V375" s="34" t="str">
        <f t="shared" ca="1" si="92"/>
        <v/>
      </c>
      <c r="W375" s="34" t="str">
        <f>IF(AND(C375="Abierto",D375="Media"),RANK(V375,$V$4:$V$999,0)+COUNTIF($V$4:V375,V375)-1+MAX(Q:Q,T:T),"")</f>
        <v/>
      </c>
      <c r="X375" s="34" t="str">
        <f t="shared" si="93"/>
        <v/>
      </c>
      <c r="Y375" s="34" t="str">
        <f t="shared" ca="1" si="94"/>
        <v/>
      </c>
      <c r="Z375" s="34" t="str">
        <f>IF(AND(C375="Abierto",D375="Baja"),RANK(Y375,$Y$4:$Y$999,0)+COUNTIF($Y$4:Y375,Y375)-1+MAX(Q:Q,T:T,W:W),"")</f>
        <v/>
      </c>
      <c r="AA375" s="35" t="str">
        <f t="shared" si="100"/>
        <v/>
      </c>
      <c r="AB375" s="35" t="str">
        <f t="shared" si="95"/>
        <v/>
      </c>
      <c r="AC375" s="35" t="str">
        <f t="shared" si="96"/>
        <v/>
      </c>
      <c r="AD375" s="36">
        <v>372</v>
      </c>
      <c r="AE375" s="36" t="str">
        <f t="shared" ca="1" si="97"/>
        <v/>
      </c>
      <c r="AF375" s="37" t="str">
        <f t="shared" ca="1" si="98"/>
        <v/>
      </c>
      <c r="AG375" s="24"/>
      <c r="AH375" s="24"/>
      <c r="AI375" s="24"/>
      <c r="AJ375" s="24"/>
      <c r="AK375" s="36" t="str">
        <f>IF(AL375="","",MAX($AK$1:AK374)+1)</f>
        <v/>
      </c>
      <c r="AL375" s="39" t="str">
        <f>IF(H375="","",IF(COUNTIF($AL$3:AL374,H375)=0,H375,""))</f>
        <v/>
      </c>
      <c r="AM375" s="39" t="str">
        <f t="shared" si="99"/>
        <v/>
      </c>
    </row>
    <row r="376" spans="2:39" x14ac:dyDescent="0.35">
      <c r="B376" s="31"/>
      <c r="C376" s="31"/>
      <c r="D376" s="31"/>
      <c r="E376" s="31"/>
      <c r="F376" s="78"/>
      <c r="G376" s="21"/>
      <c r="H376" s="31"/>
      <c r="I376" s="32"/>
      <c r="J376" s="33" t="str">
        <f t="shared" si="86"/>
        <v/>
      </c>
      <c r="K376" s="31"/>
      <c r="L376" s="24"/>
      <c r="M376" s="24"/>
      <c r="N376" s="24"/>
      <c r="O376" s="34" t="str">
        <f t="shared" si="87"/>
        <v/>
      </c>
      <c r="P376" s="34" t="str">
        <f t="shared" ca="1" si="88"/>
        <v/>
      </c>
      <c r="Q376" s="34" t="str">
        <f>IF(AND(C376="Abierto",D376="Urgente"),RANK(P376,$P$4:$P$999,0)+COUNTIF($P$4:P376,P376)-1,"")</f>
        <v/>
      </c>
      <c r="R376" s="34" t="str">
        <f t="shared" si="89"/>
        <v/>
      </c>
      <c r="S376" s="34" t="str">
        <f t="shared" ca="1" si="90"/>
        <v/>
      </c>
      <c r="T376" s="34" t="str">
        <f>IF(AND(C376="Abierto",D376="Alta"),RANK(S376,$S$4:$S$999,0)+COUNTIF($S$4:S376,S376)-1+MAX(Q:Q),"")</f>
        <v/>
      </c>
      <c r="U376" s="34" t="str">
        <f t="shared" si="91"/>
        <v/>
      </c>
      <c r="V376" s="34" t="str">
        <f t="shared" ca="1" si="92"/>
        <v/>
      </c>
      <c r="W376" s="34" t="str">
        <f>IF(AND(C376="Abierto",D376="Media"),RANK(V376,$V$4:$V$999,0)+COUNTIF($V$4:V376,V376)-1+MAX(Q:Q,T:T),"")</f>
        <v/>
      </c>
      <c r="X376" s="34" t="str">
        <f t="shared" si="93"/>
        <v/>
      </c>
      <c r="Y376" s="34" t="str">
        <f t="shared" ca="1" si="94"/>
        <v/>
      </c>
      <c r="Z376" s="34" t="str">
        <f>IF(AND(C376="Abierto",D376="Baja"),RANK(Y376,$Y$4:$Y$999,0)+COUNTIF($Y$4:Y376,Y376)-1+MAX(Q:Q,T:T,W:W),"")</f>
        <v/>
      </c>
      <c r="AA376" s="35" t="str">
        <f t="shared" si="100"/>
        <v/>
      </c>
      <c r="AB376" s="35" t="str">
        <f t="shared" si="95"/>
        <v/>
      </c>
      <c r="AC376" s="35" t="str">
        <f t="shared" si="96"/>
        <v/>
      </c>
      <c r="AD376" s="36">
        <v>373</v>
      </c>
      <c r="AE376" s="36" t="str">
        <f t="shared" ca="1" si="97"/>
        <v/>
      </c>
      <c r="AF376" s="37" t="str">
        <f t="shared" ca="1" si="98"/>
        <v/>
      </c>
      <c r="AG376" s="24"/>
      <c r="AH376" s="24"/>
      <c r="AI376" s="24"/>
      <c r="AJ376" s="24"/>
      <c r="AK376" s="36" t="str">
        <f>IF(AL376="","",MAX($AK$1:AK375)+1)</f>
        <v/>
      </c>
      <c r="AL376" s="39" t="str">
        <f>IF(H376="","",IF(COUNTIF($AL$3:AL375,H376)=0,H376,""))</f>
        <v/>
      </c>
      <c r="AM376" s="39" t="str">
        <f t="shared" si="99"/>
        <v/>
      </c>
    </row>
    <row r="377" spans="2:39" x14ac:dyDescent="0.35">
      <c r="B377" s="31"/>
      <c r="C377" s="31"/>
      <c r="D377" s="31"/>
      <c r="E377" s="31"/>
      <c r="F377" s="78"/>
      <c r="G377" s="21"/>
      <c r="H377" s="31"/>
      <c r="I377" s="32"/>
      <c r="J377" s="33" t="str">
        <f t="shared" si="86"/>
        <v/>
      </c>
      <c r="K377" s="31"/>
      <c r="L377" s="24"/>
      <c r="M377" s="24"/>
      <c r="N377" s="24"/>
      <c r="O377" s="34" t="str">
        <f t="shared" si="87"/>
        <v/>
      </c>
      <c r="P377" s="34" t="str">
        <f t="shared" ca="1" si="88"/>
        <v/>
      </c>
      <c r="Q377" s="34" t="str">
        <f>IF(AND(C377="Abierto",D377="Urgente"),RANK(P377,$P$4:$P$999,0)+COUNTIF($P$4:P377,P377)-1,"")</f>
        <v/>
      </c>
      <c r="R377" s="34" t="str">
        <f t="shared" si="89"/>
        <v/>
      </c>
      <c r="S377" s="34" t="str">
        <f t="shared" ca="1" si="90"/>
        <v/>
      </c>
      <c r="T377" s="34" t="str">
        <f>IF(AND(C377="Abierto",D377="Alta"),RANK(S377,$S$4:$S$999,0)+COUNTIF($S$4:S377,S377)-1+MAX(Q:Q),"")</f>
        <v/>
      </c>
      <c r="U377" s="34" t="str">
        <f t="shared" si="91"/>
        <v/>
      </c>
      <c r="V377" s="34" t="str">
        <f t="shared" ca="1" si="92"/>
        <v/>
      </c>
      <c r="W377" s="34" t="str">
        <f>IF(AND(C377="Abierto",D377="Media"),RANK(V377,$V$4:$V$999,0)+COUNTIF($V$4:V377,V377)-1+MAX(Q:Q,T:T),"")</f>
        <v/>
      </c>
      <c r="X377" s="34" t="str">
        <f t="shared" si="93"/>
        <v/>
      </c>
      <c r="Y377" s="34" t="str">
        <f t="shared" ca="1" si="94"/>
        <v/>
      </c>
      <c r="Z377" s="34" t="str">
        <f>IF(AND(C377="Abierto",D377="Baja"),RANK(Y377,$Y$4:$Y$999,0)+COUNTIF($Y$4:Y377,Y377)-1+MAX(Q:Q,T:T,W:W),"")</f>
        <v/>
      </c>
      <c r="AA377" s="35" t="str">
        <f t="shared" si="100"/>
        <v/>
      </c>
      <c r="AB377" s="35" t="str">
        <f t="shared" si="95"/>
        <v/>
      </c>
      <c r="AC377" s="35" t="str">
        <f t="shared" si="96"/>
        <v/>
      </c>
      <c r="AD377" s="36">
        <v>374</v>
      </c>
      <c r="AE377" s="36" t="str">
        <f t="shared" ca="1" si="97"/>
        <v/>
      </c>
      <c r="AF377" s="37" t="str">
        <f t="shared" ca="1" si="98"/>
        <v/>
      </c>
      <c r="AG377" s="24"/>
      <c r="AH377" s="24"/>
      <c r="AI377" s="24"/>
      <c r="AJ377" s="24"/>
      <c r="AK377" s="36" t="str">
        <f>IF(AL377="","",MAX($AK$1:AK376)+1)</f>
        <v/>
      </c>
      <c r="AL377" s="39" t="str">
        <f>IF(H377="","",IF(COUNTIF($AL$3:AL376,H377)=0,H377,""))</f>
        <v/>
      </c>
      <c r="AM377" s="39" t="str">
        <f t="shared" si="99"/>
        <v/>
      </c>
    </row>
    <row r="378" spans="2:39" x14ac:dyDescent="0.35">
      <c r="B378" s="31"/>
      <c r="C378" s="31"/>
      <c r="D378" s="31"/>
      <c r="E378" s="31"/>
      <c r="F378" s="78"/>
      <c r="G378" s="21"/>
      <c r="H378" s="31"/>
      <c r="I378" s="32"/>
      <c r="J378" s="33" t="str">
        <f t="shared" si="86"/>
        <v/>
      </c>
      <c r="K378" s="31"/>
      <c r="L378" s="24"/>
      <c r="M378" s="24"/>
      <c r="N378" s="24"/>
      <c r="O378" s="34" t="str">
        <f t="shared" si="87"/>
        <v/>
      </c>
      <c r="P378" s="34" t="str">
        <f t="shared" ca="1" si="88"/>
        <v/>
      </c>
      <c r="Q378" s="34" t="str">
        <f>IF(AND(C378="Abierto",D378="Urgente"),RANK(P378,$P$4:$P$999,0)+COUNTIF($P$4:P378,P378)-1,"")</f>
        <v/>
      </c>
      <c r="R378" s="34" t="str">
        <f t="shared" si="89"/>
        <v/>
      </c>
      <c r="S378" s="34" t="str">
        <f t="shared" ca="1" si="90"/>
        <v/>
      </c>
      <c r="T378" s="34" t="str">
        <f>IF(AND(C378="Abierto",D378="Alta"),RANK(S378,$S$4:$S$999,0)+COUNTIF($S$4:S378,S378)-1+MAX(Q:Q),"")</f>
        <v/>
      </c>
      <c r="U378" s="34" t="str">
        <f t="shared" si="91"/>
        <v/>
      </c>
      <c r="V378" s="34" t="str">
        <f t="shared" ca="1" si="92"/>
        <v/>
      </c>
      <c r="W378" s="34" t="str">
        <f>IF(AND(C378="Abierto",D378="Media"),RANK(V378,$V$4:$V$999,0)+COUNTIF($V$4:V378,V378)-1+MAX(Q:Q,T:T),"")</f>
        <v/>
      </c>
      <c r="X378" s="34" t="str">
        <f t="shared" si="93"/>
        <v/>
      </c>
      <c r="Y378" s="34" t="str">
        <f t="shared" ca="1" si="94"/>
        <v/>
      </c>
      <c r="Z378" s="34" t="str">
        <f>IF(AND(C378="Abierto",D378="Baja"),RANK(Y378,$Y$4:$Y$999,0)+COUNTIF($Y$4:Y378,Y378)-1+MAX(Q:Q,T:T,W:W),"")</f>
        <v/>
      </c>
      <c r="AA378" s="35" t="str">
        <f t="shared" si="100"/>
        <v/>
      </c>
      <c r="AB378" s="35" t="str">
        <f t="shared" si="95"/>
        <v/>
      </c>
      <c r="AC378" s="35" t="str">
        <f t="shared" si="96"/>
        <v/>
      </c>
      <c r="AD378" s="36">
        <v>375</v>
      </c>
      <c r="AE378" s="36" t="str">
        <f t="shared" ca="1" si="97"/>
        <v/>
      </c>
      <c r="AF378" s="37" t="str">
        <f t="shared" ca="1" si="98"/>
        <v/>
      </c>
      <c r="AG378" s="24"/>
      <c r="AH378" s="24"/>
      <c r="AI378" s="24"/>
      <c r="AJ378" s="24"/>
      <c r="AK378" s="36" t="str">
        <f>IF(AL378="","",MAX($AK$1:AK377)+1)</f>
        <v/>
      </c>
      <c r="AL378" s="39" t="str">
        <f>IF(H378="","",IF(COUNTIF($AL$3:AL377,H378)=0,H378,""))</f>
        <v/>
      </c>
      <c r="AM378" s="39" t="str">
        <f t="shared" si="99"/>
        <v/>
      </c>
    </row>
    <row r="379" spans="2:39" x14ac:dyDescent="0.35">
      <c r="B379" s="31"/>
      <c r="C379" s="31"/>
      <c r="D379" s="31"/>
      <c r="E379" s="31"/>
      <c r="F379" s="78"/>
      <c r="G379" s="21"/>
      <c r="H379" s="31"/>
      <c r="I379" s="32"/>
      <c r="J379" s="33" t="str">
        <f t="shared" si="86"/>
        <v/>
      </c>
      <c r="K379" s="31"/>
      <c r="L379" s="24"/>
      <c r="M379" s="24"/>
      <c r="N379" s="24"/>
      <c r="O379" s="34" t="str">
        <f t="shared" si="87"/>
        <v/>
      </c>
      <c r="P379" s="34" t="str">
        <f t="shared" ca="1" si="88"/>
        <v/>
      </c>
      <c r="Q379" s="34" t="str">
        <f>IF(AND(C379="Abierto",D379="Urgente"),RANK(P379,$P$4:$P$999,0)+COUNTIF($P$4:P379,P379)-1,"")</f>
        <v/>
      </c>
      <c r="R379" s="34" t="str">
        <f t="shared" si="89"/>
        <v/>
      </c>
      <c r="S379" s="34" t="str">
        <f t="shared" ca="1" si="90"/>
        <v/>
      </c>
      <c r="T379" s="34" t="str">
        <f>IF(AND(C379="Abierto",D379="Alta"),RANK(S379,$S$4:$S$999,0)+COUNTIF($S$4:S379,S379)-1+MAX(Q:Q),"")</f>
        <v/>
      </c>
      <c r="U379" s="34" t="str">
        <f t="shared" si="91"/>
        <v/>
      </c>
      <c r="V379" s="34" t="str">
        <f t="shared" ca="1" si="92"/>
        <v/>
      </c>
      <c r="W379" s="34" t="str">
        <f>IF(AND(C379="Abierto",D379="Media"),RANK(V379,$V$4:$V$999,0)+COUNTIF($V$4:V379,V379)-1+MAX(Q:Q,T:T),"")</f>
        <v/>
      </c>
      <c r="X379" s="34" t="str">
        <f t="shared" si="93"/>
        <v/>
      </c>
      <c r="Y379" s="34" t="str">
        <f t="shared" ca="1" si="94"/>
        <v/>
      </c>
      <c r="Z379" s="34" t="str">
        <f>IF(AND(C379="Abierto",D379="Baja"),RANK(Y379,$Y$4:$Y$999,0)+COUNTIF($Y$4:Y379,Y379)-1+MAX(Q:Q,T:T,W:W),"")</f>
        <v/>
      </c>
      <c r="AA379" s="35" t="str">
        <f t="shared" si="100"/>
        <v/>
      </c>
      <c r="AB379" s="35" t="str">
        <f t="shared" si="95"/>
        <v/>
      </c>
      <c r="AC379" s="35" t="str">
        <f t="shared" si="96"/>
        <v/>
      </c>
      <c r="AD379" s="36">
        <v>376</v>
      </c>
      <c r="AE379" s="36" t="str">
        <f t="shared" ca="1" si="97"/>
        <v/>
      </c>
      <c r="AF379" s="37" t="str">
        <f t="shared" ca="1" si="98"/>
        <v/>
      </c>
      <c r="AG379" s="24"/>
      <c r="AH379" s="24"/>
      <c r="AI379" s="24"/>
      <c r="AJ379" s="24"/>
      <c r="AK379" s="36" t="str">
        <f>IF(AL379="","",MAX($AK$1:AK378)+1)</f>
        <v/>
      </c>
      <c r="AL379" s="39" t="str">
        <f>IF(H379="","",IF(COUNTIF($AL$3:AL378,H379)=0,H379,""))</f>
        <v/>
      </c>
      <c r="AM379" s="39" t="str">
        <f t="shared" si="99"/>
        <v/>
      </c>
    </row>
    <row r="380" spans="2:39" x14ac:dyDescent="0.35">
      <c r="B380" s="31"/>
      <c r="C380" s="31"/>
      <c r="D380" s="31"/>
      <c r="E380" s="31"/>
      <c r="F380" s="78"/>
      <c r="G380" s="21"/>
      <c r="H380" s="31"/>
      <c r="I380" s="32"/>
      <c r="J380" s="33" t="str">
        <f t="shared" si="86"/>
        <v/>
      </c>
      <c r="K380" s="31"/>
      <c r="L380" s="24"/>
      <c r="M380" s="24"/>
      <c r="N380" s="24"/>
      <c r="O380" s="34" t="str">
        <f t="shared" si="87"/>
        <v/>
      </c>
      <c r="P380" s="34" t="str">
        <f t="shared" ca="1" si="88"/>
        <v/>
      </c>
      <c r="Q380" s="34" t="str">
        <f>IF(AND(C380="Abierto",D380="Urgente"),RANK(P380,$P$4:$P$999,0)+COUNTIF($P$4:P380,P380)-1,"")</f>
        <v/>
      </c>
      <c r="R380" s="34" t="str">
        <f t="shared" si="89"/>
        <v/>
      </c>
      <c r="S380" s="34" t="str">
        <f t="shared" ca="1" si="90"/>
        <v/>
      </c>
      <c r="T380" s="34" t="str">
        <f>IF(AND(C380="Abierto",D380="Alta"),RANK(S380,$S$4:$S$999,0)+COUNTIF($S$4:S380,S380)-1+MAX(Q:Q),"")</f>
        <v/>
      </c>
      <c r="U380" s="34" t="str">
        <f t="shared" si="91"/>
        <v/>
      </c>
      <c r="V380" s="34" t="str">
        <f t="shared" ca="1" si="92"/>
        <v/>
      </c>
      <c r="W380" s="34" t="str">
        <f>IF(AND(C380="Abierto",D380="Media"),RANK(V380,$V$4:$V$999,0)+COUNTIF($V$4:V380,V380)-1+MAX(Q:Q,T:T),"")</f>
        <v/>
      </c>
      <c r="X380" s="34" t="str">
        <f t="shared" si="93"/>
        <v/>
      </c>
      <c r="Y380" s="34" t="str">
        <f t="shared" ca="1" si="94"/>
        <v/>
      </c>
      <c r="Z380" s="34" t="str">
        <f>IF(AND(C380="Abierto",D380="Baja"),RANK(Y380,$Y$4:$Y$999,0)+COUNTIF($Y$4:Y380,Y380)-1+MAX(Q:Q,T:T,W:W),"")</f>
        <v/>
      </c>
      <c r="AA380" s="35" t="str">
        <f t="shared" si="100"/>
        <v/>
      </c>
      <c r="AB380" s="35" t="str">
        <f t="shared" si="95"/>
        <v/>
      </c>
      <c r="AC380" s="35" t="str">
        <f t="shared" si="96"/>
        <v/>
      </c>
      <c r="AD380" s="36">
        <v>377</v>
      </c>
      <c r="AE380" s="36" t="str">
        <f t="shared" ca="1" si="97"/>
        <v/>
      </c>
      <c r="AF380" s="37" t="str">
        <f t="shared" ca="1" si="98"/>
        <v/>
      </c>
      <c r="AG380" s="24"/>
      <c r="AH380" s="24"/>
      <c r="AI380" s="24"/>
      <c r="AJ380" s="24"/>
      <c r="AK380" s="36" t="str">
        <f>IF(AL380="","",MAX($AK$1:AK379)+1)</f>
        <v/>
      </c>
      <c r="AL380" s="39" t="str">
        <f>IF(H380="","",IF(COUNTIF($AL$3:AL379,H380)=0,H380,""))</f>
        <v/>
      </c>
      <c r="AM380" s="39" t="str">
        <f t="shared" si="99"/>
        <v/>
      </c>
    </row>
    <row r="381" spans="2:39" x14ac:dyDescent="0.35">
      <c r="B381" s="31"/>
      <c r="C381" s="31"/>
      <c r="D381" s="31"/>
      <c r="E381" s="31"/>
      <c r="F381" s="78"/>
      <c r="G381" s="21"/>
      <c r="H381" s="31"/>
      <c r="I381" s="32"/>
      <c r="J381" s="33" t="str">
        <f t="shared" si="86"/>
        <v/>
      </c>
      <c r="K381" s="31"/>
      <c r="L381" s="24"/>
      <c r="M381" s="24"/>
      <c r="N381" s="24"/>
      <c r="O381" s="34" t="str">
        <f t="shared" si="87"/>
        <v/>
      </c>
      <c r="P381" s="34" t="str">
        <f t="shared" ca="1" si="88"/>
        <v/>
      </c>
      <c r="Q381" s="34" t="str">
        <f>IF(AND(C381="Abierto",D381="Urgente"),RANK(P381,$P$4:$P$999,0)+COUNTIF($P$4:P381,P381)-1,"")</f>
        <v/>
      </c>
      <c r="R381" s="34" t="str">
        <f t="shared" si="89"/>
        <v/>
      </c>
      <c r="S381" s="34" t="str">
        <f t="shared" ca="1" si="90"/>
        <v/>
      </c>
      <c r="T381" s="34" t="str">
        <f>IF(AND(C381="Abierto",D381="Alta"),RANK(S381,$S$4:$S$999,0)+COUNTIF($S$4:S381,S381)-1+MAX(Q:Q),"")</f>
        <v/>
      </c>
      <c r="U381" s="34" t="str">
        <f t="shared" si="91"/>
        <v/>
      </c>
      <c r="V381" s="34" t="str">
        <f t="shared" ca="1" si="92"/>
        <v/>
      </c>
      <c r="W381" s="34" t="str">
        <f>IF(AND(C381="Abierto",D381="Media"),RANK(V381,$V$4:$V$999,0)+COUNTIF($V$4:V381,V381)-1+MAX(Q:Q,T:T),"")</f>
        <v/>
      </c>
      <c r="X381" s="34" t="str">
        <f t="shared" si="93"/>
        <v/>
      </c>
      <c r="Y381" s="34" t="str">
        <f t="shared" ca="1" si="94"/>
        <v/>
      </c>
      <c r="Z381" s="34" t="str">
        <f>IF(AND(C381="Abierto",D381="Baja"),RANK(Y381,$Y$4:$Y$999,0)+COUNTIF($Y$4:Y381,Y381)-1+MAX(Q:Q,T:T,W:W),"")</f>
        <v/>
      </c>
      <c r="AA381" s="35" t="str">
        <f t="shared" si="100"/>
        <v/>
      </c>
      <c r="AB381" s="35" t="str">
        <f t="shared" si="95"/>
        <v/>
      </c>
      <c r="AC381" s="35" t="str">
        <f t="shared" si="96"/>
        <v/>
      </c>
      <c r="AD381" s="36">
        <v>378</v>
      </c>
      <c r="AE381" s="36" t="str">
        <f t="shared" ca="1" si="97"/>
        <v/>
      </c>
      <c r="AF381" s="37" t="str">
        <f t="shared" ca="1" si="98"/>
        <v/>
      </c>
      <c r="AG381" s="24"/>
      <c r="AH381" s="24"/>
      <c r="AI381" s="24"/>
      <c r="AJ381" s="24"/>
      <c r="AK381" s="36" t="str">
        <f>IF(AL381="","",MAX($AK$1:AK380)+1)</f>
        <v/>
      </c>
      <c r="AL381" s="39" t="str">
        <f>IF(H381="","",IF(COUNTIF($AL$3:AL380,H381)=0,H381,""))</f>
        <v/>
      </c>
      <c r="AM381" s="39" t="str">
        <f t="shared" si="99"/>
        <v/>
      </c>
    </row>
    <row r="382" spans="2:39" x14ac:dyDescent="0.35">
      <c r="B382" s="31"/>
      <c r="C382" s="31"/>
      <c r="D382" s="31"/>
      <c r="E382" s="31"/>
      <c r="F382" s="78"/>
      <c r="G382" s="21"/>
      <c r="H382" s="31"/>
      <c r="I382" s="32"/>
      <c r="J382" s="33" t="str">
        <f t="shared" si="86"/>
        <v/>
      </c>
      <c r="K382" s="31"/>
      <c r="L382" s="24"/>
      <c r="M382" s="24"/>
      <c r="N382" s="24"/>
      <c r="O382" s="34" t="str">
        <f t="shared" si="87"/>
        <v/>
      </c>
      <c r="P382" s="34" t="str">
        <f t="shared" ca="1" si="88"/>
        <v/>
      </c>
      <c r="Q382" s="34" t="str">
        <f>IF(AND(C382="Abierto",D382="Urgente"),RANK(P382,$P$4:$P$999,0)+COUNTIF($P$4:P382,P382)-1,"")</f>
        <v/>
      </c>
      <c r="R382" s="34" t="str">
        <f t="shared" si="89"/>
        <v/>
      </c>
      <c r="S382" s="34" t="str">
        <f t="shared" ca="1" si="90"/>
        <v/>
      </c>
      <c r="T382" s="34" t="str">
        <f>IF(AND(C382="Abierto",D382="Alta"),RANK(S382,$S$4:$S$999,0)+COUNTIF($S$4:S382,S382)-1+MAX(Q:Q),"")</f>
        <v/>
      </c>
      <c r="U382" s="34" t="str">
        <f t="shared" si="91"/>
        <v/>
      </c>
      <c r="V382" s="34" t="str">
        <f t="shared" ca="1" si="92"/>
        <v/>
      </c>
      <c r="W382" s="34" t="str">
        <f>IF(AND(C382="Abierto",D382="Media"),RANK(V382,$V$4:$V$999,0)+COUNTIF($V$4:V382,V382)-1+MAX(Q:Q,T:T),"")</f>
        <v/>
      </c>
      <c r="X382" s="34" t="str">
        <f t="shared" si="93"/>
        <v/>
      </c>
      <c r="Y382" s="34" t="str">
        <f t="shared" ca="1" si="94"/>
        <v/>
      </c>
      <c r="Z382" s="34" t="str">
        <f>IF(AND(C382="Abierto",D382="Baja"),RANK(Y382,$Y$4:$Y$999,0)+COUNTIF($Y$4:Y382,Y382)-1+MAX(Q:Q,T:T,W:W),"")</f>
        <v/>
      </c>
      <c r="AA382" s="35" t="str">
        <f t="shared" si="100"/>
        <v/>
      </c>
      <c r="AB382" s="35" t="str">
        <f t="shared" si="95"/>
        <v/>
      </c>
      <c r="AC382" s="35" t="str">
        <f t="shared" si="96"/>
        <v/>
      </c>
      <c r="AD382" s="36">
        <v>379</v>
      </c>
      <c r="AE382" s="36" t="str">
        <f t="shared" ca="1" si="97"/>
        <v/>
      </c>
      <c r="AF382" s="37" t="str">
        <f t="shared" ca="1" si="98"/>
        <v/>
      </c>
      <c r="AG382" s="24"/>
      <c r="AH382" s="24"/>
      <c r="AI382" s="24"/>
      <c r="AJ382" s="24"/>
      <c r="AK382" s="36" t="str">
        <f>IF(AL382="","",MAX($AK$1:AK381)+1)</f>
        <v/>
      </c>
      <c r="AL382" s="39" t="str">
        <f>IF(H382="","",IF(COUNTIF($AL$3:AL381,H382)=0,H382,""))</f>
        <v/>
      </c>
      <c r="AM382" s="39" t="str">
        <f t="shared" si="99"/>
        <v/>
      </c>
    </row>
    <row r="383" spans="2:39" x14ac:dyDescent="0.35">
      <c r="B383" s="31"/>
      <c r="C383" s="31"/>
      <c r="D383" s="31"/>
      <c r="E383" s="31"/>
      <c r="F383" s="78"/>
      <c r="G383" s="21"/>
      <c r="H383" s="31"/>
      <c r="I383" s="32"/>
      <c r="J383" s="33" t="str">
        <f t="shared" si="86"/>
        <v/>
      </c>
      <c r="K383" s="31"/>
      <c r="L383" s="24"/>
      <c r="M383" s="24"/>
      <c r="N383" s="24"/>
      <c r="O383" s="34" t="str">
        <f t="shared" si="87"/>
        <v/>
      </c>
      <c r="P383" s="34" t="str">
        <f t="shared" ca="1" si="88"/>
        <v/>
      </c>
      <c r="Q383" s="34" t="str">
        <f>IF(AND(C383="Abierto",D383="Urgente"),RANK(P383,$P$4:$P$999,0)+COUNTIF($P$4:P383,P383)-1,"")</f>
        <v/>
      </c>
      <c r="R383" s="34" t="str">
        <f t="shared" si="89"/>
        <v/>
      </c>
      <c r="S383" s="34" t="str">
        <f t="shared" ca="1" si="90"/>
        <v/>
      </c>
      <c r="T383" s="34" t="str">
        <f>IF(AND(C383="Abierto",D383="Alta"),RANK(S383,$S$4:$S$999,0)+COUNTIF($S$4:S383,S383)-1+MAX(Q:Q),"")</f>
        <v/>
      </c>
      <c r="U383" s="34" t="str">
        <f t="shared" si="91"/>
        <v/>
      </c>
      <c r="V383" s="34" t="str">
        <f t="shared" ca="1" si="92"/>
        <v/>
      </c>
      <c r="W383" s="34" t="str">
        <f>IF(AND(C383="Abierto",D383="Media"),RANK(V383,$V$4:$V$999,0)+COUNTIF($V$4:V383,V383)-1+MAX(Q:Q,T:T),"")</f>
        <v/>
      </c>
      <c r="X383" s="34" t="str">
        <f t="shared" si="93"/>
        <v/>
      </c>
      <c r="Y383" s="34" t="str">
        <f t="shared" ca="1" si="94"/>
        <v/>
      </c>
      <c r="Z383" s="34" t="str">
        <f>IF(AND(C383="Abierto",D383="Baja"),RANK(Y383,$Y$4:$Y$999,0)+COUNTIF($Y$4:Y383,Y383)-1+MAX(Q:Q,T:T,W:W),"")</f>
        <v/>
      </c>
      <c r="AA383" s="35" t="str">
        <f t="shared" si="100"/>
        <v/>
      </c>
      <c r="AB383" s="35" t="str">
        <f t="shared" si="95"/>
        <v/>
      </c>
      <c r="AC383" s="35" t="str">
        <f t="shared" si="96"/>
        <v/>
      </c>
      <c r="AD383" s="36">
        <v>380</v>
      </c>
      <c r="AE383" s="36" t="str">
        <f t="shared" ca="1" si="97"/>
        <v/>
      </c>
      <c r="AF383" s="37" t="str">
        <f t="shared" ca="1" si="98"/>
        <v/>
      </c>
      <c r="AG383" s="24"/>
      <c r="AH383" s="24"/>
      <c r="AI383" s="24"/>
      <c r="AJ383" s="24"/>
      <c r="AK383" s="36" t="str">
        <f>IF(AL383="","",MAX($AK$1:AK382)+1)</f>
        <v/>
      </c>
      <c r="AL383" s="39" t="str">
        <f>IF(H383="","",IF(COUNTIF($AL$3:AL382,H383)=0,H383,""))</f>
        <v/>
      </c>
      <c r="AM383" s="39" t="str">
        <f t="shared" si="99"/>
        <v/>
      </c>
    </row>
    <row r="384" spans="2:39" x14ac:dyDescent="0.35">
      <c r="B384" s="31"/>
      <c r="C384" s="31"/>
      <c r="D384" s="31"/>
      <c r="E384" s="31"/>
      <c r="F384" s="78"/>
      <c r="G384" s="21"/>
      <c r="H384" s="31"/>
      <c r="I384" s="32"/>
      <c r="J384" s="33" t="str">
        <f t="shared" si="86"/>
        <v/>
      </c>
      <c r="K384" s="31"/>
      <c r="L384" s="24"/>
      <c r="M384" s="24"/>
      <c r="N384" s="24"/>
      <c r="O384" s="34" t="str">
        <f t="shared" si="87"/>
        <v/>
      </c>
      <c r="P384" s="34" t="str">
        <f t="shared" ca="1" si="88"/>
        <v/>
      </c>
      <c r="Q384" s="34" t="str">
        <f>IF(AND(C384="Abierto",D384="Urgente"),RANK(P384,$P$4:$P$999,0)+COUNTIF($P$4:P384,P384)-1,"")</f>
        <v/>
      </c>
      <c r="R384" s="34" t="str">
        <f t="shared" si="89"/>
        <v/>
      </c>
      <c r="S384" s="34" t="str">
        <f t="shared" ca="1" si="90"/>
        <v/>
      </c>
      <c r="T384" s="34" t="str">
        <f>IF(AND(C384="Abierto",D384="Alta"),RANK(S384,$S$4:$S$999,0)+COUNTIF($S$4:S384,S384)-1+MAX(Q:Q),"")</f>
        <v/>
      </c>
      <c r="U384" s="34" t="str">
        <f t="shared" si="91"/>
        <v/>
      </c>
      <c r="V384" s="34" t="str">
        <f t="shared" ca="1" si="92"/>
        <v/>
      </c>
      <c r="W384" s="34" t="str">
        <f>IF(AND(C384="Abierto",D384="Media"),RANK(V384,$V$4:$V$999,0)+COUNTIF($V$4:V384,V384)-1+MAX(Q:Q,T:T),"")</f>
        <v/>
      </c>
      <c r="X384" s="34" t="str">
        <f t="shared" si="93"/>
        <v/>
      </c>
      <c r="Y384" s="34" t="str">
        <f t="shared" ca="1" si="94"/>
        <v/>
      </c>
      <c r="Z384" s="34" t="str">
        <f>IF(AND(C384="Abierto",D384="Baja"),RANK(Y384,$Y$4:$Y$999,0)+COUNTIF($Y$4:Y384,Y384)-1+MAX(Q:Q,T:T,W:W),"")</f>
        <v/>
      </c>
      <c r="AA384" s="35" t="str">
        <f t="shared" si="100"/>
        <v/>
      </c>
      <c r="AB384" s="35" t="str">
        <f t="shared" si="95"/>
        <v/>
      </c>
      <c r="AC384" s="35" t="str">
        <f t="shared" si="96"/>
        <v/>
      </c>
      <c r="AD384" s="36">
        <v>381</v>
      </c>
      <c r="AE384" s="36" t="str">
        <f t="shared" ca="1" si="97"/>
        <v/>
      </c>
      <c r="AF384" s="37" t="str">
        <f t="shared" ca="1" si="98"/>
        <v/>
      </c>
      <c r="AG384" s="24"/>
      <c r="AH384" s="24"/>
      <c r="AI384" s="24"/>
      <c r="AJ384" s="24"/>
      <c r="AK384" s="36" t="str">
        <f>IF(AL384="","",MAX($AK$1:AK383)+1)</f>
        <v/>
      </c>
      <c r="AL384" s="39" t="str">
        <f>IF(H384="","",IF(COUNTIF($AL$3:AL383,H384)=0,H384,""))</f>
        <v/>
      </c>
      <c r="AM384" s="39" t="str">
        <f t="shared" si="99"/>
        <v/>
      </c>
    </row>
    <row r="385" spans="2:39" x14ac:dyDescent="0.35">
      <c r="B385" s="31"/>
      <c r="C385" s="31"/>
      <c r="D385" s="31"/>
      <c r="E385" s="31"/>
      <c r="F385" s="78"/>
      <c r="G385" s="21"/>
      <c r="H385" s="31"/>
      <c r="I385" s="32"/>
      <c r="J385" s="33" t="str">
        <f t="shared" si="86"/>
        <v/>
      </c>
      <c r="K385" s="31"/>
      <c r="L385" s="24"/>
      <c r="M385" s="24"/>
      <c r="N385" s="24"/>
      <c r="O385" s="34" t="str">
        <f t="shared" si="87"/>
        <v/>
      </c>
      <c r="P385" s="34" t="str">
        <f t="shared" ca="1" si="88"/>
        <v/>
      </c>
      <c r="Q385" s="34" t="str">
        <f>IF(AND(C385="Abierto",D385="Urgente"),RANK(P385,$P$4:$P$999,0)+COUNTIF($P$4:P385,P385)-1,"")</f>
        <v/>
      </c>
      <c r="R385" s="34" t="str">
        <f t="shared" si="89"/>
        <v/>
      </c>
      <c r="S385" s="34" t="str">
        <f t="shared" ca="1" si="90"/>
        <v/>
      </c>
      <c r="T385" s="34" t="str">
        <f>IF(AND(C385="Abierto",D385="Alta"),RANK(S385,$S$4:$S$999,0)+COUNTIF($S$4:S385,S385)-1+MAX(Q:Q),"")</f>
        <v/>
      </c>
      <c r="U385" s="34" t="str">
        <f t="shared" si="91"/>
        <v/>
      </c>
      <c r="V385" s="34" t="str">
        <f t="shared" ca="1" si="92"/>
        <v/>
      </c>
      <c r="W385" s="34" t="str">
        <f>IF(AND(C385="Abierto",D385="Media"),RANK(V385,$V$4:$V$999,0)+COUNTIF($V$4:V385,V385)-1+MAX(Q:Q,T:T),"")</f>
        <v/>
      </c>
      <c r="X385" s="34" t="str">
        <f t="shared" si="93"/>
        <v/>
      </c>
      <c r="Y385" s="34" t="str">
        <f t="shared" ca="1" si="94"/>
        <v/>
      </c>
      <c r="Z385" s="34" t="str">
        <f>IF(AND(C385="Abierto",D385="Baja"),RANK(Y385,$Y$4:$Y$999,0)+COUNTIF($Y$4:Y385,Y385)-1+MAX(Q:Q,T:T,W:W),"")</f>
        <v/>
      </c>
      <c r="AA385" s="35" t="str">
        <f t="shared" si="100"/>
        <v/>
      </c>
      <c r="AB385" s="35" t="str">
        <f t="shared" si="95"/>
        <v/>
      </c>
      <c r="AC385" s="35" t="str">
        <f t="shared" si="96"/>
        <v/>
      </c>
      <c r="AD385" s="36">
        <v>382</v>
      </c>
      <c r="AE385" s="36" t="str">
        <f t="shared" ca="1" si="97"/>
        <v/>
      </c>
      <c r="AF385" s="37" t="str">
        <f t="shared" ca="1" si="98"/>
        <v/>
      </c>
      <c r="AG385" s="24"/>
      <c r="AH385" s="24"/>
      <c r="AI385" s="24"/>
      <c r="AJ385" s="24"/>
      <c r="AK385" s="36" t="str">
        <f>IF(AL385="","",MAX($AK$1:AK384)+1)</f>
        <v/>
      </c>
      <c r="AL385" s="39" t="str">
        <f>IF(H385="","",IF(COUNTIF($AL$3:AL384,H385)=0,H385,""))</f>
        <v/>
      </c>
      <c r="AM385" s="39" t="str">
        <f t="shared" si="99"/>
        <v/>
      </c>
    </row>
    <row r="386" spans="2:39" x14ac:dyDescent="0.35">
      <c r="B386" s="31"/>
      <c r="C386" s="31"/>
      <c r="D386" s="31"/>
      <c r="E386" s="31"/>
      <c r="F386" s="78"/>
      <c r="G386" s="21"/>
      <c r="H386" s="31"/>
      <c r="I386" s="32"/>
      <c r="J386" s="33" t="str">
        <f t="shared" si="86"/>
        <v/>
      </c>
      <c r="K386" s="31"/>
      <c r="L386" s="24"/>
      <c r="M386" s="24"/>
      <c r="N386" s="24"/>
      <c r="O386" s="34" t="str">
        <f t="shared" si="87"/>
        <v/>
      </c>
      <c r="P386" s="34" t="str">
        <f t="shared" ca="1" si="88"/>
        <v/>
      </c>
      <c r="Q386" s="34" t="str">
        <f>IF(AND(C386="Abierto",D386="Urgente"),RANK(P386,$P$4:$P$999,0)+COUNTIF($P$4:P386,P386)-1,"")</f>
        <v/>
      </c>
      <c r="R386" s="34" t="str">
        <f t="shared" si="89"/>
        <v/>
      </c>
      <c r="S386" s="34" t="str">
        <f t="shared" ca="1" si="90"/>
        <v/>
      </c>
      <c r="T386" s="34" t="str">
        <f>IF(AND(C386="Abierto",D386="Alta"),RANK(S386,$S$4:$S$999,0)+COUNTIF($S$4:S386,S386)-1+MAX(Q:Q),"")</f>
        <v/>
      </c>
      <c r="U386" s="34" t="str">
        <f t="shared" si="91"/>
        <v/>
      </c>
      <c r="V386" s="34" t="str">
        <f t="shared" ca="1" si="92"/>
        <v/>
      </c>
      <c r="W386" s="34" t="str">
        <f>IF(AND(C386="Abierto",D386="Media"),RANK(V386,$V$4:$V$999,0)+COUNTIF($V$4:V386,V386)-1+MAX(Q:Q,T:T),"")</f>
        <v/>
      </c>
      <c r="X386" s="34" t="str">
        <f t="shared" si="93"/>
        <v/>
      </c>
      <c r="Y386" s="34" t="str">
        <f t="shared" ca="1" si="94"/>
        <v/>
      </c>
      <c r="Z386" s="34" t="str">
        <f>IF(AND(C386="Abierto",D386="Baja"),RANK(Y386,$Y$4:$Y$999,0)+COUNTIF($Y$4:Y386,Y386)-1+MAX(Q:Q,T:T,W:W),"")</f>
        <v/>
      </c>
      <c r="AA386" s="35" t="str">
        <f t="shared" si="100"/>
        <v/>
      </c>
      <c r="AB386" s="35" t="str">
        <f t="shared" si="95"/>
        <v/>
      </c>
      <c r="AC386" s="35" t="str">
        <f t="shared" si="96"/>
        <v/>
      </c>
      <c r="AD386" s="36">
        <v>383</v>
      </c>
      <c r="AE386" s="36" t="str">
        <f t="shared" ca="1" si="97"/>
        <v/>
      </c>
      <c r="AF386" s="37" t="str">
        <f t="shared" ca="1" si="98"/>
        <v/>
      </c>
      <c r="AG386" s="24"/>
      <c r="AH386" s="24"/>
      <c r="AI386" s="24"/>
      <c r="AJ386" s="24"/>
      <c r="AK386" s="36" t="str">
        <f>IF(AL386="","",MAX($AK$1:AK385)+1)</f>
        <v/>
      </c>
      <c r="AL386" s="39" t="str">
        <f>IF(H386="","",IF(COUNTIF($AL$3:AL385,H386)=0,H386,""))</f>
        <v/>
      </c>
      <c r="AM386" s="39" t="str">
        <f t="shared" si="99"/>
        <v/>
      </c>
    </row>
    <row r="387" spans="2:39" x14ac:dyDescent="0.35">
      <c r="B387" s="31"/>
      <c r="C387" s="31"/>
      <c r="D387" s="31"/>
      <c r="E387" s="31"/>
      <c r="F387" s="78"/>
      <c r="G387" s="21"/>
      <c r="H387" s="31"/>
      <c r="I387" s="32"/>
      <c r="J387" s="33" t="str">
        <f t="shared" si="86"/>
        <v/>
      </c>
      <c r="K387" s="31"/>
      <c r="L387" s="24"/>
      <c r="M387" s="24"/>
      <c r="N387" s="24"/>
      <c r="O387" s="34" t="str">
        <f t="shared" si="87"/>
        <v/>
      </c>
      <c r="P387" s="34" t="str">
        <f t="shared" ca="1" si="88"/>
        <v/>
      </c>
      <c r="Q387" s="34" t="str">
        <f>IF(AND(C387="Abierto",D387="Urgente"),RANK(P387,$P$4:$P$999,0)+COUNTIF($P$4:P387,P387)-1,"")</f>
        <v/>
      </c>
      <c r="R387" s="34" t="str">
        <f t="shared" si="89"/>
        <v/>
      </c>
      <c r="S387" s="34" t="str">
        <f t="shared" ca="1" si="90"/>
        <v/>
      </c>
      <c r="T387" s="34" t="str">
        <f>IF(AND(C387="Abierto",D387="Alta"),RANK(S387,$S$4:$S$999,0)+COUNTIF($S$4:S387,S387)-1+MAX(Q:Q),"")</f>
        <v/>
      </c>
      <c r="U387" s="34" t="str">
        <f t="shared" si="91"/>
        <v/>
      </c>
      <c r="V387" s="34" t="str">
        <f t="shared" ca="1" si="92"/>
        <v/>
      </c>
      <c r="W387" s="34" t="str">
        <f>IF(AND(C387="Abierto",D387="Media"),RANK(V387,$V$4:$V$999,0)+COUNTIF($V$4:V387,V387)-1+MAX(Q:Q,T:T),"")</f>
        <v/>
      </c>
      <c r="X387" s="34" t="str">
        <f t="shared" si="93"/>
        <v/>
      </c>
      <c r="Y387" s="34" t="str">
        <f t="shared" ca="1" si="94"/>
        <v/>
      </c>
      <c r="Z387" s="34" t="str">
        <f>IF(AND(C387="Abierto",D387="Baja"),RANK(Y387,$Y$4:$Y$999,0)+COUNTIF($Y$4:Y387,Y387)-1+MAX(Q:Q,T:T,W:W),"")</f>
        <v/>
      </c>
      <c r="AA387" s="35" t="str">
        <f t="shared" si="100"/>
        <v/>
      </c>
      <c r="AB387" s="35" t="str">
        <f t="shared" si="95"/>
        <v/>
      </c>
      <c r="AC387" s="35" t="str">
        <f t="shared" si="96"/>
        <v/>
      </c>
      <c r="AD387" s="36">
        <v>384</v>
      </c>
      <c r="AE387" s="36" t="str">
        <f t="shared" ca="1" si="97"/>
        <v/>
      </c>
      <c r="AF387" s="37" t="str">
        <f t="shared" ca="1" si="98"/>
        <v/>
      </c>
      <c r="AG387" s="24"/>
      <c r="AH387" s="24"/>
      <c r="AI387" s="24"/>
      <c r="AJ387" s="24"/>
      <c r="AK387" s="36" t="str">
        <f>IF(AL387="","",MAX($AK$1:AK386)+1)</f>
        <v/>
      </c>
      <c r="AL387" s="39" t="str">
        <f>IF(H387="","",IF(COUNTIF($AL$3:AL386,H387)=0,H387,""))</f>
        <v/>
      </c>
      <c r="AM387" s="39" t="str">
        <f t="shared" si="99"/>
        <v/>
      </c>
    </row>
    <row r="388" spans="2:39" x14ac:dyDescent="0.35">
      <c r="B388" s="31"/>
      <c r="C388" s="31"/>
      <c r="D388" s="31"/>
      <c r="E388" s="31"/>
      <c r="F388" s="78"/>
      <c r="G388" s="21"/>
      <c r="H388" s="31"/>
      <c r="I388" s="32"/>
      <c r="J388" s="33" t="str">
        <f t="shared" ref="J388:J451" si="101">IF(OR(F388=0,I388=0),"",I388-F388)</f>
        <v/>
      </c>
      <c r="K388" s="31"/>
      <c r="L388" s="24"/>
      <c r="M388" s="24"/>
      <c r="N388" s="24"/>
      <c r="O388" s="34" t="str">
        <f t="shared" ref="O388:O451" si="102">IF(AND(C388="Abierto",D388="Urgente"),B388,"")</f>
        <v/>
      </c>
      <c r="P388" s="34" t="str">
        <f t="shared" ref="P388:P451" ca="1" si="103">IF(AND(C388="Abierto",D388="Urgente"),TODAY()-F388,"")</f>
        <v/>
      </c>
      <c r="Q388" s="34" t="str">
        <f>IF(AND(C388="Abierto",D388="Urgente"),RANK(P388,$P$4:$P$999,0)+COUNTIF($P$4:P388,P388)-1,"")</f>
        <v/>
      </c>
      <c r="R388" s="34" t="str">
        <f t="shared" ref="R388:R451" si="104">IF(AND(C388="Abierto",D388="Alta"),B388,"")</f>
        <v/>
      </c>
      <c r="S388" s="34" t="str">
        <f t="shared" ref="S388:S451" ca="1" si="105">IF(AND(C388="Abierto",D388="Alta"),TODAY()-F388,"")</f>
        <v/>
      </c>
      <c r="T388" s="34" t="str">
        <f>IF(AND(C388="Abierto",D388="Alta"),RANK(S388,$S$4:$S$999,0)+COUNTIF($S$4:S388,S388)-1+MAX(Q:Q),"")</f>
        <v/>
      </c>
      <c r="U388" s="34" t="str">
        <f t="shared" ref="U388:U451" si="106">IF(AND(C388="Abierto",D388="Media"),B388,"")</f>
        <v/>
      </c>
      <c r="V388" s="34" t="str">
        <f t="shared" ref="V388:V451" ca="1" si="107">IF(AND(C388="Abierto",D388="Media"),TODAY()-F388,"")</f>
        <v/>
      </c>
      <c r="W388" s="34" t="str">
        <f>IF(AND(C388="Abierto",D388="Media"),RANK(V388,$V$4:$V$999,0)+COUNTIF($V$4:V388,V388)-1+MAX(Q:Q,T:T),"")</f>
        <v/>
      </c>
      <c r="X388" s="34" t="str">
        <f t="shared" ref="X388:X451" si="108">IF(AND(C388="Abierto",D388="Baja"),B388,"")</f>
        <v/>
      </c>
      <c r="Y388" s="34" t="str">
        <f t="shared" ref="Y388:Y451" ca="1" si="109">IF(AND(C388="Abierto",D388="Baja"),TODAY()-F388,"")</f>
        <v/>
      </c>
      <c r="Z388" s="34" t="str">
        <f>IF(AND(C388="Abierto",D388="Baja"),RANK(Y388,$Y$4:$Y$999,0)+COUNTIF($Y$4:Y388,Y388)-1+MAX(Q:Q,T:T,W:W),"")</f>
        <v/>
      </c>
      <c r="AA388" s="35" t="str">
        <f t="shared" si="100"/>
        <v/>
      </c>
      <c r="AB388" s="35" t="str">
        <f t="shared" ref="AB388:AB451" si="110">IF(OR(C388="Resuelto",C388=""),"",SUM(P388,S388,V388,Y388))</f>
        <v/>
      </c>
      <c r="AC388" s="35" t="str">
        <f t="shared" ref="AC388:AC451" si="111">IF(OR(C388="Resuelto",C388=""),"",SUM(O388,R388,U388,X388))</f>
        <v/>
      </c>
      <c r="AD388" s="36">
        <v>385</v>
      </c>
      <c r="AE388" s="36" t="str">
        <f t="shared" ca="1" si="97"/>
        <v/>
      </c>
      <c r="AF388" s="37" t="str">
        <f t="shared" ca="1" si="98"/>
        <v/>
      </c>
      <c r="AG388" s="24"/>
      <c r="AH388" s="24"/>
      <c r="AI388" s="24"/>
      <c r="AJ388" s="24"/>
      <c r="AK388" s="36" t="str">
        <f>IF(AL388="","",MAX($AK$1:AK387)+1)</f>
        <v/>
      </c>
      <c r="AL388" s="39" t="str">
        <f>IF(H388="","",IF(COUNTIF($AL$3:AL387,H388)=0,H388,""))</f>
        <v/>
      </c>
      <c r="AM388" s="39" t="str">
        <f t="shared" si="99"/>
        <v/>
      </c>
    </row>
    <row r="389" spans="2:39" x14ac:dyDescent="0.35">
      <c r="B389" s="31"/>
      <c r="C389" s="31"/>
      <c r="D389" s="31"/>
      <c r="E389" s="31"/>
      <c r="F389" s="78"/>
      <c r="G389" s="21"/>
      <c r="H389" s="31"/>
      <c r="I389" s="32"/>
      <c r="J389" s="33" t="str">
        <f t="shared" si="101"/>
        <v/>
      </c>
      <c r="K389" s="31"/>
      <c r="L389" s="24"/>
      <c r="M389" s="24"/>
      <c r="N389" s="24"/>
      <c r="O389" s="34" t="str">
        <f t="shared" si="102"/>
        <v/>
      </c>
      <c r="P389" s="34" t="str">
        <f t="shared" ca="1" si="103"/>
        <v/>
      </c>
      <c r="Q389" s="34" t="str">
        <f>IF(AND(C389="Abierto",D389="Urgente"),RANK(P389,$P$4:$P$999,0)+COUNTIF($P$4:P389,P389)-1,"")</f>
        <v/>
      </c>
      <c r="R389" s="34" t="str">
        <f t="shared" si="104"/>
        <v/>
      </c>
      <c r="S389" s="34" t="str">
        <f t="shared" ca="1" si="105"/>
        <v/>
      </c>
      <c r="T389" s="34" t="str">
        <f>IF(AND(C389="Abierto",D389="Alta"),RANK(S389,$S$4:$S$999,0)+COUNTIF($S$4:S389,S389)-1+MAX(Q:Q),"")</f>
        <v/>
      </c>
      <c r="U389" s="34" t="str">
        <f t="shared" si="106"/>
        <v/>
      </c>
      <c r="V389" s="34" t="str">
        <f t="shared" ca="1" si="107"/>
        <v/>
      </c>
      <c r="W389" s="34" t="str">
        <f>IF(AND(C389="Abierto",D389="Media"),RANK(V389,$V$4:$V$999,0)+COUNTIF($V$4:V389,V389)-1+MAX(Q:Q,T:T),"")</f>
        <v/>
      </c>
      <c r="X389" s="34" t="str">
        <f t="shared" si="108"/>
        <v/>
      </c>
      <c r="Y389" s="34" t="str">
        <f t="shared" ca="1" si="109"/>
        <v/>
      </c>
      <c r="Z389" s="34" t="str">
        <f>IF(AND(C389="Abierto",D389="Baja"),RANK(Y389,$Y$4:$Y$999,0)+COUNTIF($Y$4:Y389,Y389)-1+MAX(Q:Q,T:T,W:W),"")</f>
        <v/>
      </c>
      <c r="AA389" s="35" t="str">
        <f t="shared" si="100"/>
        <v/>
      </c>
      <c r="AB389" s="35" t="str">
        <f t="shared" si="110"/>
        <v/>
      </c>
      <c r="AC389" s="35" t="str">
        <f t="shared" si="111"/>
        <v/>
      </c>
      <c r="AD389" s="36">
        <v>386</v>
      </c>
      <c r="AE389" s="36" t="str">
        <f t="shared" ref="AE389:AE452" ca="1" si="112">IF(ISNA(VLOOKUP(AD389,$AA$4:$AC$996,3,FALSE))=TRUE,"",VLOOKUP(AD389,$AA$4:$AC$996,3,FALSE))</f>
        <v/>
      </c>
      <c r="AF389" s="37" t="str">
        <f t="shared" ref="AF389:AF452" ca="1" si="113">IF(ISNA(VLOOKUP(AD389,$AA$4:$AC$996,2,FALSE))=TRUE,"",VLOOKUP(AD389,$AA$4:$AC$996,2,FALSE))</f>
        <v/>
      </c>
      <c r="AG389" s="24"/>
      <c r="AH389" s="24"/>
      <c r="AI389" s="24"/>
      <c r="AJ389" s="24"/>
      <c r="AK389" s="36" t="str">
        <f>IF(AL389="","",MAX($AK$1:AK388)+1)</f>
        <v/>
      </c>
      <c r="AL389" s="39" t="str">
        <f>IF(H389="","",IF(COUNTIF($AL$3:AL388,H389)=0,H389,""))</f>
        <v/>
      </c>
      <c r="AM389" s="39" t="str">
        <f t="shared" ref="AM389:AM452" si="114">IF(ISNA(VLOOKUP(AD389,$AK$4:$AL$996,2,FALSE))=TRUE,"",VLOOKUP(AD389,$AK$4:$AL$996,2,FALSE))</f>
        <v/>
      </c>
    </row>
    <row r="390" spans="2:39" x14ac:dyDescent="0.35">
      <c r="B390" s="31"/>
      <c r="C390" s="31"/>
      <c r="D390" s="31"/>
      <c r="E390" s="31"/>
      <c r="F390" s="78"/>
      <c r="G390" s="21"/>
      <c r="H390" s="31"/>
      <c r="I390" s="32"/>
      <c r="J390" s="33" t="str">
        <f t="shared" si="101"/>
        <v/>
      </c>
      <c r="K390" s="31"/>
      <c r="L390" s="24"/>
      <c r="M390" s="24"/>
      <c r="N390" s="24"/>
      <c r="O390" s="34" t="str">
        <f t="shared" si="102"/>
        <v/>
      </c>
      <c r="P390" s="34" t="str">
        <f t="shared" ca="1" si="103"/>
        <v/>
      </c>
      <c r="Q390" s="34" t="str">
        <f>IF(AND(C390="Abierto",D390="Urgente"),RANK(P390,$P$4:$P$999,0)+COUNTIF($P$4:P390,P390)-1,"")</f>
        <v/>
      </c>
      <c r="R390" s="34" t="str">
        <f t="shared" si="104"/>
        <v/>
      </c>
      <c r="S390" s="34" t="str">
        <f t="shared" ca="1" si="105"/>
        <v/>
      </c>
      <c r="T390" s="34" t="str">
        <f>IF(AND(C390="Abierto",D390="Alta"),RANK(S390,$S$4:$S$999,0)+COUNTIF($S$4:S390,S390)-1+MAX(Q:Q),"")</f>
        <v/>
      </c>
      <c r="U390" s="34" t="str">
        <f t="shared" si="106"/>
        <v/>
      </c>
      <c r="V390" s="34" t="str">
        <f t="shared" ca="1" si="107"/>
        <v/>
      </c>
      <c r="W390" s="34" t="str">
        <f>IF(AND(C390="Abierto",D390="Media"),RANK(V390,$V$4:$V$999,0)+COUNTIF($V$4:V390,V390)-1+MAX(Q:Q,T:T),"")</f>
        <v/>
      </c>
      <c r="X390" s="34" t="str">
        <f t="shared" si="108"/>
        <v/>
      </c>
      <c r="Y390" s="34" t="str">
        <f t="shared" ca="1" si="109"/>
        <v/>
      </c>
      <c r="Z390" s="34" t="str">
        <f>IF(AND(C390="Abierto",D390="Baja"),RANK(Y390,$Y$4:$Y$999,0)+COUNTIF($Y$4:Y390,Y390)-1+MAX(Q:Q,T:T,W:W),"")</f>
        <v/>
      </c>
      <c r="AA390" s="35" t="str">
        <f t="shared" si="100"/>
        <v/>
      </c>
      <c r="AB390" s="35" t="str">
        <f t="shared" si="110"/>
        <v/>
      </c>
      <c r="AC390" s="35" t="str">
        <f t="shared" si="111"/>
        <v/>
      </c>
      <c r="AD390" s="36">
        <v>387</v>
      </c>
      <c r="AE390" s="36" t="str">
        <f t="shared" ca="1" si="112"/>
        <v/>
      </c>
      <c r="AF390" s="37" t="str">
        <f t="shared" ca="1" si="113"/>
        <v/>
      </c>
      <c r="AG390" s="24"/>
      <c r="AH390" s="24"/>
      <c r="AI390" s="24"/>
      <c r="AJ390" s="24"/>
      <c r="AK390" s="36" t="str">
        <f>IF(AL390="","",MAX($AK$1:AK389)+1)</f>
        <v/>
      </c>
      <c r="AL390" s="39" t="str">
        <f>IF(H390="","",IF(COUNTIF($AL$3:AL389,H390)=0,H390,""))</f>
        <v/>
      </c>
      <c r="AM390" s="39" t="str">
        <f t="shared" si="114"/>
        <v/>
      </c>
    </row>
    <row r="391" spans="2:39" x14ac:dyDescent="0.35">
      <c r="B391" s="31"/>
      <c r="C391" s="31"/>
      <c r="D391" s="31"/>
      <c r="E391" s="31"/>
      <c r="F391" s="78"/>
      <c r="G391" s="21"/>
      <c r="H391" s="31"/>
      <c r="I391" s="32"/>
      <c r="J391" s="33" t="str">
        <f t="shared" si="101"/>
        <v/>
      </c>
      <c r="K391" s="31"/>
      <c r="L391" s="24"/>
      <c r="M391" s="24"/>
      <c r="N391" s="24"/>
      <c r="O391" s="34" t="str">
        <f t="shared" si="102"/>
        <v/>
      </c>
      <c r="P391" s="34" t="str">
        <f t="shared" ca="1" si="103"/>
        <v/>
      </c>
      <c r="Q391" s="34" t="str">
        <f>IF(AND(C391="Abierto",D391="Urgente"),RANK(P391,$P$4:$P$999,0)+COUNTIF($P$4:P391,P391)-1,"")</f>
        <v/>
      </c>
      <c r="R391" s="34" t="str">
        <f t="shared" si="104"/>
        <v/>
      </c>
      <c r="S391" s="34" t="str">
        <f t="shared" ca="1" si="105"/>
        <v/>
      </c>
      <c r="T391" s="34" t="str">
        <f>IF(AND(C391="Abierto",D391="Alta"),RANK(S391,$S$4:$S$999,0)+COUNTIF($S$4:S391,S391)-1+MAX(Q:Q),"")</f>
        <v/>
      </c>
      <c r="U391" s="34" t="str">
        <f t="shared" si="106"/>
        <v/>
      </c>
      <c r="V391" s="34" t="str">
        <f t="shared" ca="1" si="107"/>
        <v/>
      </c>
      <c r="W391" s="34" t="str">
        <f>IF(AND(C391="Abierto",D391="Media"),RANK(V391,$V$4:$V$999,0)+COUNTIF($V$4:V391,V391)-1+MAX(Q:Q,T:T),"")</f>
        <v/>
      </c>
      <c r="X391" s="34" t="str">
        <f t="shared" si="108"/>
        <v/>
      </c>
      <c r="Y391" s="34" t="str">
        <f t="shared" ca="1" si="109"/>
        <v/>
      </c>
      <c r="Z391" s="34" t="str">
        <f>IF(AND(C391="Abierto",D391="Baja"),RANK(Y391,$Y$4:$Y$999,0)+COUNTIF($Y$4:Y391,Y391)-1+MAX(Q:Q,T:T,W:W),"")</f>
        <v/>
      </c>
      <c r="AA391" s="35" t="str">
        <f t="shared" si="100"/>
        <v/>
      </c>
      <c r="AB391" s="35" t="str">
        <f t="shared" si="110"/>
        <v/>
      </c>
      <c r="AC391" s="35" t="str">
        <f t="shared" si="111"/>
        <v/>
      </c>
      <c r="AD391" s="36">
        <v>388</v>
      </c>
      <c r="AE391" s="36" t="str">
        <f t="shared" ca="1" si="112"/>
        <v/>
      </c>
      <c r="AF391" s="37" t="str">
        <f t="shared" ca="1" si="113"/>
        <v/>
      </c>
      <c r="AG391" s="24"/>
      <c r="AH391" s="24"/>
      <c r="AI391" s="24"/>
      <c r="AJ391" s="24"/>
      <c r="AK391" s="36" t="str">
        <f>IF(AL391="","",MAX($AK$1:AK390)+1)</f>
        <v/>
      </c>
      <c r="AL391" s="39" t="str">
        <f>IF(H391="","",IF(COUNTIF($AL$3:AL390,H391)=0,H391,""))</f>
        <v/>
      </c>
      <c r="AM391" s="39" t="str">
        <f t="shared" si="114"/>
        <v/>
      </c>
    </row>
    <row r="392" spans="2:39" x14ac:dyDescent="0.35">
      <c r="B392" s="31"/>
      <c r="C392" s="31"/>
      <c r="D392" s="31"/>
      <c r="E392" s="31"/>
      <c r="F392" s="78"/>
      <c r="G392" s="21"/>
      <c r="H392" s="31"/>
      <c r="I392" s="32"/>
      <c r="J392" s="33" t="str">
        <f t="shared" si="101"/>
        <v/>
      </c>
      <c r="K392" s="31"/>
      <c r="L392" s="24"/>
      <c r="M392" s="24"/>
      <c r="N392" s="24"/>
      <c r="O392" s="34" t="str">
        <f t="shared" si="102"/>
        <v/>
      </c>
      <c r="P392" s="34" t="str">
        <f t="shared" ca="1" si="103"/>
        <v/>
      </c>
      <c r="Q392" s="34" t="str">
        <f>IF(AND(C392="Abierto",D392="Urgente"),RANK(P392,$P$4:$P$999,0)+COUNTIF($P$4:P392,P392)-1,"")</f>
        <v/>
      </c>
      <c r="R392" s="34" t="str">
        <f t="shared" si="104"/>
        <v/>
      </c>
      <c r="S392" s="34" t="str">
        <f t="shared" ca="1" si="105"/>
        <v/>
      </c>
      <c r="T392" s="34" t="str">
        <f>IF(AND(C392="Abierto",D392="Alta"),RANK(S392,$S$4:$S$999,0)+COUNTIF($S$4:S392,S392)-1+MAX(Q:Q),"")</f>
        <v/>
      </c>
      <c r="U392" s="34" t="str">
        <f t="shared" si="106"/>
        <v/>
      </c>
      <c r="V392" s="34" t="str">
        <f t="shared" ca="1" si="107"/>
        <v/>
      </c>
      <c r="W392" s="34" t="str">
        <f>IF(AND(C392="Abierto",D392="Media"),RANK(V392,$V$4:$V$999,0)+COUNTIF($V$4:V392,V392)-1+MAX(Q:Q,T:T),"")</f>
        <v/>
      </c>
      <c r="X392" s="34" t="str">
        <f t="shared" si="108"/>
        <v/>
      </c>
      <c r="Y392" s="34" t="str">
        <f t="shared" ca="1" si="109"/>
        <v/>
      </c>
      <c r="Z392" s="34" t="str">
        <f>IF(AND(C392="Abierto",D392="Baja"),RANK(Y392,$Y$4:$Y$999,0)+COUNTIF($Y$4:Y392,Y392)-1+MAX(Q:Q,T:T,W:W),"")</f>
        <v/>
      </c>
      <c r="AA392" s="35" t="str">
        <f t="shared" si="100"/>
        <v/>
      </c>
      <c r="AB392" s="35" t="str">
        <f t="shared" si="110"/>
        <v/>
      </c>
      <c r="AC392" s="35" t="str">
        <f t="shared" si="111"/>
        <v/>
      </c>
      <c r="AD392" s="36">
        <v>389</v>
      </c>
      <c r="AE392" s="36" t="str">
        <f t="shared" ca="1" si="112"/>
        <v/>
      </c>
      <c r="AF392" s="37" t="str">
        <f t="shared" ca="1" si="113"/>
        <v/>
      </c>
      <c r="AG392" s="24"/>
      <c r="AH392" s="24"/>
      <c r="AI392" s="24"/>
      <c r="AJ392" s="24"/>
      <c r="AK392" s="36" t="str">
        <f>IF(AL392="","",MAX($AK$1:AK391)+1)</f>
        <v/>
      </c>
      <c r="AL392" s="39" t="str">
        <f>IF(H392="","",IF(COUNTIF($AL$3:AL391,H392)=0,H392,""))</f>
        <v/>
      </c>
      <c r="AM392" s="39" t="str">
        <f t="shared" si="114"/>
        <v/>
      </c>
    </row>
    <row r="393" spans="2:39" x14ac:dyDescent="0.35">
      <c r="B393" s="31"/>
      <c r="C393" s="31"/>
      <c r="D393" s="31"/>
      <c r="E393" s="31"/>
      <c r="F393" s="78"/>
      <c r="G393" s="21"/>
      <c r="H393" s="31"/>
      <c r="I393" s="32"/>
      <c r="J393" s="33" t="str">
        <f t="shared" si="101"/>
        <v/>
      </c>
      <c r="K393" s="31"/>
      <c r="L393" s="24"/>
      <c r="M393" s="24"/>
      <c r="N393" s="24"/>
      <c r="O393" s="34" t="str">
        <f t="shared" si="102"/>
        <v/>
      </c>
      <c r="P393" s="34" t="str">
        <f t="shared" ca="1" si="103"/>
        <v/>
      </c>
      <c r="Q393" s="34" t="str">
        <f>IF(AND(C393="Abierto",D393="Urgente"),RANK(P393,$P$4:$P$999,0)+COUNTIF($P$4:P393,P393)-1,"")</f>
        <v/>
      </c>
      <c r="R393" s="34" t="str">
        <f t="shared" si="104"/>
        <v/>
      </c>
      <c r="S393" s="34" t="str">
        <f t="shared" ca="1" si="105"/>
        <v/>
      </c>
      <c r="T393" s="34" t="str">
        <f>IF(AND(C393="Abierto",D393="Alta"),RANK(S393,$S$4:$S$999,0)+COUNTIF($S$4:S393,S393)-1+MAX(Q:Q),"")</f>
        <v/>
      </c>
      <c r="U393" s="34" t="str">
        <f t="shared" si="106"/>
        <v/>
      </c>
      <c r="V393" s="34" t="str">
        <f t="shared" ca="1" si="107"/>
        <v/>
      </c>
      <c r="W393" s="34" t="str">
        <f>IF(AND(C393="Abierto",D393="Media"),RANK(V393,$V$4:$V$999,0)+COUNTIF($V$4:V393,V393)-1+MAX(Q:Q,T:T),"")</f>
        <v/>
      </c>
      <c r="X393" s="34" t="str">
        <f t="shared" si="108"/>
        <v/>
      </c>
      <c r="Y393" s="34" t="str">
        <f t="shared" ca="1" si="109"/>
        <v/>
      </c>
      <c r="Z393" s="34" t="str">
        <f>IF(AND(C393="Abierto",D393="Baja"),RANK(Y393,$Y$4:$Y$999,0)+COUNTIF($Y$4:Y393,Y393)-1+MAX(Q:Q,T:T,W:W),"")</f>
        <v/>
      </c>
      <c r="AA393" s="35" t="str">
        <f t="shared" si="100"/>
        <v/>
      </c>
      <c r="AB393" s="35" t="str">
        <f t="shared" si="110"/>
        <v/>
      </c>
      <c r="AC393" s="35" t="str">
        <f t="shared" si="111"/>
        <v/>
      </c>
      <c r="AD393" s="36">
        <v>390</v>
      </c>
      <c r="AE393" s="36" t="str">
        <f t="shared" ca="1" si="112"/>
        <v/>
      </c>
      <c r="AF393" s="37" t="str">
        <f t="shared" ca="1" si="113"/>
        <v/>
      </c>
      <c r="AG393" s="24"/>
      <c r="AH393" s="24"/>
      <c r="AI393" s="24"/>
      <c r="AJ393" s="24"/>
      <c r="AK393" s="36" t="str">
        <f>IF(AL393="","",MAX($AK$1:AK392)+1)</f>
        <v/>
      </c>
      <c r="AL393" s="39" t="str">
        <f>IF(H393="","",IF(COUNTIF($AL$3:AL392,H393)=0,H393,""))</f>
        <v/>
      </c>
      <c r="AM393" s="39" t="str">
        <f t="shared" si="114"/>
        <v/>
      </c>
    </row>
    <row r="394" spans="2:39" x14ac:dyDescent="0.35">
      <c r="B394" s="31"/>
      <c r="C394" s="31"/>
      <c r="D394" s="31"/>
      <c r="E394" s="31"/>
      <c r="F394" s="78"/>
      <c r="G394" s="21"/>
      <c r="H394" s="31"/>
      <c r="I394" s="32"/>
      <c r="J394" s="33" t="str">
        <f t="shared" si="101"/>
        <v/>
      </c>
      <c r="K394" s="31"/>
      <c r="L394" s="24"/>
      <c r="M394" s="24"/>
      <c r="N394" s="24"/>
      <c r="O394" s="34" t="str">
        <f t="shared" si="102"/>
        <v/>
      </c>
      <c r="P394" s="34" t="str">
        <f t="shared" ca="1" si="103"/>
        <v/>
      </c>
      <c r="Q394" s="34" t="str">
        <f>IF(AND(C394="Abierto",D394="Urgente"),RANK(P394,$P$4:$P$999,0)+COUNTIF($P$4:P394,P394)-1,"")</f>
        <v/>
      </c>
      <c r="R394" s="34" t="str">
        <f t="shared" si="104"/>
        <v/>
      </c>
      <c r="S394" s="34" t="str">
        <f t="shared" ca="1" si="105"/>
        <v/>
      </c>
      <c r="T394" s="34" t="str">
        <f>IF(AND(C394="Abierto",D394="Alta"),RANK(S394,$S$4:$S$999,0)+COUNTIF($S$4:S394,S394)-1+MAX(Q:Q),"")</f>
        <v/>
      </c>
      <c r="U394" s="34" t="str">
        <f t="shared" si="106"/>
        <v/>
      </c>
      <c r="V394" s="34" t="str">
        <f t="shared" ca="1" si="107"/>
        <v/>
      </c>
      <c r="W394" s="34" t="str">
        <f>IF(AND(C394="Abierto",D394="Media"),RANK(V394,$V$4:$V$999,0)+COUNTIF($V$4:V394,V394)-1+MAX(Q:Q,T:T),"")</f>
        <v/>
      </c>
      <c r="X394" s="34" t="str">
        <f t="shared" si="108"/>
        <v/>
      </c>
      <c r="Y394" s="34" t="str">
        <f t="shared" ca="1" si="109"/>
        <v/>
      </c>
      <c r="Z394" s="34" t="str">
        <f>IF(AND(C394="Abierto",D394="Baja"),RANK(Y394,$Y$4:$Y$999,0)+COUNTIF($Y$4:Y394,Y394)-1+MAX(Q:Q,T:T,W:W),"")</f>
        <v/>
      </c>
      <c r="AA394" s="35" t="str">
        <f t="shared" si="100"/>
        <v/>
      </c>
      <c r="AB394" s="35" t="str">
        <f t="shared" si="110"/>
        <v/>
      </c>
      <c r="AC394" s="35" t="str">
        <f t="shared" si="111"/>
        <v/>
      </c>
      <c r="AD394" s="36">
        <v>391</v>
      </c>
      <c r="AE394" s="36" t="str">
        <f t="shared" ca="1" si="112"/>
        <v/>
      </c>
      <c r="AF394" s="37" t="str">
        <f t="shared" ca="1" si="113"/>
        <v/>
      </c>
      <c r="AG394" s="24"/>
      <c r="AH394" s="24"/>
      <c r="AI394" s="24"/>
      <c r="AJ394" s="24"/>
      <c r="AK394" s="36" t="str">
        <f>IF(AL394="","",MAX($AK$1:AK393)+1)</f>
        <v/>
      </c>
      <c r="AL394" s="39" t="str">
        <f>IF(H394="","",IF(COUNTIF($AL$3:AL393,H394)=0,H394,""))</f>
        <v/>
      </c>
      <c r="AM394" s="39" t="str">
        <f t="shared" si="114"/>
        <v/>
      </c>
    </row>
    <row r="395" spans="2:39" x14ac:dyDescent="0.35">
      <c r="B395" s="31"/>
      <c r="C395" s="31"/>
      <c r="D395" s="31"/>
      <c r="E395" s="31"/>
      <c r="F395" s="78"/>
      <c r="G395" s="21"/>
      <c r="H395" s="31"/>
      <c r="I395" s="32"/>
      <c r="J395" s="33" t="str">
        <f t="shared" si="101"/>
        <v/>
      </c>
      <c r="K395" s="31"/>
      <c r="L395" s="24"/>
      <c r="M395" s="24"/>
      <c r="N395" s="24"/>
      <c r="O395" s="34" t="str">
        <f t="shared" si="102"/>
        <v/>
      </c>
      <c r="P395" s="34" t="str">
        <f t="shared" ca="1" si="103"/>
        <v/>
      </c>
      <c r="Q395" s="34" t="str">
        <f>IF(AND(C395="Abierto",D395="Urgente"),RANK(P395,$P$4:$P$999,0)+COUNTIF($P$4:P395,P395)-1,"")</f>
        <v/>
      </c>
      <c r="R395" s="34" t="str">
        <f t="shared" si="104"/>
        <v/>
      </c>
      <c r="S395" s="34" t="str">
        <f t="shared" ca="1" si="105"/>
        <v/>
      </c>
      <c r="T395" s="34" t="str">
        <f>IF(AND(C395="Abierto",D395="Alta"),RANK(S395,$S$4:$S$999,0)+COUNTIF($S$4:S395,S395)-1+MAX(Q:Q),"")</f>
        <v/>
      </c>
      <c r="U395" s="34" t="str">
        <f t="shared" si="106"/>
        <v/>
      </c>
      <c r="V395" s="34" t="str">
        <f t="shared" ca="1" si="107"/>
        <v/>
      </c>
      <c r="W395" s="34" t="str">
        <f>IF(AND(C395="Abierto",D395="Media"),RANK(V395,$V$4:$V$999,0)+COUNTIF($V$4:V395,V395)-1+MAX(Q:Q,T:T),"")</f>
        <v/>
      </c>
      <c r="X395" s="34" t="str">
        <f t="shared" si="108"/>
        <v/>
      </c>
      <c r="Y395" s="34" t="str">
        <f t="shared" ca="1" si="109"/>
        <v/>
      </c>
      <c r="Z395" s="34" t="str">
        <f>IF(AND(C395="Abierto",D395="Baja"),RANK(Y395,$Y$4:$Y$999,0)+COUNTIF($Y$4:Y395,Y395)-1+MAX(Q:Q,T:T,W:W),"")</f>
        <v/>
      </c>
      <c r="AA395" s="35" t="str">
        <f t="shared" si="100"/>
        <v/>
      </c>
      <c r="AB395" s="35" t="str">
        <f t="shared" si="110"/>
        <v/>
      </c>
      <c r="AC395" s="35" t="str">
        <f t="shared" si="111"/>
        <v/>
      </c>
      <c r="AD395" s="36">
        <v>392</v>
      </c>
      <c r="AE395" s="36" t="str">
        <f t="shared" ca="1" si="112"/>
        <v/>
      </c>
      <c r="AF395" s="37" t="str">
        <f t="shared" ca="1" si="113"/>
        <v/>
      </c>
      <c r="AG395" s="24"/>
      <c r="AH395" s="24"/>
      <c r="AI395" s="24"/>
      <c r="AJ395" s="24"/>
      <c r="AK395" s="36" t="str">
        <f>IF(AL395="","",MAX($AK$1:AK394)+1)</f>
        <v/>
      </c>
      <c r="AL395" s="39" t="str">
        <f>IF(H395="","",IF(COUNTIF($AL$3:AL394,H395)=0,H395,""))</f>
        <v/>
      </c>
      <c r="AM395" s="39" t="str">
        <f t="shared" si="114"/>
        <v/>
      </c>
    </row>
    <row r="396" spans="2:39" x14ac:dyDescent="0.35">
      <c r="B396" s="31"/>
      <c r="C396" s="31"/>
      <c r="D396" s="31"/>
      <c r="E396" s="31"/>
      <c r="F396" s="78"/>
      <c r="G396" s="21"/>
      <c r="H396" s="31"/>
      <c r="I396" s="32"/>
      <c r="J396" s="33" t="str">
        <f t="shared" si="101"/>
        <v/>
      </c>
      <c r="K396" s="31"/>
      <c r="L396" s="24"/>
      <c r="M396" s="24"/>
      <c r="N396" s="24"/>
      <c r="O396" s="34" t="str">
        <f t="shared" si="102"/>
        <v/>
      </c>
      <c r="P396" s="34" t="str">
        <f t="shared" ca="1" si="103"/>
        <v/>
      </c>
      <c r="Q396" s="34" t="str">
        <f>IF(AND(C396="Abierto",D396="Urgente"),RANK(P396,$P$4:$P$999,0)+COUNTIF($P$4:P396,P396)-1,"")</f>
        <v/>
      </c>
      <c r="R396" s="34" t="str">
        <f t="shared" si="104"/>
        <v/>
      </c>
      <c r="S396" s="34" t="str">
        <f t="shared" ca="1" si="105"/>
        <v/>
      </c>
      <c r="T396" s="34" t="str">
        <f>IF(AND(C396="Abierto",D396="Alta"),RANK(S396,$S$4:$S$999,0)+COUNTIF($S$4:S396,S396)-1+MAX(Q:Q),"")</f>
        <v/>
      </c>
      <c r="U396" s="34" t="str">
        <f t="shared" si="106"/>
        <v/>
      </c>
      <c r="V396" s="34" t="str">
        <f t="shared" ca="1" si="107"/>
        <v/>
      </c>
      <c r="W396" s="34" t="str">
        <f>IF(AND(C396="Abierto",D396="Media"),RANK(V396,$V$4:$V$999,0)+COUNTIF($V$4:V396,V396)-1+MAX(Q:Q,T:T),"")</f>
        <v/>
      </c>
      <c r="X396" s="34" t="str">
        <f t="shared" si="108"/>
        <v/>
      </c>
      <c r="Y396" s="34" t="str">
        <f t="shared" ca="1" si="109"/>
        <v/>
      </c>
      <c r="Z396" s="34" t="str">
        <f>IF(AND(C396="Abierto",D396="Baja"),RANK(Y396,$Y$4:$Y$999,0)+COUNTIF($Y$4:Y396,Y396)-1+MAX(Q:Q,T:T,W:W),"")</f>
        <v/>
      </c>
      <c r="AA396" s="35" t="str">
        <f t="shared" si="100"/>
        <v/>
      </c>
      <c r="AB396" s="35" t="str">
        <f t="shared" si="110"/>
        <v/>
      </c>
      <c r="AC396" s="35" t="str">
        <f t="shared" si="111"/>
        <v/>
      </c>
      <c r="AD396" s="36">
        <v>393</v>
      </c>
      <c r="AE396" s="36" t="str">
        <f t="shared" ca="1" si="112"/>
        <v/>
      </c>
      <c r="AF396" s="37" t="str">
        <f t="shared" ca="1" si="113"/>
        <v/>
      </c>
      <c r="AG396" s="24"/>
      <c r="AH396" s="24"/>
      <c r="AI396" s="24"/>
      <c r="AJ396" s="24"/>
      <c r="AK396" s="36" t="str">
        <f>IF(AL396="","",MAX($AK$1:AK395)+1)</f>
        <v/>
      </c>
      <c r="AL396" s="39" t="str">
        <f>IF(H396="","",IF(COUNTIF($AL$3:AL395,H396)=0,H396,""))</f>
        <v/>
      </c>
      <c r="AM396" s="39" t="str">
        <f t="shared" si="114"/>
        <v/>
      </c>
    </row>
    <row r="397" spans="2:39" x14ac:dyDescent="0.35">
      <c r="B397" s="31"/>
      <c r="C397" s="31"/>
      <c r="D397" s="31"/>
      <c r="E397" s="31"/>
      <c r="F397" s="78"/>
      <c r="G397" s="21"/>
      <c r="H397" s="31"/>
      <c r="I397" s="32"/>
      <c r="J397" s="33" t="str">
        <f t="shared" si="101"/>
        <v/>
      </c>
      <c r="K397" s="31"/>
      <c r="L397" s="24"/>
      <c r="M397" s="24"/>
      <c r="N397" s="24"/>
      <c r="O397" s="34" t="str">
        <f t="shared" si="102"/>
        <v/>
      </c>
      <c r="P397" s="34" t="str">
        <f t="shared" ca="1" si="103"/>
        <v/>
      </c>
      <c r="Q397" s="34" t="str">
        <f>IF(AND(C397="Abierto",D397="Urgente"),RANK(P397,$P$4:$P$999,0)+COUNTIF($P$4:P397,P397)-1,"")</f>
        <v/>
      </c>
      <c r="R397" s="34" t="str">
        <f t="shared" si="104"/>
        <v/>
      </c>
      <c r="S397" s="34" t="str">
        <f t="shared" ca="1" si="105"/>
        <v/>
      </c>
      <c r="T397" s="34" t="str">
        <f>IF(AND(C397="Abierto",D397="Alta"),RANK(S397,$S$4:$S$999,0)+COUNTIF($S$4:S397,S397)-1+MAX(Q:Q),"")</f>
        <v/>
      </c>
      <c r="U397" s="34" t="str">
        <f t="shared" si="106"/>
        <v/>
      </c>
      <c r="V397" s="34" t="str">
        <f t="shared" ca="1" si="107"/>
        <v/>
      </c>
      <c r="W397" s="34" t="str">
        <f>IF(AND(C397="Abierto",D397="Media"),RANK(V397,$V$4:$V$999,0)+COUNTIF($V$4:V397,V397)-1+MAX(Q:Q,T:T),"")</f>
        <v/>
      </c>
      <c r="X397" s="34" t="str">
        <f t="shared" si="108"/>
        <v/>
      </c>
      <c r="Y397" s="34" t="str">
        <f t="shared" ca="1" si="109"/>
        <v/>
      </c>
      <c r="Z397" s="34" t="str">
        <f>IF(AND(C397="Abierto",D397="Baja"),RANK(Y397,$Y$4:$Y$999,0)+COUNTIF($Y$4:Y397,Y397)-1+MAX(Q:Q,T:T,W:W),"")</f>
        <v/>
      </c>
      <c r="AA397" s="35" t="str">
        <f t="shared" si="100"/>
        <v/>
      </c>
      <c r="AB397" s="35" t="str">
        <f t="shared" si="110"/>
        <v/>
      </c>
      <c r="AC397" s="35" t="str">
        <f t="shared" si="111"/>
        <v/>
      </c>
      <c r="AD397" s="36">
        <v>394</v>
      </c>
      <c r="AE397" s="36" t="str">
        <f t="shared" ca="1" si="112"/>
        <v/>
      </c>
      <c r="AF397" s="37" t="str">
        <f t="shared" ca="1" si="113"/>
        <v/>
      </c>
      <c r="AG397" s="24"/>
      <c r="AH397" s="24"/>
      <c r="AI397" s="24"/>
      <c r="AJ397" s="24"/>
      <c r="AK397" s="36" t="str">
        <f>IF(AL397="","",MAX($AK$1:AK396)+1)</f>
        <v/>
      </c>
      <c r="AL397" s="39" t="str">
        <f>IF(H397="","",IF(COUNTIF($AL$3:AL396,H397)=0,H397,""))</f>
        <v/>
      </c>
      <c r="AM397" s="39" t="str">
        <f t="shared" si="114"/>
        <v/>
      </c>
    </row>
    <row r="398" spans="2:39" x14ac:dyDescent="0.35">
      <c r="B398" s="31"/>
      <c r="C398" s="31"/>
      <c r="D398" s="31"/>
      <c r="E398" s="31"/>
      <c r="F398" s="78"/>
      <c r="G398" s="21"/>
      <c r="H398" s="31"/>
      <c r="I398" s="32"/>
      <c r="J398" s="33" t="str">
        <f t="shared" si="101"/>
        <v/>
      </c>
      <c r="K398" s="31"/>
      <c r="L398" s="24"/>
      <c r="M398" s="24"/>
      <c r="N398" s="24"/>
      <c r="O398" s="34" t="str">
        <f t="shared" si="102"/>
        <v/>
      </c>
      <c r="P398" s="34" t="str">
        <f t="shared" ca="1" si="103"/>
        <v/>
      </c>
      <c r="Q398" s="34" t="str">
        <f>IF(AND(C398="Abierto",D398="Urgente"),RANK(P398,$P$4:$P$999,0)+COUNTIF($P$4:P398,P398)-1,"")</f>
        <v/>
      </c>
      <c r="R398" s="34" t="str">
        <f t="shared" si="104"/>
        <v/>
      </c>
      <c r="S398" s="34" t="str">
        <f t="shared" ca="1" si="105"/>
        <v/>
      </c>
      <c r="T398" s="34" t="str">
        <f>IF(AND(C398="Abierto",D398="Alta"),RANK(S398,$S$4:$S$999,0)+COUNTIF($S$4:S398,S398)-1+MAX(Q:Q),"")</f>
        <v/>
      </c>
      <c r="U398" s="34" t="str">
        <f t="shared" si="106"/>
        <v/>
      </c>
      <c r="V398" s="34" t="str">
        <f t="shared" ca="1" si="107"/>
        <v/>
      </c>
      <c r="W398" s="34" t="str">
        <f>IF(AND(C398="Abierto",D398="Media"),RANK(V398,$V$4:$V$999,0)+COUNTIF($V$4:V398,V398)-1+MAX(Q:Q,T:T),"")</f>
        <v/>
      </c>
      <c r="X398" s="34" t="str">
        <f t="shared" si="108"/>
        <v/>
      </c>
      <c r="Y398" s="34" t="str">
        <f t="shared" ca="1" si="109"/>
        <v/>
      </c>
      <c r="Z398" s="34" t="str">
        <f>IF(AND(C398="Abierto",D398="Baja"),RANK(Y398,$Y$4:$Y$999,0)+COUNTIF($Y$4:Y398,Y398)-1+MAX(Q:Q,T:T,W:W),"")</f>
        <v/>
      </c>
      <c r="AA398" s="35" t="str">
        <f t="shared" si="100"/>
        <v/>
      </c>
      <c r="AB398" s="35" t="str">
        <f t="shared" si="110"/>
        <v/>
      </c>
      <c r="AC398" s="35" t="str">
        <f t="shared" si="111"/>
        <v/>
      </c>
      <c r="AD398" s="36">
        <v>395</v>
      </c>
      <c r="AE398" s="36" t="str">
        <f t="shared" ca="1" si="112"/>
        <v/>
      </c>
      <c r="AF398" s="37" t="str">
        <f t="shared" ca="1" si="113"/>
        <v/>
      </c>
      <c r="AG398" s="24"/>
      <c r="AH398" s="24"/>
      <c r="AI398" s="24"/>
      <c r="AJ398" s="24"/>
      <c r="AK398" s="36" t="str">
        <f>IF(AL398="","",MAX($AK$1:AK397)+1)</f>
        <v/>
      </c>
      <c r="AL398" s="39" t="str">
        <f>IF(H398="","",IF(COUNTIF($AL$3:AL397,H398)=0,H398,""))</f>
        <v/>
      </c>
      <c r="AM398" s="39" t="str">
        <f t="shared" si="114"/>
        <v/>
      </c>
    </row>
    <row r="399" spans="2:39" x14ac:dyDescent="0.35">
      <c r="B399" s="31"/>
      <c r="C399" s="31"/>
      <c r="D399" s="31"/>
      <c r="E399" s="31"/>
      <c r="F399" s="78"/>
      <c r="G399" s="21"/>
      <c r="H399" s="31"/>
      <c r="I399" s="32"/>
      <c r="J399" s="33" t="str">
        <f t="shared" si="101"/>
        <v/>
      </c>
      <c r="K399" s="31"/>
      <c r="L399" s="24"/>
      <c r="M399" s="24"/>
      <c r="N399" s="24"/>
      <c r="O399" s="34" t="str">
        <f t="shared" si="102"/>
        <v/>
      </c>
      <c r="P399" s="34" t="str">
        <f t="shared" ca="1" si="103"/>
        <v/>
      </c>
      <c r="Q399" s="34" t="str">
        <f>IF(AND(C399="Abierto",D399="Urgente"),RANK(P399,$P$4:$P$999,0)+COUNTIF($P$4:P399,P399)-1,"")</f>
        <v/>
      </c>
      <c r="R399" s="34" t="str">
        <f t="shared" si="104"/>
        <v/>
      </c>
      <c r="S399" s="34" t="str">
        <f t="shared" ca="1" si="105"/>
        <v/>
      </c>
      <c r="T399" s="34" t="str">
        <f>IF(AND(C399="Abierto",D399="Alta"),RANK(S399,$S$4:$S$999,0)+COUNTIF($S$4:S399,S399)-1+MAX(Q:Q),"")</f>
        <v/>
      </c>
      <c r="U399" s="34" t="str">
        <f t="shared" si="106"/>
        <v/>
      </c>
      <c r="V399" s="34" t="str">
        <f t="shared" ca="1" si="107"/>
        <v/>
      </c>
      <c r="W399" s="34" t="str">
        <f>IF(AND(C399="Abierto",D399="Media"),RANK(V399,$V$4:$V$999,0)+COUNTIF($V$4:V399,V399)-1+MAX(Q:Q,T:T),"")</f>
        <v/>
      </c>
      <c r="X399" s="34" t="str">
        <f t="shared" si="108"/>
        <v/>
      </c>
      <c r="Y399" s="34" t="str">
        <f t="shared" ca="1" si="109"/>
        <v/>
      </c>
      <c r="Z399" s="34" t="str">
        <f>IF(AND(C399="Abierto",D399="Baja"),RANK(Y399,$Y$4:$Y$999,0)+COUNTIF($Y$4:Y399,Y399)-1+MAX(Q:Q,T:T,W:W),"")</f>
        <v/>
      </c>
      <c r="AA399" s="35" t="str">
        <f t="shared" si="100"/>
        <v/>
      </c>
      <c r="AB399" s="35" t="str">
        <f t="shared" si="110"/>
        <v/>
      </c>
      <c r="AC399" s="35" t="str">
        <f t="shared" si="111"/>
        <v/>
      </c>
      <c r="AD399" s="36">
        <v>396</v>
      </c>
      <c r="AE399" s="36" t="str">
        <f t="shared" ca="1" si="112"/>
        <v/>
      </c>
      <c r="AF399" s="37" t="str">
        <f t="shared" ca="1" si="113"/>
        <v/>
      </c>
      <c r="AG399" s="24"/>
      <c r="AH399" s="24"/>
      <c r="AI399" s="24"/>
      <c r="AJ399" s="24"/>
      <c r="AK399" s="36" t="str">
        <f>IF(AL399="","",MAX($AK$1:AK398)+1)</f>
        <v/>
      </c>
      <c r="AL399" s="39" t="str">
        <f>IF(H399="","",IF(COUNTIF($AL$3:AL398,H399)=0,H399,""))</f>
        <v/>
      </c>
      <c r="AM399" s="39" t="str">
        <f t="shared" si="114"/>
        <v/>
      </c>
    </row>
    <row r="400" spans="2:39" x14ac:dyDescent="0.35">
      <c r="B400" s="31"/>
      <c r="C400" s="31"/>
      <c r="D400" s="31"/>
      <c r="E400" s="31"/>
      <c r="F400" s="78"/>
      <c r="G400" s="21"/>
      <c r="H400" s="31"/>
      <c r="I400" s="32"/>
      <c r="J400" s="33" t="str">
        <f t="shared" si="101"/>
        <v/>
      </c>
      <c r="K400" s="31"/>
      <c r="L400" s="24"/>
      <c r="M400" s="24"/>
      <c r="N400" s="24"/>
      <c r="O400" s="34" t="str">
        <f t="shared" si="102"/>
        <v/>
      </c>
      <c r="P400" s="34" t="str">
        <f t="shared" ca="1" si="103"/>
        <v/>
      </c>
      <c r="Q400" s="34" t="str">
        <f>IF(AND(C400="Abierto",D400="Urgente"),RANK(P400,$P$4:$P$999,0)+COUNTIF($P$4:P400,P400)-1,"")</f>
        <v/>
      </c>
      <c r="R400" s="34" t="str">
        <f t="shared" si="104"/>
        <v/>
      </c>
      <c r="S400" s="34" t="str">
        <f t="shared" ca="1" si="105"/>
        <v/>
      </c>
      <c r="T400" s="34" t="str">
        <f>IF(AND(C400="Abierto",D400="Alta"),RANK(S400,$S$4:$S$999,0)+COUNTIF($S$4:S400,S400)-1+MAX(Q:Q),"")</f>
        <v/>
      </c>
      <c r="U400" s="34" t="str">
        <f t="shared" si="106"/>
        <v/>
      </c>
      <c r="V400" s="34" t="str">
        <f t="shared" ca="1" si="107"/>
        <v/>
      </c>
      <c r="W400" s="34" t="str">
        <f>IF(AND(C400="Abierto",D400="Media"),RANK(V400,$V$4:$V$999,0)+COUNTIF($V$4:V400,V400)-1+MAX(Q:Q,T:T),"")</f>
        <v/>
      </c>
      <c r="X400" s="34" t="str">
        <f t="shared" si="108"/>
        <v/>
      </c>
      <c r="Y400" s="34" t="str">
        <f t="shared" ca="1" si="109"/>
        <v/>
      </c>
      <c r="Z400" s="34" t="str">
        <f>IF(AND(C400="Abierto",D400="Baja"),RANK(Y400,$Y$4:$Y$999,0)+COUNTIF($Y$4:Y400,Y400)-1+MAX(Q:Q,T:T,W:W),"")</f>
        <v/>
      </c>
      <c r="AA400" s="35" t="str">
        <f t="shared" si="100"/>
        <v/>
      </c>
      <c r="AB400" s="35" t="str">
        <f t="shared" si="110"/>
        <v/>
      </c>
      <c r="AC400" s="35" t="str">
        <f t="shared" si="111"/>
        <v/>
      </c>
      <c r="AD400" s="36">
        <v>397</v>
      </c>
      <c r="AE400" s="36" t="str">
        <f t="shared" ca="1" si="112"/>
        <v/>
      </c>
      <c r="AF400" s="37" t="str">
        <f t="shared" ca="1" si="113"/>
        <v/>
      </c>
      <c r="AG400" s="24"/>
      <c r="AH400" s="24"/>
      <c r="AI400" s="24"/>
      <c r="AJ400" s="24"/>
      <c r="AK400" s="36" t="str">
        <f>IF(AL400="","",MAX($AK$1:AK399)+1)</f>
        <v/>
      </c>
      <c r="AL400" s="39" t="str">
        <f>IF(H400="","",IF(COUNTIF($AL$3:AL399,H400)=0,H400,""))</f>
        <v/>
      </c>
      <c r="AM400" s="39" t="str">
        <f t="shared" si="114"/>
        <v/>
      </c>
    </row>
    <row r="401" spans="2:39" x14ac:dyDescent="0.35">
      <c r="B401" s="31"/>
      <c r="C401" s="31"/>
      <c r="D401" s="31"/>
      <c r="E401" s="31"/>
      <c r="F401" s="78"/>
      <c r="G401" s="21"/>
      <c r="H401" s="31"/>
      <c r="I401" s="32"/>
      <c r="J401" s="33" t="str">
        <f t="shared" si="101"/>
        <v/>
      </c>
      <c r="K401" s="31"/>
      <c r="L401" s="24"/>
      <c r="M401" s="24"/>
      <c r="N401" s="24"/>
      <c r="O401" s="34" t="str">
        <f t="shared" si="102"/>
        <v/>
      </c>
      <c r="P401" s="34" t="str">
        <f t="shared" ca="1" si="103"/>
        <v/>
      </c>
      <c r="Q401" s="34" t="str">
        <f>IF(AND(C401="Abierto",D401="Urgente"),RANK(P401,$P$4:$P$999,0)+COUNTIF($P$4:P401,P401)-1,"")</f>
        <v/>
      </c>
      <c r="R401" s="34" t="str">
        <f t="shared" si="104"/>
        <v/>
      </c>
      <c r="S401" s="34" t="str">
        <f t="shared" ca="1" si="105"/>
        <v/>
      </c>
      <c r="T401" s="34" t="str">
        <f>IF(AND(C401="Abierto",D401="Alta"),RANK(S401,$S$4:$S$999,0)+COUNTIF($S$4:S401,S401)-1+MAX(Q:Q),"")</f>
        <v/>
      </c>
      <c r="U401" s="34" t="str">
        <f t="shared" si="106"/>
        <v/>
      </c>
      <c r="V401" s="34" t="str">
        <f t="shared" ca="1" si="107"/>
        <v/>
      </c>
      <c r="W401" s="34" t="str">
        <f>IF(AND(C401="Abierto",D401="Media"),RANK(V401,$V$4:$V$999,0)+COUNTIF($V$4:V401,V401)-1+MAX(Q:Q,T:T),"")</f>
        <v/>
      </c>
      <c r="X401" s="34" t="str">
        <f t="shared" si="108"/>
        <v/>
      </c>
      <c r="Y401" s="34" t="str">
        <f t="shared" ca="1" si="109"/>
        <v/>
      </c>
      <c r="Z401" s="34" t="str">
        <f>IF(AND(C401="Abierto",D401="Baja"),RANK(Y401,$Y$4:$Y$999,0)+COUNTIF($Y$4:Y401,Y401)-1+MAX(Q:Q,T:T,W:W),"")</f>
        <v/>
      </c>
      <c r="AA401" s="35" t="str">
        <f t="shared" si="100"/>
        <v/>
      </c>
      <c r="AB401" s="35" t="str">
        <f t="shared" si="110"/>
        <v/>
      </c>
      <c r="AC401" s="35" t="str">
        <f t="shared" si="111"/>
        <v/>
      </c>
      <c r="AD401" s="36">
        <v>398</v>
      </c>
      <c r="AE401" s="36" t="str">
        <f t="shared" ca="1" si="112"/>
        <v/>
      </c>
      <c r="AF401" s="37" t="str">
        <f t="shared" ca="1" si="113"/>
        <v/>
      </c>
      <c r="AG401" s="24"/>
      <c r="AH401" s="24"/>
      <c r="AI401" s="24"/>
      <c r="AJ401" s="24"/>
      <c r="AK401" s="36" t="str">
        <f>IF(AL401="","",MAX($AK$1:AK400)+1)</f>
        <v/>
      </c>
      <c r="AL401" s="39" t="str">
        <f>IF(H401="","",IF(COUNTIF($AL$3:AL400,H401)=0,H401,""))</f>
        <v/>
      </c>
      <c r="AM401" s="39" t="str">
        <f t="shared" si="114"/>
        <v/>
      </c>
    </row>
    <row r="402" spans="2:39" x14ac:dyDescent="0.35">
      <c r="B402" s="31"/>
      <c r="C402" s="31"/>
      <c r="D402" s="31"/>
      <c r="E402" s="31"/>
      <c r="F402" s="78"/>
      <c r="G402" s="21"/>
      <c r="H402" s="31"/>
      <c r="I402" s="32"/>
      <c r="J402" s="33" t="str">
        <f t="shared" si="101"/>
        <v/>
      </c>
      <c r="K402" s="31"/>
      <c r="L402" s="24"/>
      <c r="M402" s="24"/>
      <c r="N402" s="24"/>
      <c r="O402" s="34" t="str">
        <f t="shared" si="102"/>
        <v/>
      </c>
      <c r="P402" s="34" t="str">
        <f t="shared" ca="1" si="103"/>
        <v/>
      </c>
      <c r="Q402" s="34" t="str">
        <f>IF(AND(C402="Abierto",D402="Urgente"),RANK(P402,$P$4:$P$999,0)+COUNTIF($P$4:P402,P402)-1,"")</f>
        <v/>
      </c>
      <c r="R402" s="34" t="str">
        <f t="shared" si="104"/>
        <v/>
      </c>
      <c r="S402" s="34" t="str">
        <f t="shared" ca="1" si="105"/>
        <v/>
      </c>
      <c r="T402" s="34" t="str">
        <f>IF(AND(C402="Abierto",D402="Alta"),RANK(S402,$S$4:$S$999,0)+COUNTIF($S$4:S402,S402)-1+MAX(Q:Q),"")</f>
        <v/>
      </c>
      <c r="U402" s="34" t="str">
        <f t="shared" si="106"/>
        <v/>
      </c>
      <c r="V402" s="34" t="str">
        <f t="shared" ca="1" si="107"/>
        <v/>
      </c>
      <c r="W402" s="34" t="str">
        <f>IF(AND(C402="Abierto",D402="Media"),RANK(V402,$V$4:$V$999,0)+COUNTIF($V$4:V402,V402)-1+MAX(Q:Q,T:T),"")</f>
        <v/>
      </c>
      <c r="X402" s="34" t="str">
        <f t="shared" si="108"/>
        <v/>
      </c>
      <c r="Y402" s="34" t="str">
        <f t="shared" ca="1" si="109"/>
        <v/>
      </c>
      <c r="Z402" s="34" t="str">
        <f>IF(AND(C402="Abierto",D402="Baja"),RANK(Y402,$Y$4:$Y$999,0)+COUNTIF($Y$4:Y402,Y402)-1+MAX(Q:Q,T:T,W:W),"")</f>
        <v/>
      </c>
      <c r="AA402" s="35" t="str">
        <f t="shared" si="100"/>
        <v/>
      </c>
      <c r="AB402" s="35" t="str">
        <f t="shared" si="110"/>
        <v/>
      </c>
      <c r="AC402" s="35" t="str">
        <f t="shared" si="111"/>
        <v/>
      </c>
      <c r="AD402" s="36">
        <v>399</v>
      </c>
      <c r="AE402" s="36" t="str">
        <f t="shared" ca="1" si="112"/>
        <v/>
      </c>
      <c r="AF402" s="37" t="str">
        <f t="shared" ca="1" si="113"/>
        <v/>
      </c>
      <c r="AG402" s="24"/>
      <c r="AH402" s="24"/>
      <c r="AI402" s="24"/>
      <c r="AJ402" s="24"/>
      <c r="AK402" s="36" t="str">
        <f>IF(AL402="","",MAX($AK$1:AK401)+1)</f>
        <v/>
      </c>
      <c r="AL402" s="39" t="str">
        <f>IF(H402="","",IF(COUNTIF($AL$3:AL401,H402)=0,H402,""))</f>
        <v/>
      </c>
      <c r="AM402" s="39" t="str">
        <f t="shared" si="114"/>
        <v/>
      </c>
    </row>
    <row r="403" spans="2:39" x14ac:dyDescent="0.35">
      <c r="B403" s="31"/>
      <c r="C403" s="31"/>
      <c r="D403" s="31"/>
      <c r="E403" s="31"/>
      <c r="F403" s="78"/>
      <c r="G403" s="21"/>
      <c r="H403" s="31"/>
      <c r="I403" s="32"/>
      <c r="J403" s="33" t="str">
        <f t="shared" si="101"/>
        <v/>
      </c>
      <c r="K403" s="31"/>
      <c r="L403" s="24"/>
      <c r="M403" s="24"/>
      <c r="N403" s="24"/>
      <c r="O403" s="34" t="str">
        <f t="shared" si="102"/>
        <v/>
      </c>
      <c r="P403" s="34" t="str">
        <f t="shared" ca="1" si="103"/>
        <v/>
      </c>
      <c r="Q403" s="34" t="str">
        <f>IF(AND(C403="Abierto",D403="Urgente"),RANK(P403,$P$4:$P$999,0)+COUNTIF($P$4:P403,P403)-1,"")</f>
        <v/>
      </c>
      <c r="R403" s="34" t="str">
        <f t="shared" si="104"/>
        <v/>
      </c>
      <c r="S403" s="34" t="str">
        <f t="shared" ca="1" si="105"/>
        <v/>
      </c>
      <c r="T403" s="34" t="str">
        <f>IF(AND(C403="Abierto",D403="Alta"),RANK(S403,$S$4:$S$999,0)+COUNTIF($S$4:S403,S403)-1+MAX(Q:Q),"")</f>
        <v/>
      </c>
      <c r="U403" s="34" t="str">
        <f t="shared" si="106"/>
        <v/>
      </c>
      <c r="V403" s="34" t="str">
        <f t="shared" ca="1" si="107"/>
        <v/>
      </c>
      <c r="W403" s="34" t="str">
        <f>IF(AND(C403="Abierto",D403="Media"),RANK(V403,$V$4:$V$999,0)+COUNTIF($V$4:V403,V403)-1+MAX(Q:Q,T:T),"")</f>
        <v/>
      </c>
      <c r="X403" s="34" t="str">
        <f t="shared" si="108"/>
        <v/>
      </c>
      <c r="Y403" s="34" t="str">
        <f t="shared" ca="1" si="109"/>
        <v/>
      </c>
      <c r="Z403" s="34" t="str">
        <f>IF(AND(C403="Abierto",D403="Baja"),RANK(Y403,$Y$4:$Y$999,0)+COUNTIF($Y$4:Y403,Y403)-1+MAX(Q:Q,T:T,W:W),"")</f>
        <v/>
      </c>
      <c r="AA403" s="35" t="str">
        <f t="shared" si="100"/>
        <v/>
      </c>
      <c r="AB403" s="35" t="str">
        <f t="shared" si="110"/>
        <v/>
      </c>
      <c r="AC403" s="35" t="str">
        <f t="shared" si="111"/>
        <v/>
      </c>
      <c r="AD403" s="36">
        <v>400</v>
      </c>
      <c r="AE403" s="36" t="str">
        <f t="shared" ca="1" si="112"/>
        <v/>
      </c>
      <c r="AF403" s="37" t="str">
        <f t="shared" ca="1" si="113"/>
        <v/>
      </c>
      <c r="AG403" s="24"/>
      <c r="AH403" s="24"/>
      <c r="AI403" s="24"/>
      <c r="AJ403" s="24"/>
      <c r="AK403" s="36" t="str">
        <f>IF(AL403="","",MAX($AK$1:AK402)+1)</f>
        <v/>
      </c>
      <c r="AL403" s="39" t="str">
        <f>IF(H403="","",IF(COUNTIF($AL$3:AL402,H403)=0,H403,""))</f>
        <v/>
      </c>
      <c r="AM403" s="39" t="str">
        <f t="shared" si="114"/>
        <v/>
      </c>
    </row>
    <row r="404" spans="2:39" x14ac:dyDescent="0.35">
      <c r="B404" s="31"/>
      <c r="C404" s="31"/>
      <c r="D404" s="31"/>
      <c r="E404" s="31"/>
      <c r="F404" s="78"/>
      <c r="G404" s="21"/>
      <c r="H404" s="31"/>
      <c r="I404" s="32"/>
      <c r="J404" s="33" t="str">
        <f t="shared" si="101"/>
        <v/>
      </c>
      <c r="K404" s="31"/>
      <c r="L404" s="24"/>
      <c r="M404" s="24"/>
      <c r="N404" s="24"/>
      <c r="O404" s="34" t="str">
        <f t="shared" si="102"/>
        <v/>
      </c>
      <c r="P404" s="34" t="str">
        <f t="shared" ca="1" si="103"/>
        <v/>
      </c>
      <c r="Q404" s="34" t="str">
        <f>IF(AND(C404="Abierto",D404="Urgente"),RANK(P404,$P$4:$P$999,0)+COUNTIF($P$4:P404,P404)-1,"")</f>
        <v/>
      </c>
      <c r="R404" s="34" t="str">
        <f t="shared" si="104"/>
        <v/>
      </c>
      <c r="S404" s="34" t="str">
        <f t="shared" ca="1" si="105"/>
        <v/>
      </c>
      <c r="T404" s="34" t="str">
        <f>IF(AND(C404="Abierto",D404="Alta"),RANK(S404,$S$4:$S$999,0)+COUNTIF($S$4:S404,S404)-1+MAX(Q:Q),"")</f>
        <v/>
      </c>
      <c r="U404" s="34" t="str">
        <f t="shared" si="106"/>
        <v/>
      </c>
      <c r="V404" s="34" t="str">
        <f t="shared" ca="1" si="107"/>
        <v/>
      </c>
      <c r="W404" s="34" t="str">
        <f>IF(AND(C404="Abierto",D404="Media"),RANK(V404,$V$4:$V$999,0)+COUNTIF($V$4:V404,V404)-1+MAX(Q:Q,T:T),"")</f>
        <v/>
      </c>
      <c r="X404" s="34" t="str">
        <f t="shared" si="108"/>
        <v/>
      </c>
      <c r="Y404" s="34" t="str">
        <f t="shared" ca="1" si="109"/>
        <v/>
      </c>
      <c r="Z404" s="34" t="str">
        <f>IF(AND(C404="Abierto",D404="Baja"),RANK(Y404,$Y$4:$Y$999,0)+COUNTIF($Y$4:Y404,Y404)-1+MAX(Q:Q,T:T,W:W),"")</f>
        <v/>
      </c>
      <c r="AA404" s="35" t="str">
        <f t="shared" si="100"/>
        <v/>
      </c>
      <c r="AB404" s="35" t="str">
        <f t="shared" si="110"/>
        <v/>
      </c>
      <c r="AC404" s="35" t="str">
        <f t="shared" si="111"/>
        <v/>
      </c>
      <c r="AD404" s="36">
        <v>401</v>
      </c>
      <c r="AE404" s="36" t="str">
        <f t="shared" ca="1" si="112"/>
        <v/>
      </c>
      <c r="AF404" s="37" t="str">
        <f t="shared" ca="1" si="113"/>
        <v/>
      </c>
      <c r="AG404" s="24"/>
      <c r="AH404" s="24"/>
      <c r="AI404" s="24"/>
      <c r="AJ404" s="24"/>
      <c r="AK404" s="36" t="str">
        <f>IF(AL404="","",MAX($AK$1:AK403)+1)</f>
        <v/>
      </c>
      <c r="AL404" s="39" t="str">
        <f>IF(H404="","",IF(COUNTIF($AL$3:AL403,H404)=0,H404,""))</f>
        <v/>
      </c>
      <c r="AM404" s="39" t="str">
        <f t="shared" si="114"/>
        <v/>
      </c>
    </row>
    <row r="405" spans="2:39" x14ac:dyDescent="0.35">
      <c r="B405" s="31"/>
      <c r="C405" s="31"/>
      <c r="D405" s="31"/>
      <c r="E405" s="31"/>
      <c r="F405" s="78"/>
      <c r="G405" s="21"/>
      <c r="H405" s="31"/>
      <c r="I405" s="32"/>
      <c r="J405" s="33" t="str">
        <f t="shared" si="101"/>
        <v/>
      </c>
      <c r="K405" s="31"/>
      <c r="L405" s="24"/>
      <c r="M405" s="24"/>
      <c r="N405" s="24"/>
      <c r="O405" s="34" t="str">
        <f t="shared" si="102"/>
        <v/>
      </c>
      <c r="P405" s="34" t="str">
        <f t="shared" ca="1" si="103"/>
        <v/>
      </c>
      <c r="Q405" s="34" t="str">
        <f>IF(AND(C405="Abierto",D405="Urgente"),RANK(P405,$P$4:$P$999,0)+COUNTIF($P$4:P405,P405)-1,"")</f>
        <v/>
      </c>
      <c r="R405" s="34" t="str">
        <f t="shared" si="104"/>
        <v/>
      </c>
      <c r="S405" s="34" t="str">
        <f t="shared" ca="1" si="105"/>
        <v/>
      </c>
      <c r="T405" s="34" t="str">
        <f>IF(AND(C405="Abierto",D405="Alta"),RANK(S405,$S$4:$S$999,0)+COUNTIF($S$4:S405,S405)-1+MAX(Q:Q),"")</f>
        <v/>
      </c>
      <c r="U405" s="34" t="str">
        <f t="shared" si="106"/>
        <v/>
      </c>
      <c r="V405" s="34" t="str">
        <f t="shared" ca="1" si="107"/>
        <v/>
      </c>
      <c r="W405" s="34" t="str">
        <f>IF(AND(C405="Abierto",D405="Media"),RANK(V405,$V$4:$V$999,0)+COUNTIF($V$4:V405,V405)-1+MAX(Q:Q,T:T),"")</f>
        <v/>
      </c>
      <c r="X405" s="34" t="str">
        <f t="shared" si="108"/>
        <v/>
      </c>
      <c r="Y405" s="34" t="str">
        <f t="shared" ca="1" si="109"/>
        <v/>
      </c>
      <c r="Z405" s="34" t="str">
        <f>IF(AND(C405="Abierto",D405="Baja"),RANK(Y405,$Y$4:$Y$999,0)+COUNTIF($Y$4:Y405,Y405)-1+MAX(Q:Q,T:T,W:W),"")</f>
        <v/>
      </c>
      <c r="AA405" s="35" t="str">
        <f t="shared" si="100"/>
        <v/>
      </c>
      <c r="AB405" s="35" t="str">
        <f t="shared" si="110"/>
        <v/>
      </c>
      <c r="AC405" s="35" t="str">
        <f t="shared" si="111"/>
        <v/>
      </c>
      <c r="AD405" s="36">
        <v>402</v>
      </c>
      <c r="AE405" s="36" t="str">
        <f t="shared" ca="1" si="112"/>
        <v/>
      </c>
      <c r="AF405" s="37" t="str">
        <f t="shared" ca="1" si="113"/>
        <v/>
      </c>
      <c r="AG405" s="24"/>
      <c r="AH405" s="24"/>
      <c r="AI405" s="24"/>
      <c r="AJ405" s="24"/>
      <c r="AK405" s="36" t="str">
        <f>IF(AL405="","",MAX($AK$1:AK404)+1)</f>
        <v/>
      </c>
      <c r="AL405" s="39" t="str">
        <f>IF(H405="","",IF(COUNTIF($AL$3:AL404,H405)=0,H405,""))</f>
        <v/>
      </c>
      <c r="AM405" s="39" t="str">
        <f t="shared" si="114"/>
        <v/>
      </c>
    </row>
    <row r="406" spans="2:39" x14ac:dyDescent="0.35">
      <c r="B406" s="31"/>
      <c r="C406" s="31"/>
      <c r="D406" s="31"/>
      <c r="E406" s="31"/>
      <c r="F406" s="78"/>
      <c r="G406" s="21"/>
      <c r="H406" s="31"/>
      <c r="I406" s="32"/>
      <c r="J406" s="33" t="str">
        <f t="shared" si="101"/>
        <v/>
      </c>
      <c r="K406" s="31"/>
      <c r="L406" s="24"/>
      <c r="M406" s="24"/>
      <c r="N406" s="24"/>
      <c r="O406" s="34" t="str">
        <f t="shared" si="102"/>
        <v/>
      </c>
      <c r="P406" s="34" t="str">
        <f t="shared" ca="1" si="103"/>
        <v/>
      </c>
      <c r="Q406" s="34" t="str">
        <f>IF(AND(C406="Abierto",D406="Urgente"),RANK(P406,$P$4:$P$999,0)+COUNTIF($P$4:P406,P406)-1,"")</f>
        <v/>
      </c>
      <c r="R406" s="34" t="str">
        <f t="shared" si="104"/>
        <v/>
      </c>
      <c r="S406" s="34" t="str">
        <f t="shared" ca="1" si="105"/>
        <v/>
      </c>
      <c r="T406" s="34" t="str">
        <f>IF(AND(C406="Abierto",D406="Alta"),RANK(S406,$S$4:$S$999,0)+COUNTIF($S$4:S406,S406)-1+MAX(Q:Q),"")</f>
        <v/>
      </c>
      <c r="U406" s="34" t="str">
        <f t="shared" si="106"/>
        <v/>
      </c>
      <c r="V406" s="34" t="str">
        <f t="shared" ca="1" si="107"/>
        <v/>
      </c>
      <c r="W406" s="34" t="str">
        <f>IF(AND(C406="Abierto",D406="Media"),RANK(V406,$V$4:$V$999,0)+COUNTIF($V$4:V406,V406)-1+MAX(Q:Q,T:T),"")</f>
        <v/>
      </c>
      <c r="X406" s="34" t="str">
        <f t="shared" si="108"/>
        <v/>
      </c>
      <c r="Y406" s="34" t="str">
        <f t="shared" ca="1" si="109"/>
        <v/>
      </c>
      <c r="Z406" s="34" t="str">
        <f>IF(AND(C406="Abierto",D406="Baja"),RANK(Y406,$Y$4:$Y$999,0)+COUNTIF($Y$4:Y406,Y406)-1+MAX(Q:Q,T:T,W:W),"")</f>
        <v/>
      </c>
      <c r="AA406" s="35" t="str">
        <f t="shared" si="100"/>
        <v/>
      </c>
      <c r="AB406" s="35" t="str">
        <f t="shared" si="110"/>
        <v/>
      </c>
      <c r="AC406" s="35" t="str">
        <f t="shared" si="111"/>
        <v/>
      </c>
      <c r="AD406" s="36">
        <v>403</v>
      </c>
      <c r="AE406" s="36" t="str">
        <f t="shared" ca="1" si="112"/>
        <v/>
      </c>
      <c r="AF406" s="37" t="str">
        <f t="shared" ca="1" si="113"/>
        <v/>
      </c>
      <c r="AG406" s="24"/>
      <c r="AH406" s="24"/>
      <c r="AI406" s="24"/>
      <c r="AJ406" s="24"/>
      <c r="AK406" s="36" t="str">
        <f>IF(AL406="","",MAX($AK$1:AK405)+1)</f>
        <v/>
      </c>
      <c r="AL406" s="39" t="str">
        <f>IF(H406="","",IF(COUNTIF($AL$3:AL405,H406)=0,H406,""))</f>
        <v/>
      </c>
      <c r="AM406" s="39" t="str">
        <f t="shared" si="114"/>
        <v/>
      </c>
    </row>
    <row r="407" spans="2:39" x14ac:dyDescent="0.35">
      <c r="B407" s="31"/>
      <c r="C407" s="31"/>
      <c r="D407" s="31"/>
      <c r="E407" s="31"/>
      <c r="F407" s="78"/>
      <c r="G407" s="21"/>
      <c r="H407" s="31"/>
      <c r="I407" s="32"/>
      <c r="J407" s="33" t="str">
        <f t="shared" si="101"/>
        <v/>
      </c>
      <c r="K407" s="31"/>
      <c r="L407" s="24"/>
      <c r="M407" s="24"/>
      <c r="N407" s="24"/>
      <c r="O407" s="34" t="str">
        <f t="shared" si="102"/>
        <v/>
      </c>
      <c r="P407" s="34" t="str">
        <f t="shared" ca="1" si="103"/>
        <v/>
      </c>
      <c r="Q407" s="34" t="str">
        <f>IF(AND(C407="Abierto",D407="Urgente"),RANK(P407,$P$4:$P$999,0)+COUNTIF($P$4:P407,P407)-1,"")</f>
        <v/>
      </c>
      <c r="R407" s="34" t="str">
        <f t="shared" si="104"/>
        <v/>
      </c>
      <c r="S407" s="34" t="str">
        <f t="shared" ca="1" si="105"/>
        <v/>
      </c>
      <c r="T407" s="34" t="str">
        <f>IF(AND(C407="Abierto",D407="Alta"),RANK(S407,$S$4:$S$999,0)+COUNTIF($S$4:S407,S407)-1+MAX(Q:Q),"")</f>
        <v/>
      </c>
      <c r="U407" s="34" t="str">
        <f t="shared" si="106"/>
        <v/>
      </c>
      <c r="V407" s="34" t="str">
        <f t="shared" ca="1" si="107"/>
        <v/>
      </c>
      <c r="W407" s="34" t="str">
        <f>IF(AND(C407="Abierto",D407="Media"),RANK(V407,$V$4:$V$999,0)+COUNTIF($V$4:V407,V407)-1+MAX(Q:Q,T:T),"")</f>
        <v/>
      </c>
      <c r="X407" s="34" t="str">
        <f t="shared" si="108"/>
        <v/>
      </c>
      <c r="Y407" s="34" t="str">
        <f t="shared" ca="1" si="109"/>
        <v/>
      </c>
      <c r="Z407" s="34" t="str">
        <f>IF(AND(C407="Abierto",D407="Baja"),RANK(Y407,$Y$4:$Y$999,0)+COUNTIF($Y$4:Y407,Y407)-1+MAX(Q:Q,T:T,W:W),"")</f>
        <v/>
      </c>
      <c r="AA407" s="35" t="str">
        <f t="shared" si="100"/>
        <v/>
      </c>
      <c r="AB407" s="35" t="str">
        <f t="shared" si="110"/>
        <v/>
      </c>
      <c r="AC407" s="35" t="str">
        <f t="shared" si="111"/>
        <v/>
      </c>
      <c r="AD407" s="36">
        <v>404</v>
      </c>
      <c r="AE407" s="36" t="str">
        <f t="shared" ca="1" si="112"/>
        <v/>
      </c>
      <c r="AF407" s="37" t="str">
        <f t="shared" ca="1" si="113"/>
        <v/>
      </c>
      <c r="AG407" s="24"/>
      <c r="AH407" s="24"/>
      <c r="AI407" s="24"/>
      <c r="AJ407" s="24"/>
      <c r="AK407" s="36" t="str">
        <f>IF(AL407="","",MAX($AK$1:AK406)+1)</f>
        <v/>
      </c>
      <c r="AL407" s="39" t="str">
        <f>IF(H407="","",IF(COUNTIF($AL$3:AL406,H407)=0,H407,""))</f>
        <v/>
      </c>
      <c r="AM407" s="39" t="str">
        <f t="shared" si="114"/>
        <v/>
      </c>
    </row>
    <row r="408" spans="2:39" x14ac:dyDescent="0.35">
      <c r="B408" s="31"/>
      <c r="C408" s="31"/>
      <c r="D408" s="31"/>
      <c r="E408" s="31"/>
      <c r="F408" s="78"/>
      <c r="G408" s="21"/>
      <c r="H408" s="31"/>
      <c r="I408" s="32"/>
      <c r="J408" s="33" t="str">
        <f t="shared" si="101"/>
        <v/>
      </c>
      <c r="K408" s="31"/>
      <c r="L408" s="24"/>
      <c r="M408" s="24"/>
      <c r="N408" s="24"/>
      <c r="O408" s="34" t="str">
        <f t="shared" si="102"/>
        <v/>
      </c>
      <c r="P408" s="34" t="str">
        <f t="shared" ca="1" si="103"/>
        <v/>
      </c>
      <c r="Q408" s="34" t="str">
        <f>IF(AND(C408="Abierto",D408="Urgente"),RANK(P408,$P$4:$P$999,0)+COUNTIF($P$4:P408,P408)-1,"")</f>
        <v/>
      </c>
      <c r="R408" s="34" t="str">
        <f t="shared" si="104"/>
        <v/>
      </c>
      <c r="S408" s="34" t="str">
        <f t="shared" ca="1" si="105"/>
        <v/>
      </c>
      <c r="T408" s="34" t="str">
        <f>IF(AND(C408="Abierto",D408="Alta"),RANK(S408,$S$4:$S$999,0)+COUNTIF($S$4:S408,S408)-1+MAX(Q:Q),"")</f>
        <v/>
      </c>
      <c r="U408" s="34" t="str">
        <f t="shared" si="106"/>
        <v/>
      </c>
      <c r="V408" s="34" t="str">
        <f t="shared" ca="1" si="107"/>
        <v/>
      </c>
      <c r="W408" s="34" t="str">
        <f>IF(AND(C408="Abierto",D408="Media"),RANK(V408,$V$4:$V$999,0)+COUNTIF($V$4:V408,V408)-1+MAX(Q:Q,T:T),"")</f>
        <v/>
      </c>
      <c r="X408" s="34" t="str">
        <f t="shared" si="108"/>
        <v/>
      </c>
      <c r="Y408" s="34" t="str">
        <f t="shared" ca="1" si="109"/>
        <v/>
      </c>
      <c r="Z408" s="34" t="str">
        <f>IF(AND(C408="Abierto",D408="Baja"),RANK(Y408,$Y$4:$Y$999,0)+COUNTIF($Y$4:Y408,Y408)-1+MAX(Q:Q,T:T,W:W),"")</f>
        <v/>
      </c>
      <c r="AA408" s="35" t="str">
        <f t="shared" ref="AA408:AA471" si="115">IF(OR(C408="Resuelto",C408=""),"",SUM(Q408,T408,W408,Z408))</f>
        <v/>
      </c>
      <c r="AB408" s="35" t="str">
        <f t="shared" si="110"/>
        <v/>
      </c>
      <c r="AC408" s="35" t="str">
        <f t="shared" si="111"/>
        <v/>
      </c>
      <c r="AD408" s="36">
        <v>405</v>
      </c>
      <c r="AE408" s="36" t="str">
        <f t="shared" ca="1" si="112"/>
        <v/>
      </c>
      <c r="AF408" s="37" t="str">
        <f t="shared" ca="1" si="113"/>
        <v/>
      </c>
      <c r="AG408" s="24"/>
      <c r="AH408" s="24"/>
      <c r="AI408" s="24"/>
      <c r="AJ408" s="24"/>
      <c r="AK408" s="36" t="str">
        <f>IF(AL408="","",MAX($AK$1:AK407)+1)</f>
        <v/>
      </c>
      <c r="AL408" s="39" t="str">
        <f>IF(H408="","",IF(COUNTIF($AL$3:AL407,H408)=0,H408,""))</f>
        <v/>
      </c>
      <c r="AM408" s="39" t="str">
        <f t="shared" si="114"/>
        <v/>
      </c>
    </row>
    <row r="409" spans="2:39" x14ac:dyDescent="0.35">
      <c r="B409" s="31"/>
      <c r="C409" s="31"/>
      <c r="D409" s="31"/>
      <c r="E409" s="31"/>
      <c r="F409" s="78"/>
      <c r="G409" s="21"/>
      <c r="H409" s="31"/>
      <c r="I409" s="32"/>
      <c r="J409" s="33" t="str">
        <f t="shared" si="101"/>
        <v/>
      </c>
      <c r="K409" s="31"/>
      <c r="L409" s="24"/>
      <c r="M409" s="24"/>
      <c r="N409" s="24"/>
      <c r="O409" s="34" t="str">
        <f t="shared" si="102"/>
        <v/>
      </c>
      <c r="P409" s="34" t="str">
        <f t="shared" ca="1" si="103"/>
        <v/>
      </c>
      <c r="Q409" s="34" t="str">
        <f>IF(AND(C409="Abierto",D409="Urgente"),RANK(P409,$P$4:$P$999,0)+COUNTIF($P$4:P409,P409)-1,"")</f>
        <v/>
      </c>
      <c r="R409" s="34" t="str">
        <f t="shared" si="104"/>
        <v/>
      </c>
      <c r="S409" s="34" t="str">
        <f t="shared" ca="1" si="105"/>
        <v/>
      </c>
      <c r="T409" s="34" t="str">
        <f>IF(AND(C409="Abierto",D409="Alta"),RANK(S409,$S$4:$S$999,0)+COUNTIF($S$4:S409,S409)-1+MAX(Q:Q),"")</f>
        <v/>
      </c>
      <c r="U409" s="34" t="str">
        <f t="shared" si="106"/>
        <v/>
      </c>
      <c r="V409" s="34" t="str">
        <f t="shared" ca="1" si="107"/>
        <v/>
      </c>
      <c r="W409" s="34" t="str">
        <f>IF(AND(C409="Abierto",D409="Media"),RANK(V409,$V$4:$V$999,0)+COUNTIF($V$4:V409,V409)-1+MAX(Q:Q,T:T),"")</f>
        <v/>
      </c>
      <c r="X409" s="34" t="str">
        <f t="shared" si="108"/>
        <v/>
      </c>
      <c r="Y409" s="34" t="str">
        <f t="shared" ca="1" si="109"/>
        <v/>
      </c>
      <c r="Z409" s="34" t="str">
        <f>IF(AND(C409="Abierto",D409="Baja"),RANK(Y409,$Y$4:$Y$999,0)+COUNTIF($Y$4:Y409,Y409)-1+MAX(Q:Q,T:T,W:W),"")</f>
        <v/>
      </c>
      <c r="AA409" s="35" t="str">
        <f t="shared" si="115"/>
        <v/>
      </c>
      <c r="AB409" s="35" t="str">
        <f t="shared" si="110"/>
        <v/>
      </c>
      <c r="AC409" s="35" t="str">
        <f t="shared" si="111"/>
        <v/>
      </c>
      <c r="AD409" s="36">
        <v>406</v>
      </c>
      <c r="AE409" s="36" t="str">
        <f t="shared" ca="1" si="112"/>
        <v/>
      </c>
      <c r="AF409" s="37" t="str">
        <f t="shared" ca="1" si="113"/>
        <v/>
      </c>
      <c r="AG409" s="24"/>
      <c r="AH409" s="24"/>
      <c r="AI409" s="24"/>
      <c r="AJ409" s="24"/>
      <c r="AK409" s="36" t="str">
        <f>IF(AL409="","",MAX($AK$1:AK408)+1)</f>
        <v/>
      </c>
      <c r="AL409" s="39" t="str">
        <f>IF(H409="","",IF(COUNTIF($AL$3:AL408,H409)=0,H409,""))</f>
        <v/>
      </c>
      <c r="AM409" s="39" t="str">
        <f t="shared" si="114"/>
        <v/>
      </c>
    </row>
    <row r="410" spans="2:39" x14ac:dyDescent="0.35">
      <c r="B410" s="31"/>
      <c r="C410" s="31"/>
      <c r="D410" s="31"/>
      <c r="E410" s="31"/>
      <c r="F410" s="78"/>
      <c r="G410" s="21"/>
      <c r="H410" s="31"/>
      <c r="I410" s="32"/>
      <c r="J410" s="33" t="str">
        <f t="shared" si="101"/>
        <v/>
      </c>
      <c r="K410" s="31"/>
      <c r="L410" s="24"/>
      <c r="M410" s="24"/>
      <c r="N410" s="24"/>
      <c r="O410" s="34" t="str">
        <f t="shared" si="102"/>
        <v/>
      </c>
      <c r="P410" s="34" t="str">
        <f t="shared" ca="1" si="103"/>
        <v/>
      </c>
      <c r="Q410" s="34" t="str">
        <f>IF(AND(C410="Abierto",D410="Urgente"),RANK(P410,$P$4:$P$999,0)+COUNTIF($P$4:P410,P410)-1,"")</f>
        <v/>
      </c>
      <c r="R410" s="34" t="str">
        <f t="shared" si="104"/>
        <v/>
      </c>
      <c r="S410" s="34" t="str">
        <f t="shared" ca="1" si="105"/>
        <v/>
      </c>
      <c r="T410" s="34" t="str">
        <f>IF(AND(C410="Abierto",D410="Alta"),RANK(S410,$S$4:$S$999,0)+COUNTIF($S$4:S410,S410)-1+MAX(Q:Q),"")</f>
        <v/>
      </c>
      <c r="U410" s="34" t="str">
        <f t="shared" si="106"/>
        <v/>
      </c>
      <c r="V410" s="34" t="str">
        <f t="shared" ca="1" si="107"/>
        <v/>
      </c>
      <c r="W410" s="34" t="str">
        <f>IF(AND(C410="Abierto",D410="Media"),RANK(V410,$V$4:$V$999,0)+COUNTIF($V$4:V410,V410)-1+MAX(Q:Q,T:T),"")</f>
        <v/>
      </c>
      <c r="X410" s="34" t="str">
        <f t="shared" si="108"/>
        <v/>
      </c>
      <c r="Y410" s="34" t="str">
        <f t="shared" ca="1" si="109"/>
        <v/>
      </c>
      <c r="Z410" s="34" t="str">
        <f>IF(AND(C410="Abierto",D410="Baja"),RANK(Y410,$Y$4:$Y$999,0)+COUNTIF($Y$4:Y410,Y410)-1+MAX(Q:Q,T:T,W:W),"")</f>
        <v/>
      </c>
      <c r="AA410" s="35" t="str">
        <f t="shared" si="115"/>
        <v/>
      </c>
      <c r="AB410" s="35" t="str">
        <f t="shared" si="110"/>
        <v/>
      </c>
      <c r="AC410" s="35" t="str">
        <f t="shared" si="111"/>
        <v/>
      </c>
      <c r="AD410" s="36">
        <v>407</v>
      </c>
      <c r="AE410" s="36" t="str">
        <f t="shared" ca="1" si="112"/>
        <v/>
      </c>
      <c r="AF410" s="37" t="str">
        <f t="shared" ca="1" si="113"/>
        <v/>
      </c>
      <c r="AG410" s="24"/>
      <c r="AH410" s="24"/>
      <c r="AI410" s="24"/>
      <c r="AJ410" s="24"/>
      <c r="AK410" s="36" t="str">
        <f>IF(AL410="","",MAX($AK$1:AK409)+1)</f>
        <v/>
      </c>
      <c r="AL410" s="39" t="str">
        <f>IF(H410="","",IF(COUNTIF($AL$3:AL409,H410)=0,H410,""))</f>
        <v/>
      </c>
      <c r="AM410" s="39" t="str">
        <f t="shared" si="114"/>
        <v/>
      </c>
    </row>
    <row r="411" spans="2:39" x14ac:dyDescent="0.35">
      <c r="B411" s="31"/>
      <c r="C411" s="31"/>
      <c r="D411" s="31"/>
      <c r="E411" s="31"/>
      <c r="F411" s="78"/>
      <c r="G411" s="21"/>
      <c r="H411" s="31"/>
      <c r="I411" s="32"/>
      <c r="J411" s="33" t="str">
        <f t="shared" si="101"/>
        <v/>
      </c>
      <c r="K411" s="31"/>
      <c r="L411" s="24"/>
      <c r="M411" s="24"/>
      <c r="N411" s="24"/>
      <c r="O411" s="34" t="str">
        <f t="shared" si="102"/>
        <v/>
      </c>
      <c r="P411" s="34" t="str">
        <f t="shared" ca="1" si="103"/>
        <v/>
      </c>
      <c r="Q411" s="34" t="str">
        <f>IF(AND(C411="Abierto",D411="Urgente"),RANK(P411,$P$4:$P$999,0)+COUNTIF($P$4:P411,P411)-1,"")</f>
        <v/>
      </c>
      <c r="R411" s="34" t="str">
        <f t="shared" si="104"/>
        <v/>
      </c>
      <c r="S411" s="34" t="str">
        <f t="shared" ca="1" si="105"/>
        <v/>
      </c>
      <c r="T411" s="34" t="str">
        <f>IF(AND(C411="Abierto",D411="Alta"),RANK(S411,$S$4:$S$999,0)+COUNTIF($S$4:S411,S411)-1+MAX(Q:Q),"")</f>
        <v/>
      </c>
      <c r="U411" s="34" t="str">
        <f t="shared" si="106"/>
        <v/>
      </c>
      <c r="V411" s="34" t="str">
        <f t="shared" ca="1" si="107"/>
        <v/>
      </c>
      <c r="W411" s="34" t="str">
        <f>IF(AND(C411="Abierto",D411="Media"),RANK(V411,$V$4:$V$999,0)+COUNTIF($V$4:V411,V411)-1+MAX(Q:Q,T:T),"")</f>
        <v/>
      </c>
      <c r="X411" s="34" t="str">
        <f t="shared" si="108"/>
        <v/>
      </c>
      <c r="Y411" s="34" t="str">
        <f t="shared" ca="1" si="109"/>
        <v/>
      </c>
      <c r="Z411" s="34" t="str">
        <f>IF(AND(C411="Abierto",D411="Baja"),RANK(Y411,$Y$4:$Y$999,0)+COUNTIF($Y$4:Y411,Y411)-1+MAX(Q:Q,T:T,W:W),"")</f>
        <v/>
      </c>
      <c r="AA411" s="35" t="str">
        <f t="shared" si="115"/>
        <v/>
      </c>
      <c r="AB411" s="35" t="str">
        <f t="shared" si="110"/>
        <v/>
      </c>
      <c r="AC411" s="35" t="str">
        <f t="shared" si="111"/>
        <v/>
      </c>
      <c r="AD411" s="36">
        <v>408</v>
      </c>
      <c r="AE411" s="36" t="str">
        <f t="shared" ca="1" si="112"/>
        <v/>
      </c>
      <c r="AF411" s="37" t="str">
        <f t="shared" ca="1" si="113"/>
        <v/>
      </c>
      <c r="AG411" s="24"/>
      <c r="AH411" s="24"/>
      <c r="AI411" s="24"/>
      <c r="AJ411" s="24"/>
      <c r="AK411" s="36" t="str">
        <f>IF(AL411="","",MAX($AK$1:AK410)+1)</f>
        <v/>
      </c>
      <c r="AL411" s="39" t="str">
        <f>IF(H411="","",IF(COUNTIF($AL$3:AL410,H411)=0,H411,""))</f>
        <v/>
      </c>
      <c r="AM411" s="39" t="str">
        <f t="shared" si="114"/>
        <v/>
      </c>
    </row>
    <row r="412" spans="2:39" x14ac:dyDescent="0.35">
      <c r="B412" s="31"/>
      <c r="C412" s="31"/>
      <c r="D412" s="31"/>
      <c r="E412" s="31"/>
      <c r="F412" s="78"/>
      <c r="G412" s="21"/>
      <c r="H412" s="31"/>
      <c r="I412" s="32"/>
      <c r="J412" s="33" t="str">
        <f t="shared" si="101"/>
        <v/>
      </c>
      <c r="K412" s="31"/>
      <c r="L412" s="24"/>
      <c r="M412" s="24"/>
      <c r="N412" s="24"/>
      <c r="O412" s="34" t="str">
        <f t="shared" si="102"/>
        <v/>
      </c>
      <c r="P412" s="34" t="str">
        <f t="shared" ca="1" si="103"/>
        <v/>
      </c>
      <c r="Q412" s="34" t="str">
        <f>IF(AND(C412="Abierto",D412="Urgente"),RANK(P412,$P$4:$P$999,0)+COUNTIF($P$4:P412,P412)-1,"")</f>
        <v/>
      </c>
      <c r="R412" s="34" t="str">
        <f t="shared" si="104"/>
        <v/>
      </c>
      <c r="S412" s="34" t="str">
        <f t="shared" ca="1" si="105"/>
        <v/>
      </c>
      <c r="T412" s="34" t="str">
        <f>IF(AND(C412="Abierto",D412="Alta"),RANK(S412,$S$4:$S$999,0)+COUNTIF($S$4:S412,S412)-1+MAX(Q:Q),"")</f>
        <v/>
      </c>
      <c r="U412" s="34" t="str">
        <f t="shared" si="106"/>
        <v/>
      </c>
      <c r="V412" s="34" t="str">
        <f t="shared" ca="1" si="107"/>
        <v/>
      </c>
      <c r="W412" s="34" t="str">
        <f>IF(AND(C412="Abierto",D412="Media"),RANK(V412,$V$4:$V$999,0)+COUNTIF($V$4:V412,V412)-1+MAX(Q:Q,T:T),"")</f>
        <v/>
      </c>
      <c r="X412" s="34" t="str">
        <f t="shared" si="108"/>
        <v/>
      </c>
      <c r="Y412" s="34" t="str">
        <f t="shared" ca="1" si="109"/>
        <v/>
      </c>
      <c r="Z412" s="34" t="str">
        <f>IF(AND(C412="Abierto",D412="Baja"),RANK(Y412,$Y$4:$Y$999,0)+COUNTIF($Y$4:Y412,Y412)-1+MAX(Q:Q,T:T,W:W),"")</f>
        <v/>
      </c>
      <c r="AA412" s="35" t="str">
        <f t="shared" si="115"/>
        <v/>
      </c>
      <c r="AB412" s="35" t="str">
        <f t="shared" si="110"/>
        <v/>
      </c>
      <c r="AC412" s="35" t="str">
        <f t="shared" si="111"/>
        <v/>
      </c>
      <c r="AD412" s="36">
        <v>409</v>
      </c>
      <c r="AE412" s="36" t="str">
        <f t="shared" ca="1" si="112"/>
        <v/>
      </c>
      <c r="AF412" s="37" t="str">
        <f t="shared" ca="1" si="113"/>
        <v/>
      </c>
      <c r="AG412" s="24"/>
      <c r="AH412" s="24"/>
      <c r="AI412" s="24"/>
      <c r="AJ412" s="24"/>
      <c r="AK412" s="36" t="str">
        <f>IF(AL412="","",MAX($AK$1:AK411)+1)</f>
        <v/>
      </c>
      <c r="AL412" s="39" t="str">
        <f>IF(H412="","",IF(COUNTIF($AL$3:AL411,H412)=0,H412,""))</f>
        <v/>
      </c>
      <c r="AM412" s="39" t="str">
        <f t="shared" si="114"/>
        <v/>
      </c>
    </row>
    <row r="413" spans="2:39" x14ac:dyDescent="0.35">
      <c r="B413" s="31"/>
      <c r="C413" s="31"/>
      <c r="D413" s="31"/>
      <c r="E413" s="31"/>
      <c r="F413" s="78"/>
      <c r="G413" s="21"/>
      <c r="H413" s="31"/>
      <c r="I413" s="32"/>
      <c r="J413" s="33" t="str">
        <f t="shared" si="101"/>
        <v/>
      </c>
      <c r="K413" s="31"/>
      <c r="L413" s="24"/>
      <c r="M413" s="24"/>
      <c r="N413" s="24"/>
      <c r="O413" s="34" t="str">
        <f t="shared" si="102"/>
        <v/>
      </c>
      <c r="P413" s="34" t="str">
        <f t="shared" ca="1" si="103"/>
        <v/>
      </c>
      <c r="Q413" s="34" t="str">
        <f>IF(AND(C413="Abierto",D413="Urgente"),RANK(P413,$P$4:$P$999,0)+COUNTIF($P$4:P413,P413)-1,"")</f>
        <v/>
      </c>
      <c r="R413" s="34" t="str">
        <f t="shared" si="104"/>
        <v/>
      </c>
      <c r="S413" s="34" t="str">
        <f t="shared" ca="1" si="105"/>
        <v/>
      </c>
      <c r="T413" s="34" t="str">
        <f>IF(AND(C413="Abierto",D413="Alta"),RANK(S413,$S$4:$S$999,0)+COUNTIF($S$4:S413,S413)-1+MAX(Q:Q),"")</f>
        <v/>
      </c>
      <c r="U413" s="34" t="str">
        <f t="shared" si="106"/>
        <v/>
      </c>
      <c r="V413" s="34" t="str">
        <f t="shared" ca="1" si="107"/>
        <v/>
      </c>
      <c r="W413" s="34" t="str">
        <f>IF(AND(C413="Abierto",D413="Media"),RANK(V413,$V$4:$V$999,0)+COUNTIF($V$4:V413,V413)-1+MAX(Q:Q,T:T),"")</f>
        <v/>
      </c>
      <c r="X413" s="34" t="str">
        <f t="shared" si="108"/>
        <v/>
      </c>
      <c r="Y413" s="34" t="str">
        <f t="shared" ca="1" si="109"/>
        <v/>
      </c>
      <c r="Z413" s="34" t="str">
        <f>IF(AND(C413="Abierto",D413="Baja"),RANK(Y413,$Y$4:$Y$999,0)+COUNTIF($Y$4:Y413,Y413)-1+MAX(Q:Q,T:T,W:W),"")</f>
        <v/>
      </c>
      <c r="AA413" s="35" t="str">
        <f t="shared" si="115"/>
        <v/>
      </c>
      <c r="AB413" s="35" t="str">
        <f t="shared" si="110"/>
        <v/>
      </c>
      <c r="AC413" s="35" t="str">
        <f t="shared" si="111"/>
        <v/>
      </c>
      <c r="AD413" s="36">
        <v>410</v>
      </c>
      <c r="AE413" s="36" t="str">
        <f t="shared" ca="1" si="112"/>
        <v/>
      </c>
      <c r="AF413" s="37" t="str">
        <f t="shared" ca="1" si="113"/>
        <v/>
      </c>
      <c r="AG413" s="24"/>
      <c r="AH413" s="24"/>
      <c r="AI413" s="24"/>
      <c r="AJ413" s="24"/>
      <c r="AK413" s="36" t="str">
        <f>IF(AL413="","",MAX($AK$1:AK412)+1)</f>
        <v/>
      </c>
      <c r="AL413" s="39" t="str">
        <f>IF(H413="","",IF(COUNTIF($AL$3:AL412,H413)=0,H413,""))</f>
        <v/>
      </c>
      <c r="AM413" s="39" t="str">
        <f t="shared" si="114"/>
        <v/>
      </c>
    </row>
    <row r="414" spans="2:39" x14ac:dyDescent="0.35">
      <c r="B414" s="31"/>
      <c r="C414" s="31"/>
      <c r="D414" s="31"/>
      <c r="E414" s="31"/>
      <c r="F414" s="78"/>
      <c r="G414" s="21"/>
      <c r="H414" s="31"/>
      <c r="I414" s="32"/>
      <c r="J414" s="33" t="str">
        <f t="shared" si="101"/>
        <v/>
      </c>
      <c r="K414" s="31"/>
      <c r="L414" s="24"/>
      <c r="M414" s="24"/>
      <c r="N414" s="24"/>
      <c r="O414" s="34" t="str">
        <f t="shared" si="102"/>
        <v/>
      </c>
      <c r="P414" s="34" t="str">
        <f t="shared" ca="1" si="103"/>
        <v/>
      </c>
      <c r="Q414" s="34" t="str">
        <f>IF(AND(C414="Abierto",D414="Urgente"),RANK(P414,$P$4:$P$999,0)+COUNTIF($P$4:P414,P414)-1,"")</f>
        <v/>
      </c>
      <c r="R414" s="34" t="str">
        <f t="shared" si="104"/>
        <v/>
      </c>
      <c r="S414" s="34" t="str">
        <f t="shared" ca="1" si="105"/>
        <v/>
      </c>
      <c r="T414" s="34" t="str">
        <f>IF(AND(C414="Abierto",D414="Alta"),RANK(S414,$S$4:$S$999,0)+COUNTIF($S$4:S414,S414)-1+MAX(Q:Q),"")</f>
        <v/>
      </c>
      <c r="U414" s="34" t="str">
        <f t="shared" si="106"/>
        <v/>
      </c>
      <c r="V414" s="34" t="str">
        <f t="shared" ca="1" si="107"/>
        <v/>
      </c>
      <c r="W414" s="34" t="str">
        <f>IF(AND(C414="Abierto",D414="Media"),RANK(V414,$V$4:$V$999,0)+COUNTIF($V$4:V414,V414)-1+MAX(Q:Q,T:T),"")</f>
        <v/>
      </c>
      <c r="X414" s="34" t="str">
        <f t="shared" si="108"/>
        <v/>
      </c>
      <c r="Y414" s="34" t="str">
        <f t="shared" ca="1" si="109"/>
        <v/>
      </c>
      <c r="Z414" s="34" t="str">
        <f>IF(AND(C414="Abierto",D414="Baja"),RANK(Y414,$Y$4:$Y$999,0)+COUNTIF($Y$4:Y414,Y414)-1+MAX(Q:Q,T:T,W:W),"")</f>
        <v/>
      </c>
      <c r="AA414" s="35" t="str">
        <f t="shared" si="115"/>
        <v/>
      </c>
      <c r="AB414" s="35" t="str">
        <f t="shared" si="110"/>
        <v/>
      </c>
      <c r="AC414" s="35" t="str">
        <f t="shared" si="111"/>
        <v/>
      </c>
      <c r="AD414" s="36">
        <v>411</v>
      </c>
      <c r="AE414" s="36" t="str">
        <f t="shared" ca="1" si="112"/>
        <v/>
      </c>
      <c r="AF414" s="37" t="str">
        <f t="shared" ca="1" si="113"/>
        <v/>
      </c>
      <c r="AG414" s="24"/>
      <c r="AH414" s="24"/>
      <c r="AI414" s="24"/>
      <c r="AJ414" s="24"/>
      <c r="AK414" s="36" t="str">
        <f>IF(AL414="","",MAX($AK$1:AK413)+1)</f>
        <v/>
      </c>
      <c r="AL414" s="39" t="str">
        <f>IF(H414="","",IF(COUNTIF($AL$3:AL413,H414)=0,H414,""))</f>
        <v/>
      </c>
      <c r="AM414" s="39" t="str">
        <f t="shared" si="114"/>
        <v/>
      </c>
    </row>
    <row r="415" spans="2:39" x14ac:dyDescent="0.35">
      <c r="B415" s="31"/>
      <c r="C415" s="31"/>
      <c r="D415" s="31"/>
      <c r="E415" s="31"/>
      <c r="F415" s="78"/>
      <c r="G415" s="21"/>
      <c r="H415" s="31"/>
      <c r="I415" s="32"/>
      <c r="J415" s="33" t="str">
        <f t="shared" si="101"/>
        <v/>
      </c>
      <c r="K415" s="31"/>
      <c r="L415" s="24"/>
      <c r="M415" s="24"/>
      <c r="N415" s="24"/>
      <c r="O415" s="34" t="str">
        <f t="shared" si="102"/>
        <v/>
      </c>
      <c r="P415" s="34" t="str">
        <f t="shared" ca="1" si="103"/>
        <v/>
      </c>
      <c r="Q415" s="34" t="str">
        <f>IF(AND(C415="Abierto",D415="Urgente"),RANK(P415,$P$4:$P$999,0)+COUNTIF($P$4:P415,P415)-1,"")</f>
        <v/>
      </c>
      <c r="R415" s="34" t="str">
        <f t="shared" si="104"/>
        <v/>
      </c>
      <c r="S415" s="34" t="str">
        <f t="shared" ca="1" si="105"/>
        <v/>
      </c>
      <c r="T415" s="34" t="str">
        <f>IF(AND(C415="Abierto",D415="Alta"),RANK(S415,$S$4:$S$999,0)+COUNTIF($S$4:S415,S415)-1+MAX(Q:Q),"")</f>
        <v/>
      </c>
      <c r="U415" s="34" t="str">
        <f t="shared" si="106"/>
        <v/>
      </c>
      <c r="V415" s="34" t="str">
        <f t="shared" ca="1" si="107"/>
        <v/>
      </c>
      <c r="W415" s="34" t="str">
        <f>IF(AND(C415="Abierto",D415="Media"),RANK(V415,$V$4:$V$999,0)+COUNTIF($V$4:V415,V415)-1+MAX(Q:Q,T:T),"")</f>
        <v/>
      </c>
      <c r="X415" s="34" t="str">
        <f t="shared" si="108"/>
        <v/>
      </c>
      <c r="Y415" s="34" t="str">
        <f t="shared" ca="1" si="109"/>
        <v/>
      </c>
      <c r="Z415" s="34" t="str">
        <f>IF(AND(C415="Abierto",D415="Baja"),RANK(Y415,$Y$4:$Y$999,0)+COUNTIF($Y$4:Y415,Y415)-1+MAX(Q:Q,T:T,W:W),"")</f>
        <v/>
      </c>
      <c r="AA415" s="35" t="str">
        <f t="shared" si="115"/>
        <v/>
      </c>
      <c r="AB415" s="35" t="str">
        <f t="shared" si="110"/>
        <v/>
      </c>
      <c r="AC415" s="35" t="str">
        <f t="shared" si="111"/>
        <v/>
      </c>
      <c r="AD415" s="36">
        <v>412</v>
      </c>
      <c r="AE415" s="36" t="str">
        <f t="shared" ca="1" si="112"/>
        <v/>
      </c>
      <c r="AF415" s="37" t="str">
        <f t="shared" ca="1" si="113"/>
        <v/>
      </c>
      <c r="AG415" s="24"/>
      <c r="AH415" s="24"/>
      <c r="AI415" s="24"/>
      <c r="AJ415" s="24"/>
      <c r="AK415" s="36" t="str">
        <f>IF(AL415="","",MAX($AK$1:AK414)+1)</f>
        <v/>
      </c>
      <c r="AL415" s="39" t="str">
        <f>IF(H415="","",IF(COUNTIF($AL$3:AL414,H415)=0,H415,""))</f>
        <v/>
      </c>
      <c r="AM415" s="39" t="str">
        <f t="shared" si="114"/>
        <v/>
      </c>
    </row>
    <row r="416" spans="2:39" x14ac:dyDescent="0.35">
      <c r="B416" s="31"/>
      <c r="C416" s="31"/>
      <c r="D416" s="31"/>
      <c r="E416" s="31"/>
      <c r="F416" s="78"/>
      <c r="G416" s="21"/>
      <c r="H416" s="31"/>
      <c r="I416" s="32"/>
      <c r="J416" s="33" t="str">
        <f t="shared" si="101"/>
        <v/>
      </c>
      <c r="K416" s="31"/>
      <c r="L416" s="24"/>
      <c r="M416" s="24"/>
      <c r="N416" s="24"/>
      <c r="O416" s="34" t="str">
        <f t="shared" si="102"/>
        <v/>
      </c>
      <c r="P416" s="34" t="str">
        <f t="shared" ca="1" si="103"/>
        <v/>
      </c>
      <c r="Q416" s="34" t="str">
        <f>IF(AND(C416="Abierto",D416="Urgente"),RANK(P416,$P$4:$P$999,0)+COUNTIF($P$4:P416,P416)-1,"")</f>
        <v/>
      </c>
      <c r="R416" s="34" t="str">
        <f t="shared" si="104"/>
        <v/>
      </c>
      <c r="S416" s="34" t="str">
        <f t="shared" ca="1" si="105"/>
        <v/>
      </c>
      <c r="T416" s="34" t="str">
        <f>IF(AND(C416="Abierto",D416="Alta"),RANK(S416,$S$4:$S$999,0)+COUNTIF($S$4:S416,S416)-1+MAX(Q:Q),"")</f>
        <v/>
      </c>
      <c r="U416" s="34" t="str">
        <f t="shared" si="106"/>
        <v/>
      </c>
      <c r="V416" s="34" t="str">
        <f t="shared" ca="1" si="107"/>
        <v/>
      </c>
      <c r="W416" s="34" t="str">
        <f>IF(AND(C416="Abierto",D416="Media"),RANK(V416,$V$4:$V$999,0)+COUNTIF($V$4:V416,V416)-1+MAX(Q:Q,T:T),"")</f>
        <v/>
      </c>
      <c r="X416" s="34" t="str">
        <f t="shared" si="108"/>
        <v/>
      </c>
      <c r="Y416" s="34" t="str">
        <f t="shared" ca="1" si="109"/>
        <v/>
      </c>
      <c r="Z416" s="34" t="str">
        <f>IF(AND(C416="Abierto",D416="Baja"),RANK(Y416,$Y$4:$Y$999,0)+COUNTIF($Y$4:Y416,Y416)-1+MAX(Q:Q,T:T,W:W),"")</f>
        <v/>
      </c>
      <c r="AA416" s="35" t="str">
        <f t="shared" si="115"/>
        <v/>
      </c>
      <c r="AB416" s="35" t="str">
        <f t="shared" si="110"/>
        <v/>
      </c>
      <c r="AC416" s="35" t="str">
        <f t="shared" si="111"/>
        <v/>
      </c>
      <c r="AD416" s="36">
        <v>413</v>
      </c>
      <c r="AE416" s="36" t="str">
        <f t="shared" ca="1" si="112"/>
        <v/>
      </c>
      <c r="AF416" s="37" t="str">
        <f t="shared" ca="1" si="113"/>
        <v/>
      </c>
      <c r="AG416" s="24"/>
      <c r="AH416" s="24"/>
      <c r="AI416" s="24"/>
      <c r="AJ416" s="24"/>
      <c r="AK416" s="36" t="str">
        <f>IF(AL416="","",MAX($AK$1:AK415)+1)</f>
        <v/>
      </c>
      <c r="AL416" s="39" t="str">
        <f>IF(H416="","",IF(COUNTIF($AL$3:AL415,H416)=0,H416,""))</f>
        <v/>
      </c>
      <c r="AM416" s="39" t="str">
        <f t="shared" si="114"/>
        <v/>
      </c>
    </row>
    <row r="417" spans="2:39" x14ac:dyDescent="0.35">
      <c r="B417" s="31"/>
      <c r="C417" s="31"/>
      <c r="D417" s="31"/>
      <c r="E417" s="31"/>
      <c r="F417" s="78"/>
      <c r="G417" s="21"/>
      <c r="H417" s="31"/>
      <c r="I417" s="32"/>
      <c r="J417" s="33" t="str">
        <f t="shared" si="101"/>
        <v/>
      </c>
      <c r="K417" s="31"/>
      <c r="L417" s="24"/>
      <c r="M417" s="24"/>
      <c r="N417" s="24"/>
      <c r="O417" s="34" t="str">
        <f t="shared" si="102"/>
        <v/>
      </c>
      <c r="P417" s="34" t="str">
        <f t="shared" ca="1" si="103"/>
        <v/>
      </c>
      <c r="Q417" s="34" t="str">
        <f>IF(AND(C417="Abierto",D417="Urgente"),RANK(P417,$P$4:$P$999,0)+COUNTIF($P$4:P417,P417)-1,"")</f>
        <v/>
      </c>
      <c r="R417" s="34" t="str">
        <f t="shared" si="104"/>
        <v/>
      </c>
      <c r="S417" s="34" t="str">
        <f t="shared" ca="1" si="105"/>
        <v/>
      </c>
      <c r="T417" s="34" t="str">
        <f>IF(AND(C417="Abierto",D417="Alta"),RANK(S417,$S$4:$S$999,0)+COUNTIF($S$4:S417,S417)-1+MAX(Q:Q),"")</f>
        <v/>
      </c>
      <c r="U417" s="34" t="str">
        <f t="shared" si="106"/>
        <v/>
      </c>
      <c r="V417" s="34" t="str">
        <f t="shared" ca="1" si="107"/>
        <v/>
      </c>
      <c r="W417" s="34" t="str">
        <f>IF(AND(C417="Abierto",D417="Media"),RANK(V417,$V$4:$V$999,0)+COUNTIF($V$4:V417,V417)-1+MAX(Q:Q,T:T),"")</f>
        <v/>
      </c>
      <c r="X417" s="34" t="str">
        <f t="shared" si="108"/>
        <v/>
      </c>
      <c r="Y417" s="34" t="str">
        <f t="shared" ca="1" si="109"/>
        <v/>
      </c>
      <c r="Z417" s="34" t="str">
        <f>IF(AND(C417="Abierto",D417="Baja"),RANK(Y417,$Y$4:$Y$999,0)+COUNTIF($Y$4:Y417,Y417)-1+MAX(Q:Q,T:T,W:W),"")</f>
        <v/>
      </c>
      <c r="AA417" s="35" t="str">
        <f t="shared" si="115"/>
        <v/>
      </c>
      <c r="AB417" s="35" t="str">
        <f t="shared" si="110"/>
        <v/>
      </c>
      <c r="AC417" s="35" t="str">
        <f t="shared" si="111"/>
        <v/>
      </c>
      <c r="AD417" s="36">
        <v>414</v>
      </c>
      <c r="AE417" s="36" t="str">
        <f t="shared" ca="1" si="112"/>
        <v/>
      </c>
      <c r="AF417" s="37" t="str">
        <f t="shared" ca="1" si="113"/>
        <v/>
      </c>
      <c r="AG417" s="24"/>
      <c r="AH417" s="24"/>
      <c r="AI417" s="24"/>
      <c r="AJ417" s="24"/>
      <c r="AK417" s="36" t="str">
        <f>IF(AL417="","",MAX($AK$1:AK416)+1)</f>
        <v/>
      </c>
      <c r="AL417" s="39" t="str">
        <f>IF(H417="","",IF(COUNTIF($AL$3:AL416,H417)=0,H417,""))</f>
        <v/>
      </c>
      <c r="AM417" s="39" t="str">
        <f t="shared" si="114"/>
        <v/>
      </c>
    </row>
    <row r="418" spans="2:39" x14ac:dyDescent="0.35">
      <c r="B418" s="31"/>
      <c r="C418" s="31"/>
      <c r="D418" s="31"/>
      <c r="E418" s="31"/>
      <c r="F418" s="78"/>
      <c r="G418" s="21"/>
      <c r="H418" s="31"/>
      <c r="I418" s="32"/>
      <c r="J418" s="33" t="str">
        <f t="shared" si="101"/>
        <v/>
      </c>
      <c r="K418" s="31"/>
      <c r="L418" s="24"/>
      <c r="M418" s="24"/>
      <c r="N418" s="24"/>
      <c r="O418" s="34" t="str">
        <f t="shared" si="102"/>
        <v/>
      </c>
      <c r="P418" s="34" t="str">
        <f t="shared" ca="1" si="103"/>
        <v/>
      </c>
      <c r="Q418" s="34" t="str">
        <f>IF(AND(C418="Abierto",D418="Urgente"),RANK(P418,$P$4:$P$999,0)+COUNTIF($P$4:P418,P418)-1,"")</f>
        <v/>
      </c>
      <c r="R418" s="34" t="str">
        <f t="shared" si="104"/>
        <v/>
      </c>
      <c r="S418" s="34" t="str">
        <f t="shared" ca="1" si="105"/>
        <v/>
      </c>
      <c r="T418" s="34" t="str">
        <f>IF(AND(C418="Abierto",D418="Alta"),RANK(S418,$S$4:$S$999,0)+COUNTIF($S$4:S418,S418)-1+MAX(Q:Q),"")</f>
        <v/>
      </c>
      <c r="U418" s="34" t="str">
        <f t="shared" si="106"/>
        <v/>
      </c>
      <c r="V418" s="34" t="str">
        <f t="shared" ca="1" si="107"/>
        <v/>
      </c>
      <c r="W418" s="34" t="str">
        <f>IF(AND(C418="Abierto",D418="Media"),RANK(V418,$V$4:$V$999,0)+COUNTIF($V$4:V418,V418)-1+MAX(Q:Q,T:T),"")</f>
        <v/>
      </c>
      <c r="X418" s="34" t="str">
        <f t="shared" si="108"/>
        <v/>
      </c>
      <c r="Y418" s="34" t="str">
        <f t="shared" ca="1" si="109"/>
        <v/>
      </c>
      <c r="Z418" s="34" t="str">
        <f>IF(AND(C418="Abierto",D418="Baja"),RANK(Y418,$Y$4:$Y$999,0)+COUNTIF($Y$4:Y418,Y418)-1+MAX(Q:Q,T:T,W:W),"")</f>
        <v/>
      </c>
      <c r="AA418" s="35" t="str">
        <f t="shared" si="115"/>
        <v/>
      </c>
      <c r="AB418" s="35" t="str">
        <f t="shared" si="110"/>
        <v/>
      </c>
      <c r="AC418" s="35" t="str">
        <f t="shared" si="111"/>
        <v/>
      </c>
      <c r="AD418" s="36">
        <v>415</v>
      </c>
      <c r="AE418" s="36" t="str">
        <f t="shared" ca="1" si="112"/>
        <v/>
      </c>
      <c r="AF418" s="37" t="str">
        <f t="shared" ca="1" si="113"/>
        <v/>
      </c>
      <c r="AG418" s="24"/>
      <c r="AH418" s="24"/>
      <c r="AI418" s="24"/>
      <c r="AJ418" s="24"/>
      <c r="AK418" s="36" t="str">
        <f>IF(AL418="","",MAX($AK$1:AK417)+1)</f>
        <v/>
      </c>
      <c r="AL418" s="39" t="str">
        <f>IF(H418="","",IF(COUNTIF($AL$3:AL417,H418)=0,H418,""))</f>
        <v/>
      </c>
      <c r="AM418" s="39" t="str">
        <f t="shared" si="114"/>
        <v/>
      </c>
    </row>
    <row r="419" spans="2:39" x14ac:dyDescent="0.35">
      <c r="B419" s="31"/>
      <c r="C419" s="31"/>
      <c r="D419" s="31"/>
      <c r="E419" s="31"/>
      <c r="F419" s="78"/>
      <c r="G419" s="21"/>
      <c r="H419" s="31"/>
      <c r="I419" s="32"/>
      <c r="J419" s="33" t="str">
        <f t="shared" si="101"/>
        <v/>
      </c>
      <c r="K419" s="31"/>
      <c r="L419" s="24"/>
      <c r="M419" s="24"/>
      <c r="N419" s="24"/>
      <c r="O419" s="34" t="str">
        <f t="shared" si="102"/>
        <v/>
      </c>
      <c r="P419" s="34" t="str">
        <f t="shared" ca="1" si="103"/>
        <v/>
      </c>
      <c r="Q419" s="34" t="str">
        <f>IF(AND(C419="Abierto",D419="Urgente"),RANK(P419,$P$4:$P$999,0)+COUNTIF($P$4:P419,P419)-1,"")</f>
        <v/>
      </c>
      <c r="R419" s="34" t="str">
        <f t="shared" si="104"/>
        <v/>
      </c>
      <c r="S419" s="34" t="str">
        <f t="shared" ca="1" si="105"/>
        <v/>
      </c>
      <c r="T419" s="34" t="str">
        <f>IF(AND(C419="Abierto",D419="Alta"),RANK(S419,$S$4:$S$999,0)+COUNTIF($S$4:S419,S419)-1+MAX(Q:Q),"")</f>
        <v/>
      </c>
      <c r="U419" s="34" t="str">
        <f t="shared" si="106"/>
        <v/>
      </c>
      <c r="V419" s="34" t="str">
        <f t="shared" ca="1" si="107"/>
        <v/>
      </c>
      <c r="W419" s="34" t="str">
        <f>IF(AND(C419="Abierto",D419="Media"),RANK(V419,$V$4:$V$999,0)+COUNTIF($V$4:V419,V419)-1+MAX(Q:Q,T:T),"")</f>
        <v/>
      </c>
      <c r="X419" s="34" t="str">
        <f t="shared" si="108"/>
        <v/>
      </c>
      <c r="Y419" s="34" t="str">
        <f t="shared" ca="1" si="109"/>
        <v/>
      </c>
      <c r="Z419" s="34" t="str">
        <f>IF(AND(C419="Abierto",D419="Baja"),RANK(Y419,$Y$4:$Y$999,0)+COUNTIF($Y$4:Y419,Y419)-1+MAX(Q:Q,T:T,W:W),"")</f>
        <v/>
      </c>
      <c r="AA419" s="35" t="str">
        <f t="shared" si="115"/>
        <v/>
      </c>
      <c r="AB419" s="35" t="str">
        <f t="shared" si="110"/>
        <v/>
      </c>
      <c r="AC419" s="35" t="str">
        <f t="shared" si="111"/>
        <v/>
      </c>
      <c r="AD419" s="36">
        <v>416</v>
      </c>
      <c r="AE419" s="36" t="str">
        <f t="shared" ca="1" si="112"/>
        <v/>
      </c>
      <c r="AF419" s="37" t="str">
        <f t="shared" ca="1" si="113"/>
        <v/>
      </c>
      <c r="AG419" s="24"/>
      <c r="AH419" s="24"/>
      <c r="AI419" s="24"/>
      <c r="AJ419" s="24"/>
      <c r="AK419" s="36" t="str">
        <f>IF(AL419="","",MAX($AK$1:AK418)+1)</f>
        <v/>
      </c>
      <c r="AL419" s="39" t="str">
        <f>IF(H419="","",IF(COUNTIF($AL$3:AL418,H419)=0,H419,""))</f>
        <v/>
      </c>
      <c r="AM419" s="39" t="str">
        <f t="shared" si="114"/>
        <v/>
      </c>
    </row>
    <row r="420" spans="2:39" x14ac:dyDescent="0.35">
      <c r="B420" s="31"/>
      <c r="C420" s="31"/>
      <c r="D420" s="31"/>
      <c r="E420" s="31"/>
      <c r="F420" s="78"/>
      <c r="G420" s="21"/>
      <c r="H420" s="31"/>
      <c r="I420" s="32"/>
      <c r="J420" s="33" t="str">
        <f t="shared" si="101"/>
        <v/>
      </c>
      <c r="K420" s="31"/>
      <c r="L420" s="24"/>
      <c r="M420" s="24"/>
      <c r="N420" s="24"/>
      <c r="O420" s="34" t="str">
        <f t="shared" si="102"/>
        <v/>
      </c>
      <c r="P420" s="34" t="str">
        <f t="shared" ca="1" si="103"/>
        <v/>
      </c>
      <c r="Q420" s="34" t="str">
        <f>IF(AND(C420="Abierto",D420="Urgente"),RANK(P420,$P$4:$P$999,0)+COUNTIF($P$4:P420,P420)-1,"")</f>
        <v/>
      </c>
      <c r="R420" s="34" t="str">
        <f t="shared" si="104"/>
        <v/>
      </c>
      <c r="S420" s="34" t="str">
        <f t="shared" ca="1" si="105"/>
        <v/>
      </c>
      <c r="T420" s="34" t="str">
        <f>IF(AND(C420="Abierto",D420="Alta"),RANK(S420,$S$4:$S$999,0)+COUNTIF($S$4:S420,S420)-1+MAX(Q:Q),"")</f>
        <v/>
      </c>
      <c r="U420" s="34" t="str">
        <f t="shared" si="106"/>
        <v/>
      </c>
      <c r="V420" s="34" t="str">
        <f t="shared" ca="1" si="107"/>
        <v/>
      </c>
      <c r="W420" s="34" t="str">
        <f>IF(AND(C420="Abierto",D420="Media"),RANK(V420,$V$4:$V$999,0)+COUNTIF($V$4:V420,V420)-1+MAX(Q:Q,T:T),"")</f>
        <v/>
      </c>
      <c r="X420" s="34" t="str">
        <f t="shared" si="108"/>
        <v/>
      </c>
      <c r="Y420" s="34" t="str">
        <f t="shared" ca="1" si="109"/>
        <v/>
      </c>
      <c r="Z420" s="34" t="str">
        <f>IF(AND(C420="Abierto",D420="Baja"),RANK(Y420,$Y$4:$Y$999,0)+COUNTIF($Y$4:Y420,Y420)-1+MAX(Q:Q,T:T,W:W),"")</f>
        <v/>
      </c>
      <c r="AA420" s="35" t="str">
        <f t="shared" si="115"/>
        <v/>
      </c>
      <c r="AB420" s="35" t="str">
        <f t="shared" si="110"/>
        <v/>
      </c>
      <c r="AC420" s="35" t="str">
        <f t="shared" si="111"/>
        <v/>
      </c>
      <c r="AD420" s="36">
        <v>417</v>
      </c>
      <c r="AE420" s="36" t="str">
        <f t="shared" ca="1" si="112"/>
        <v/>
      </c>
      <c r="AF420" s="37" t="str">
        <f t="shared" ca="1" si="113"/>
        <v/>
      </c>
      <c r="AG420" s="24"/>
      <c r="AH420" s="24"/>
      <c r="AI420" s="24"/>
      <c r="AJ420" s="24"/>
      <c r="AK420" s="36" t="str">
        <f>IF(AL420="","",MAX($AK$1:AK419)+1)</f>
        <v/>
      </c>
      <c r="AL420" s="39" t="str">
        <f>IF(H420="","",IF(COUNTIF($AL$3:AL419,H420)=0,H420,""))</f>
        <v/>
      </c>
      <c r="AM420" s="39" t="str">
        <f t="shared" si="114"/>
        <v/>
      </c>
    </row>
    <row r="421" spans="2:39" x14ac:dyDescent="0.35">
      <c r="B421" s="31"/>
      <c r="C421" s="31"/>
      <c r="D421" s="31"/>
      <c r="E421" s="31"/>
      <c r="F421" s="78"/>
      <c r="G421" s="21"/>
      <c r="H421" s="31"/>
      <c r="I421" s="32"/>
      <c r="J421" s="33" t="str">
        <f t="shared" si="101"/>
        <v/>
      </c>
      <c r="K421" s="31"/>
      <c r="L421" s="24"/>
      <c r="M421" s="24"/>
      <c r="N421" s="24"/>
      <c r="O421" s="34" t="str">
        <f t="shared" si="102"/>
        <v/>
      </c>
      <c r="P421" s="34" t="str">
        <f t="shared" ca="1" si="103"/>
        <v/>
      </c>
      <c r="Q421" s="34" t="str">
        <f>IF(AND(C421="Abierto",D421="Urgente"),RANK(P421,$P$4:$P$999,0)+COUNTIF($P$4:P421,P421)-1,"")</f>
        <v/>
      </c>
      <c r="R421" s="34" t="str">
        <f t="shared" si="104"/>
        <v/>
      </c>
      <c r="S421" s="34" t="str">
        <f t="shared" ca="1" si="105"/>
        <v/>
      </c>
      <c r="T421" s="34" t="str">
        <f>IF(AND(C421="Abierto",D421="Alta"),RANK(S421,$S$4:$S$999,0)+COUNTIF($S$4:S421,S421)-1+MAX(Q:Q),"")</f>
        <v/>
      </c>
      <c r="U421" s="34" t="str">
        <f t="shared" si="106"/>
        <v/>
      </c>
      <c r="V421" s="34" t="str">
        <f t="shared" ca="1" si="107"/>
        <v/>
      </c>
      <c r="W421" s="34" t="str">
        <f>IF(AND(C421="Abierto",D421="Media"),RANK(V421,$V$4:$V$999,0)+COUNTIF($V$4:V421,V421)-1+MAX(Q:Q,T:T),"")</f>
        <v/>
      </c>
      <c r="X421" s="34" t="str">
        <f t="shared" si="108"/>
        <v/>
      </c>
      <c r="Y421" s="34" t="str">
        <f t="shared" ca="1" si="109"/>
        <v/>
      </c>
      <c r="Z421" s="34" t="str">
        <f>IF(AND(C421="Abierto",D421="Baja"),RANK(Y421,$Y$4:$Y$999,0)+COUNTIF($Y$4:Y421,Y421)-1+MAX(Q:Q,T:T,W:W),"")</f>
        <v/>
      </c>
      <c r="AA421" s="35" t="str">
        <f t="shared" si="115"/>
        <v/>
      </c>
      <c r="AB421" s="35" t="str">
        <f t="shared" si="110"/>
        <v/>
      </c>
      <c r="AC421" s="35" t="str">
        <f t="shared" si="111"/>
        <v/>
      </c>
      <c r="AD421" s="36">
        <v>418</v>
      </c>
      <c r="AE421" s="36" t="str">
        <f t="shared" ca="1" si="112"/>
        <v/>
      </c>
      <c r="AF421" s="37" t="str">
        <f t="shared" ca="1" si="113"/>
        <v/>
      </c>
      <c r="AG421" s="24"/>
      <c r="AH421" s="24"/>
      <c r="AI421" s="24"/>
      <c r="AJ421" s="24"/>
      <c r="AK421" s="36" t="str">
        <f>IF(AL421="","",MAX($AK$1:AK420)+1)</f>
        <v/>
      </c>
      <c r="AL421" s="39" t="str">
        <f>IF(H421="","",IF(COUNTIF($AL$3:AL420,H421)=0,H421,""))</f>
        <v/>
      </c>
      <c r="AM421" s="39" t="str">
        <f t="shared" si="114"/>
        <v/>
      </c>
    </row>
    <row r="422" spans="2:39" x14ac:dyDescent="0.35">
      <c r="B422" s="31"/>
      <c r="C422" s="31"/>
      <c r="D422" s="31"/>
      <c r="E422" s="31"/>
      <c r="F422" s="78"/>
      <c r="G422" s="21"/>
      <c r="H422" s="31"/>
      <c r="I422" s="32"/>
      <c r="J422" s="33" t="str">
        <f t="shared" si="101"/>
        <v/>
      </c>
      <c r="K422" s="31"/>
      <c r="L422" s="24"/>
      <c r="M422" s="24"/>
      <c r="N422" s="24"/>
      <c r="O422" s="34" t="str">
        <f t="shared" si="102"/>
        <v/>
      </c>
      <c r="P422" s="34" t="str">
        <f t="shared" ca="1" si="103"/>
        <v/>
      </c>
      <c r="Q422" s="34" t="str">
        <f>IF(AND(C422="Abierto",D422="Urgente"),RANK(P422,$P$4:$P$999,0)+COUNTIF($P$4:P422,P422)-1,"")</f>
        <v/>
      </c>
      <c r="R422" s="34" t="str">
        <f t="shared" si="104"/>
        <v/>
      </c>
      <c r="S422" s="34" t="str">
        <f t="shared" ca="1" si="105"/>
        <v/>
      </c>
      <c r="T422" s="34" t="str">
        <f>IF(AND(C422="Abierto",D422="Alta"),RANK(S422,$S$4:$S$999,0)+COUNTIF($S$4:S422,S422)-1+MAX(Q:Q),"")</f>
        <v/>
      </c>
      <c r="U422" s="34" t="str">
        <f t="shared" si="106"/>
        <v/>
      </c>
      <c r="V422" s="34" t="str">
        <f t="shared" ca="1" si="107"/>
        <v/>
      </c>
      <c r="W422" s="34" t="str">
        <f>IF(AND(C422="Abierto",D422="Media"),RANK(V422,$V$4:$V$999,0)+COUNTIF($V$4:V422,V422)-1+MAX(Q:Q,T:T),"")</f>
        <v/>
      </c>
      <c r="X422" s="34" t="str">
        <f t="shared" si="108"/>
        <v/>
      </c>
      <c r="Y422" s="34" t="str">
        <f t="shared" ca="1" si="109"/>
        <v/>
      </c>
      <c r="Z422" s="34" t="str">
        <f>IF(AND(C422="Abierto",D422="Baja"),RANK(Y422,$Y$4:$Y$999,0)+COUNTIF($Y$4:Y422,Y422)-1+MAX(Q:Q,T:T,W:W),"")</f>
        <v/>
      </c>
      <c r="AA422" s="35" t="str">
        <f t="shared" si="115"/>
        <v/>
      </c>
      <c r="AB422" s="35" t="str">
        <f t="shared" si="110"/>
        <v/>
      </c>
      <c r="AC422" s="35" t="str">
        <f t="shared" si="111"/>
        <v/>
      </c>
      <c r="AD422" s="36">
        <v>419</v>
      </c>
      <c r="AE422" s="36" t="str">
        <f t="shared" ca="1" si="112"/>
        <v/>
      </c>
      <c r="AF422" s="37" t="str">
        <f t="shared" ca="1" si="113"/>
        <v/>
      </c>
      <c r="AG422" s="24"/>
      <c r="AH422" s="24"/>
      <c r="AI422" s="24"/>
      <c r="AJ422" s="24"/>
      <c r="AK422" s="36" t="str">
        <f>IF(AL422="","",MAX($AK$1:AK421)+1)</f>
        <v/>
      </c>
      <c r="AL422" s="39" t="str">
        <f>IF(H422="","",IF(COUNTIF($AL$3:AL421,H422)=0,H422,""))</f>
        <v/>
      </c>
      <c r="AM422" s="39" t="str">
        <f t="shared" si="114"/>
        <v/>
      </c>
    </row>
    <row r="423" spans="2:39" x14ac:dyDescent="0.35">
      <c r="B423" s="31"/>
      <c r="C423" s="31"/>
      <c r="D423" s="31"/>
      <c r="E423" s="31"/>
      <c r="F423" s="78"/>
      <c r="G423" s="21"/>
      <c r="H423" s="31"/>
      <c r="I423" s="32"/>
      <c r="J423" s="33" t="str">
        <f t="shared" si="101"/>
        <v/>
      </c>
      <c r="K423" s="31"/>
      <c r="L423" s="24"/>
      <c r="M423" s="24"/>
      <c r="N423" s="24"/>
      <c r="O423" s="34" t="str">
        <f t="shared" si="102"/>
        <v/>
      </c>
      <c r="P423" s="34" t="str">
        <f t="shared" ca="1" si="103"/>
        <v/>
      </c>
      <c r="Q423" s="34" t="str">
        <f>IF(AND(C423="Abierto",D423="Urgente"),RANK(P423,$P$4:$P$999,0)+COUNTIF($P$4:P423,P423)-1,"")</f>
        <v/>
      </c>
      <c r="R423" s="34" t="str">
        <f t="shared" si="104"/>
        <v/>
      </c>
      <c r="S423" s="34" t="str">
        <f t="shared" ca="1" si="105"/>
        <v/>
      </c>
      <c r="T423" s="34" t="str">
        <f>IF(AND(C423="Abierto",D423="Alta"),RANK(S423,$S$4:$S$999,0)+COUNTIF($S$4:S423,S423)-1+MAX(Q:Q),"")</f>
        <v/>
      </c>
      <c r="U423" s="34" t="str">
        <f t="shared" si="106"/>
        <v/>
      </c>
      <c r="V423" s="34" t="str">
        <f t="shared" ca="1" si="107"/>
        <v/>
      </c>
      <c r="W423" s="34" t="str">
        <f>IF(AND(C423="Abierto",D423="Media"),RANK(V423,$V$4:$V$999,0)+COUNTIF($V$4:V423,V423)-1+MAX(Q:Q,T:T),"")</f>
        <v/>
      </c>
      <c r="X423" s="34" t="str">
        <f t="shared" si="108"/>
        <v/>
      </c>
      <c r="Y423" s="34" t="str">
        <f t="shared" ca="1" si="109"/>
        <v/>
      </c>
      <c r="Z423" s="34" t="str">
        <f>IF(AND(C423="Abierto",D423="Baja"),RANK(Y423,$Y$4:$Y$999,0)+COUNTIF($Y$4:Y423,Y423)-1+MAX(Q:Q,T:T,W:W),"")</f>
        <v/>
      </c>
      <c r="AA423" s="35" t="str">
        <f t="shared" si="115"/>
        <v/>
      </c>
      <c r="AB423" s="35" t="str">
        <f t="shared" si="110"/>
        <v/>
      </c>
      <c r="AC423" s="35" t="str">
        <f t="shared" si="111"/>
        <v/>
      </c>
      <c r="AD423" s="36">
        <v>420</v>
      </c>
      <c r="AE423" s="36" t="str">
        <f t="shared" ca="1" si="112"/>
        <v/>
      </c>
      <c r="AF423" s="37" t="str">
        <f t="shared" ca="1" si="113"/>
        <v/>
      </c>
      <c r="AG423" s="24"/>
      <c r="AH423" s="24"/>
      <c r="AI423" s="24"/>
      <c r="AJ423" s="24"/>
      <c r="AK423" s="36" t="str">
        <f>IF(AL423="","",MAX($AK$1:AK422)+1)</f>
        <v/>
      </c>
      <c r="AL423" s="39" t="str">
        <f>IF(H423="","",IF(COUNTIF($AL$3:AL422,H423)=0,H423,""))</f>
        <v/>
      </c>
      <c r="AM423" s="39" t="str">
        <f t="shared" si="114"/>
        <v/>
      </c>
    </row>
    <row r="424" spans="2:39" x14ac:dyDescent="0.35">
      <c r="B424" s="31"/>
      <c r="C424" s="31"/>
      <c r="D424" s="31"/>
      <c r="E424" s="31"/>
      <c r="F424" s="78"/>
      <c r="G424" s="21"/>
      <c r="H424" s="31"/>
      <c r="I424" s="32"/>
      <c r="J424" s="33" t="str">
        <f t="shared" si="101"/>
        <v/>
      </c>
      <c r="K424" s="31"/>
      <c r="L424" s="24"/>
      <c r="M424" s="24"/>
      <c r="N424" s="24"/>
      <c r="O424" s="34" t="str">
        <f t="shared" si="102"/>
        <v/>
      </c>
      <c r="P424" s="34" t="str">
        <f t="shared" ca="1" si="103"/>
        <v/>
      </c>
      <c r="Q424" s="34" t="str">
        <f>IF(AND(C424="Abierto",D424="Urgente"),RANK(P424,$P$4:$P$999,0)+COUNTIF($P$4:P424,P424)-1,"")</f>
        <v/>
      </c>
      <c r="R424" s="34" t="str">
        <f t="shared" si="104"/>
        <v/>
      </c>
      <c r="S424" s="34" t="str">
        <f t="shared" ca="1" si="105"/>
        <v/>
      </c>
      <c r="T424" s="34" t="str">
        <f>IF(AND(C424="Abierto",D424="Alta"),RANK(S424,$S$4:$S$999,0)+COUNTIF($S$4:S424,S424)-1+MAX(Q:Q),"")</f>
        <v/>
      </c>
      <c r="U424" s="34" t="str">
        <f t="shared" si="106"/>
        <v/>
      </c>
      <c r="V424" s="34" t="str">
        <f t="shared" ca="1" si="107"/>
        <v/>
      </c>
      <c r="W424" s="34" t="str">
        <f>IF(AND(C424="Abierto",D424="Media"),RANK(V424,$V$4:$V$999,0)+COUNTIF($V$4:V424,V424)-1+MAX(Q:Q,T:T),"")</f>
        <v/>
      </c>
      <c r="X424" s="34" t="str">
        <f t="shared" si="108"/>
        <v/>
      </c>
      <c r="Y424" s="34" t="str">
        <f t="shared" ca="1" si="109"/>
        <v/>
      </c>
      <c r="Z424" s="34" t="str">
        <f>IF(AND(C424="Abierto",D424="Baja"),RANK(Y424,$Y$4:$Y$999,0)+COUNTIF($Y$4:Y424,Y424)-1+MAX(Q:Q,T:T,W:W),"")</f>
        <v/>
      </c>
      <c r="AA424" s="35" t="str">
        <f t="shared" si="115"/>
        <v/>
      </c>
      <c r="AB424" s="35" t="str">
        <f t="shared" si="110"/>
        <v/>
      </c>
      <c r="AC424" s="35" t="str">
        <f t="shared" si="111"/>
        <v/>
      </c>
      <c r="AD424" s="36">
        <v>421</v>
      </c>
      <c r="AE424" s="36" t="str">
        <f t="shared" ca="1" si="112"/>
        <v/>
      </c>
      <c r="AF424" s="37" t="str">
        <f t="shared" ca="1" si="113"/>
        <v/>
      </c>
      <c r="AG424" s="24"/>
      <c r="AH424" s="24"/>
      <c r="AI424" s="24"/>
      <c r="AJ424" s="24"/>
      <c r="AK424" s="36" t="str">
        <f>IF(AL424="","",MAX($AK$1:AK423)+1)</f>
        <v/>
      </c>
      <c r="AL424" s="39" t="str">
        <f>IF(H424="","",IF(COUNTIF($AL$3:AL423,H424)=0,H424,""))</f>
        <v/>
      </c>
      <c r="AM424" s="39" t="str">
        <f t="shared" si="114"/>
        <v/>
      </c>
    </row>
    <row r="425" spans="2:39" x14ac:dyDescent="0.35">
      <c r="B425" s="31"/>
      <c r="C425" s="31"/>
      <c r="D425" s="31"/>
      <c r="E425" s="31"/>
      <c r="F425" s="78"/>
      <c r="G425" s="21"/>
      <c r="H425" s="31"/>
      <c r="I425" s="32"/>
      <c r="J425" s="33" t="str">
        <f t="shared" si="101"/>
        <v/>
      </c>
      <c r="K425" s="31"/>
      <c r="L425" s="24"/>
      <c r="M425" s="24"/>
      <c r="N425" s="24"/>
      <c r="O425" s="34" t="str">
        <f t="shared" si="102"/>
        <v/>
      </c>
      <c r="P425" s="34" t="str">
        <f t="shared" ca="1" si="103"/>
        <v/>
      </c>
      <c r="Q425" s="34" t="str">
        <f>IF(AND(C425="Abierto",D425="Urgente"),RANK(P425,$P$4:$P$999,0)+COUNTIF($P$4:P425,P425)-1,"")</f>
        <v/>
      </c>
      <c r="R425" s="34" t="str">
        <f t="shared" si="104"/>
        <v/>
      </c>
      <c r="S425" s="34" t="str">
        <f t="shared" ca="1" si="105"/>
        <v/>
      </c>
      <c r="T425" s="34" t="str">
        <f>IF(AND(C425="Abierto",D425="Alta"),RANK(S425,$S$4:$S$999,0)+COUNTIF($S$4:S425,S425)-1+MAX(Q:Q),"")</f>
        <v/>
      </c>
      <c r="U425" s="34" t="str">
        <f t="shared" si="106"/>
        <v/>
      </c>
      <c r="V425" s="34" t="str">
        <f t="shared" ca="1" si="107"/>
        <v/>
      </c>
      <c r="W425" s="34" t="str">
        <f>IF(AND(C425="Abierto",D425="Media"),RANK(V425,$V$4:$V$999,0)+COUNTIF($V$4:V425,V425)-1+MAX(Q:Q,T:T),"")</f>
        <v/>
      </c>
      <c r="X425" s="34" t="str">
        <f t="shared" si="108"/>
        <v/>
      </c>
      <c r="Y425" s="34" t="str">
        <f t="shared" ca="1" si="109"/>
        <v/>
      </c>
      <c r="Z425" s="34" t="str">
        <f>IF(AND(C425="Abierto",D425="Baja"),RANK(Y425,$Y$4:$Y$999,0)+COUNTIF($Y$4:Y425,Y425)-1+MAX(Q:Q,T:T,W:W),"")</f>
        <v/>
      </c>
      <c r="AA425" s="35" t="str">
        <f t="shared" si="115"/>
        <v/>
      </c>
      <c r="AB425" s="35" t="str">
        <f t="shared" si="110"/>
        <v/>
      </c>
      <c r="AC425" s="35" t="str">
        <f t="shared" si="111"/>
        <v/>
      </c>
      <c r="AD425" s="36">
        <v>422</v>
      </c>
      <c r="AE425" s="36" t="str">
        <f t="shared" ca="1" si="112"/>
        <v/>
      </c>
      <c r="AF425" s="37" t="str">
        <f t="shared" ca="1" si="113"/>
        <v/>
      </c>
      <c r="AG425" s="24"/>
      <c r="AH425" s="24"/>
      <c r="AI425" s="24"/>
      <c r="AJ425" s="24"/>
      <c r="AK425" s="36" t="str">
        <f>IF(AL425="","",MAX($AK$1:AK424)+1)</f>
        <v/>
      </c>
      <c r="AL425" s="39" t="str">
        <f>IF(H425="","",IF(COUNTIF($AL$3:AL424,H425)=0,H425,""))</f>
        <v/>
      </c>
      <c r="AM425" s="39" t="str">
        <f t="shared" si="114"/>
        <v/>
      </c>
    </row>
    <row r="426" spans="2:39" x14ac:dyDescent="0.35">
      <c r="B426" s="31"/>
      <c r="C426" s="31"/>
      <c r="D426" s="31"/>
      <c r="E426" s="31"/>
      <c r="F426" s="78"/>
      <c r="G426" s="21"/>
      <c r="H426" s="31"/>
      <c r="I426" s="32"/>
      <c r="J426" s="33" t="str">
        <f t="shared" si="101"/>
        <v/>
      </c>
      <c r="K426" s="31"/>
      <c r="L426" s="24"/>
      <c r="M426" s="24"/>
      <c r="N426" s="24"/>
      <c r="O426" s="34" t="str">
        <f t="shared" si="102"/>
        <v/>
      </c>
      <c r="P426" s="34" t="str">
        <f t="shared" ca="1" si="103"/>
        <v/>
      </c>
      <c r="Q426" s="34" t="str">
        <f>IF(AND(C426="Abierto",D426="Urgente"),RANK(P426,$P$4:$P$999,0)+COUNTIF($P$4:P426,P426)-1,"")</f>
        <v/>
      </c>
      <c r="R426" s="34" t="str">
        <f t="shared" si="104"/>
        <v/>
      </c>
      <c r="S426" s="34" t="str">
        <f t="shared" ca="1" si="105"/>
        <v/>
      </c>
      <c r="T426" s="34" t="str">
        <f>IF(AND(C426="Abierto",D426="Alta"),RANK(S426,$S$4:$S$999,0)+COUNTIF($S$4:S426,S426)-1+MAX(Q:Q),"")</f>
        <v/>
      </c>
      <c r="U426" s="34" t="str">
        <f t="shared" si="106"/>
        <v/>
      </c>
      <c r="V426" s="34" t="str">
        <f t="shared" ca="1" si="107"/>
        <v/>
      </c>
      <c r="W426" s="34" t="str">
        <f>IF(AND(C426="Abierto",D426="Media"),RANK(V426,$V$4:$V$999,0)+COUNTIF($V$4:V426,V426)-1+MAX(Q:Q,T:T),"")</f>
        <v/>
      </c>
      <c r="X426" s="34" t="str">
        <f t="shared" si="108"/>
        <v/>
      </c>
      <c r="Y426" s="34" t="str">
        <f t="shared" ca="1" si="109"/>
        <v/>
      </c>
      <c r="Z426" s="34" t="str">
        <f>IF(AND(C426="Abierto",D426="Baja"),RANK(Y426,$Y$4:$Y$999,0)+COUNTIF($Y$4:Y426,Y426)-1+MAX(Q:Q,T:T,W:W),"")</f>
        <v/>
      </c>
      <c r="AA426" s="35" t="str">
        <f t="shared" si="115"/>
        <v/>
      </c>
      <c r="AB426" s="35" t="str">
        <f t="shared" si="110"/>
        <v/>
      </c>
      <c r="AC426" s="35" t="str">
        <f t="shared" si="111"/>
        <v/>
      </c>
      <c r="AD426" s="36">
        <v>423</v>
      </c>
      <c r="AE426" s="36" t="str">
        <f t="shared" ca="1" si="112"/>
        <v/>
      </c>
      <c r="AF426" s="37" t="str">
        <f t="shared" ca="1" si="113"/>
        <v/>
      </c>
      <c r="AG426" s="24"/>
      <c r="AH426" s="24"/>
      <c r="AI426" s="24"/>
      <c r="AJ426" s="24"/>
      <c r="AK426" s="36" t="str">
        <f>IF(AL426="","",MAX($AK$1:AK425)+1)</f>
        <v/>
      </c>
      <c r="AL426" s="39" t="str">
        <f>IF(H426="","",IF(COUNTIF($AL$3:AL425,H426)=0,H426,""))</f>
        <v/>
      </c>
      <c r="AM426" s="39" t="str">
        <f t="shared" si="114"/>
        <v/>
      </c>
    </row>
    <row r="427" spans="2:39" x14ac:dyDescent="0.35">
      <c r="B427" s="31"/>
      <c r="C427" s="31"/>
      <c r="D427" s="31"/>
      <c r="E427" s="31"/>
      <c r="F427" s="78"/>
      <c r="G427" s="21"/>
      <c r="H427" s="31"/>
      <c r="I427" s="32"/>
      <c r="J427" s="33" t="str">
        <f t="shared" si="101"/>
        <v/>
      </c>
      <c r="K427" s="31"/>
      <c r="L427" s="24"/>
      <c r="M427" s="24"/>
      <c r="N427" s="24"/>
      <c r="O427" s="34" t="str">
        <f t="shared" si="102"/>
        <v/>
      </c>
      <c r="P427" s="34" t="str">
        <f t="shared" ca="1" si="103"/>
        <v/>
      </c>
      <c r="Q427" s="34" t="str">
        <f>IF(AND(C427="Abierto",D427="Urgente"),RANK(P427,$P$4:$P$999,0)+COUNTIF($P$4:P427,P427)-1,"")</f>
        <v/>
      </c>
      <c r="R427" s="34" t="str">
        <f t="shared" si="104"/>
        <v/>
      </c>
      <c r="S427" s="34" t="str">
        <f t="shared" ca="1" si="105"/>
        <v/>
      </c>
      <c r="T427" s="34" t="str">
        <f>IF(AND(C427="Abierto",D427="Alta"),RANK(S427,$S$4:$S$999,0)+COUNTIF($S$4:S427,S427)-1+MAX(Q:Q),"")</f>
        <v/>
      </c>
      <c r="U427" s="34" t="str">
        <f t="shared" si="106"/>
        <v/>
      </c>
      <c r="V427" s="34" t="str">
        <f t="shared" ca="1" si="107"/>
        <v/>
      </c>
      <c r="W427" s="34" t="str">
        <f>IF(AND(C427="Abierto",D427="Media"),RANK(V427,$V$4:$V$999,0)+COUNTIF($V$4:V427,V427)-1+MAX(Q:Q,T:T),"")</f>
        <v/>
      </c>
      <c r="X427" s="34" t="str">
        <f t="shared" si="108"/>
        <v/>
      </c>
      <c r="Y427" s="34" t="str">
        <f t="shared" ca="1" si="109"/>
        <v/>
      </c>
      <c r="Z427" s="34" t="str">
        <f>IF(AND(C427="Abierto",D427="Baja"),RANK(Y427,$Y$4:$Y$999,0)+COUNTIF($Y$4:Y427,Y427)-1+MAX(Q:Q,T:T,W:W),"")</f>
        <v/>
      </c>
      <c r="AA427" s="35" t="str">
        <f t="shared" si="115"/>
        <v/>
      </c>
      <c r="AB427" s="35" t="str">
        <f t="shared" si="110"/>
        <v/>
      </c>
      <c r="AC427" s="35" t="str">
        <f t="shared" si="111"/>
        <v/>
      </c>
      <c r="AD427" s="36">
        <v>424</v>
      </c>
      <c r="AE427" s="36" t="str">
        <f t="shared" ca="1" si="112"/>
        <v/>
      </c>
      <c r="AF427" s="37" t="str">
        <f t="shared" ca="1" si="113"/>
        <v/>
      </c>
      <c r="AG427" s="24"/>
      <c r="AH427" s="24"/>
      <c r="AI427" s="24"/>
      <c r="AJ427" s="24"/>
      <c r="AK427" s="36" t="str">
        <f>IF(AL427="","",MAX($AK$1:AK426)+1)</f>
        <v/>
      </c>
      <c r="AL427" s="39" t="str">
        <f>IF(H427="","",IF(COUNTIF($AL$3:AL426,H427)=0,H427,""))</f>
        <v/>
      </c>
      <c r="AM427" s="39" t="str">
        <f t="shared" si="114"/>
        <v/>
      </c>
    </row>
    <row r="428" spans="2:39" x14ac:dyDescent="0.35">
      <c r="B428" s="31"/>
      <c r="C428" s="31"/>
      <c r="D428" s="31"/>
      <c r="E428" s="31"/>
      <c r="F428" s="78"/>
      <c r="G428" s="21"/>
      <c r="H428" s="31"/>
      <c r="I428" s="32"/>
      <c r="J428" s="33" t="str">
        <f t="shared" si="101"/>
        <v/>
      </c>
      <c r="K428" s="31"/>
      <c r="L428" s="24"/>
      <c r="M428" s="24"/>
      <c r="N428" s="24"/>
      <c r="O428" s="34" t="str">
        <f t="shared" si="102"/>
        <v/>
      </c>
      <c r="P428" s="34" t="str">
        <f t="shared" ca="1" si="103"/>
        <v/>
      </c>
      <c r="Q428" s="34" t="str">
        <f>IF(AND(C428="Abierto",D428="Urgente"),RANK(P428,$P$4:$P$999,0)+COUNTIF($P$4:P428,P428)-1,"")</f>
        <v/>
      </c>
      <c r="R428" s="34" t="str">
        <f t="shared" si="104"/>
        <v/>
      </c>
      <c r="S428" s="34" t="str">
        <f t="shared" ca="1" si="105"/>
        <v/>
      </c>
      <c r="T428" s="34" t="str">
        <f>IF(AND(C428="Abierto",D428="Alta"),RANK(S428,$S$4:$S$999,0)+COUNTIF($S$4:S428,S428)-1+MAX(Q:Q),"")</f>
        <v/>
      </c>
      <c r="U428" s="34" t="str">
        <f t="shared" si="106"/>
        <v/>
      </c>
      <c r="V428" s="34" t="str">
        <f t="shared" ca="1" si="107"/>
        <v/>
      </c>
      <c r="W428" s="34" t="str">
        <f>IF(AND(C428="Abierto",D428="Media"),RANK(V428,$V$4:$V$999,0)+COUNTIF($V$4:V428,V428)-1+MAX(Q:Q,T:T),"")</f>
        <v/>
      </c>
      <c r="X428" s="34" t="str">
        <f t="shared" si="108"/>
        <v/>
      </c>
      <c r="Y428" s="34" t="str">
        <f t="shared" ca="1" si="109"/>
        <v/>
      </c>
      <c r="Z428" s="34" t="str">
        <f>IF(AND(C428="Abierto",D428="Baja"),RANK(Y428,$Y$4:$Y$999,0)+COUNTIF($Y$4:Y428,Y428)-1+MAX(Q:Q,T:T,W:W),"")</f>
        <v/>
      </c>
      <c r="AA428" s="35" t="str">
        <f t="shared" si="115"/>
        <v/>
      </c>
      <c r="AB428" s="35" t="str">
        <f t="shared" si="110"/>
        <v/>
      </c>
      <c r="AC428" s="35" t="str">
        <f t="shared" si="111"/>
        <v/>
      </c>
      <c r="AD428" s="36">
        <v>425</v>
      </c>
      <c r="AE428" s="36" t="str">
        <f t="shared" ca="1" si="112"/>
        <v/>
      </c>
      <c r="AF428" s="37" t="str">
        <f t="shared" ca="1" si="113"/>
        <v/>
      </c>
      <c r="AG428" s="24"/>
      <c r="AH428" s="24"/>
      <c r="AI428" s="24"/>
      <c r="AJ428" s="24"/>
      <c r="AK428" s="36" t="str">
        <f>IF(AL428="","",MAX($AK$1:AK427)+1)</f>
        <v/>
      </c>
      <c r="AL428" s="39" t="str">
        <f>IF(H428="","",IF(COUNTIF($AL$3:AL427,H428)=0,H428,""))</f>
        <v/>
      </c>
      <c r="AM428" s="39" t="str">
        <f t="shared" si="114"/>
        <v/>
      </c>
    </row>
    <row r="429" spans="2:39" x14ac:dyDescent="0.35">
      <c r="B429" s="31"/>
      <c r="C429" s="31"/>
      <c r="D429" s="31"/>
      <c r="E429" s="31"/>
      <c r="F429" s="78"/>
      <c r="G429" s="21"/>
      <c r="H429" s="31"/>
      <c r="I429" s="32"/>
      <c r="J429" s="33" t="str">
        <f t="shared" si="101"/>
        <v/>
      </c>
      <c r="K429" s="31"/>
      <c r="L429" s="24"/>
      <c r="M429" s="24"/>
      <c r="N429" s="24"/>
      <c r="O429" s="34" t="str">
        <f t="shared" si="102"/>
        <v/>
      </c>
      <c r="P429" s="34" t="str">
        <f t="shared" ca="1" si="103"/>
        <v/>
      </c>
      <c r="Q429" s="34" t="str">
        <f>IF(AND(C429="Abierto",D429="Urgente"),RANK(P429,$P$4:$P$999,0)+COUNTIF($P$4:P429,P429)-1,"")</f>
        <v/>
      </c>
      <c r="R429" s="34" t="str">
        <f t="shared" si="104"/>
        <v/>
      </c>
      <c r="S429" s="34" t="str">
        <f t="shared" ca="1" si="105"/>
        <v/>
      </c>
      <c r="T429" s="34" t="str">
        <f>IF(AND(C429="Abierto",D429="Alta"),RANK(S429,$S$4:$S$999,0)+COUNTIF($S$4:S429,S429)-1+MAX(Q:Q),"")</f>
        <v/>
      </c>
      <c r="U429" s="34" t="str">
        <f t="shared" si="106"/>
        <v/>
      </c>
      <c r="V429" s="34" t="str">
        <f t="shared" ca="1" si="107"/>
        <v/>
      </c>
      <c r="W429" s="34" t="str">
        <f>IF(AND(C429="Abierto",D429="Media"),RANK(V429,$V$4:$V$999,0)+COUNTIF($V$4:V429,V429)-1+MAX(Q:Q,T:T),"")</f>
        <v/>
      </c>
      <c r="X429" s="34" t="str">
        <f t="shared" si="108"/>
        <v/>
      </c>
      <c r="Y429" s="34" t="str">
        <f t="shared" ca="1" si="109"/>
        <v/>
      </c>
      <c r="Z429" s="34" t="str">
        <f>IF(AND(C429="Abierto",D429="Baja"),RANK(Y429,$Y$4:$Y$999,0)+COUNTIF($Y$4:Y429,Y429)-1+MAX(Q:Q,T:T,W:W),"")</f>
        <v/>
      </c>
      <c r="AA429" s="35" t="str">
        <f t="shared" si="115"/>
        <v/>
      </c>
      <c r="AB429" s="35" t="str">
        <f t="shared" si="110"/>
        <v/>
      </c>
      <c r="AC429" s="35" t="str">
        <f t="shared" si="111"/>
        <v/>
      </c>
      <c r="AD429" s="36">
        <v>426</v>
      </c>
      <c r="AE429" s="36" t="str">
        <f t="shared" ca="1" si="112"/>
        <v/>
      </c>
      <c r="AF429" s="37" t="str">
        <f t="shared" ca="1" si="113"/>
        <v/>
      </c>
      <c r="AG429" s="24"/>
      <c r="AH429" s="24"/>
      <c r="AI429" s="24"/>
      <c r="AJ429" s="24"/>
      <c r="AK429" s="36" t="str">
        <f>IF(AL429="","",MAX($AK$1:AK428)+1)</f>
        <v/>
      </c>
      <c r="AL429" s="39" t="str">
        <f>IF(H429="","",IF(COUNTIF($AL$3:AL428,H429)=0,H429,""))</f>
        <v/>
      </c>
      <c r="AM429" s="39" t="str">
        <f t="shared" si="114"/>
        <v/>
      </c>
    </row>
    <row r="430" spans="2:39" x14ac:dyDescent="0.35">
      <c r="B430" s="31"/>
      <c r="C430" s="31"/>
      <c r="D430" s="31"/>
      <c r="E430" s="31"/>
      <c r="F430" s="78"/>
      <c r="G430" s="21"/>
      <c r="H430" s="31"/>
      <c r="I430" s="32"/>
      <c r="J430" s="33" t="str">
        <f t="shared" si="101"/>
        <v/>
      </c>
      <c r="K430" s="31"/>
      <c r="L430" s="24"/>
      <c r="M430" s="24"/>
      <c r="N430" s="24"/>
      <c r="O430" s="34" t="str">
        <f t="shared" si="102"/>
        <v/>
      </c>
      <c r="P430" s="34" t="str">
        <f t="shared" ca="1" si="103"/>
        <v/>
      </c>
      <c r="Q430" s="34" t="str">
        <f>IF(AND(C430="Abierto",D430="Urgente"),RANK(P430,$P$4:$P$999,0)+COUNTIF($P$4:P430,P430)-1,"")</f>
        <v/>
      </c>
      <c r="R430" s="34" t="str">
        <f t="shared" si="104"/>
        <v/>
      </c>
      <c r="S430" s="34" t="str">
        <f t="shared" ca="1" si="105"/>
        <v/>
      </c>
      <c r="T430" s="34" t="str">
        <f>IF(AND(C430="Abierto",D430="Alta"),RANK(S430,$S$4:$S$999,0)+COUNTIF($S$4:S430,S430)-1+MAX(Q:Q),"")</f>
        <v/>
      </c>
      <c r="U430" s="34" t="str">
        <f t="shared" si="106"/>
        <v/>
      </c>
      <c r="V430" s="34" t="str">
        <f t="shared" ca="1" si="107"/>
        <v/>
      </c>
      <c r="W430" s="34" t="str">
        <f>IF(AND(C430="Abierto",D430="Media"),RANK(V430,$V$4:$V$999,0)+COUNTIF($V$4:V430,V430)-1+MAX(Q:Q,T:T),"")</f>
        <v/>
      </c>
      <c r="X430" s="34" t="str">
        <f t="shared" si="108"/>
        <v/>
      </c>
      <c r="Y430" s="34" t="str">
        <f t="shared" ca="1" si="109"/>
        <v/>
      </c>
      <c r="Z430" s="34" t="str">
        <f>IF(AND(C430="Abierto",D430="Baja"),RANK(Y430,$Y$4:$Y$999,0)+COUNTIF($Y$4:Y430,Y430)-1+MAX(Q:Q,T:T,W:W),"")</f>
        <v/>
      </c>
      <c r="AA430" s="35" t="str">
        <f t="shared" si="115"/>
        <v/>
      </c>
      <c r="AB430" s="35" t="str">
        <f t="shared" si="110"/>
        <v/>
      </c>
      <c r="AC430" s="35" t="str">
        <f t="shared" si="111"/>
        <v/>
      </c>
      <c r="AD430" s="36">
        <v>427</v>
      </c>
      <c r="AE430" s="36" t="str">
        <f t="shared" ca="1" si="112"/>
        <v/>
      </c>
      <c r="AF430" s="37" t="str">
        <f t="shared" ca="1" si="113"/>
        <v/>
      </c>
      <c r="AG430" s="24"/>
      <c r="AH430" s="24"/>
      <c r="AI430" s="24"/>
      <c r="AJ430" s="24"/>
      <c r="AK430" s="36" t="str">
        <f>IF(AL430="","",MAX($AK$1:AK429)+1)</f>
        <v/>
      </c>
      <c r="AL430" s="39" t="str">
        <f>IF(H430="","",IF(COUNTIF($AL$3:AL429,H430)=0,H430,""))</f>
        <v/>
      </c>
      <c r="AM430" s="39" t="str">
        <f t="shared" si="114"/>
        <v/>
      </c>
    </row>
    <row r="431" spans="2:39" x14ac:dyDescent="0.35">
      <c r="B431" s="31"/>
      <c r="C431" s="31"/>
      <c r="D431" s="31"/>
      <c r="E431" s="31"/>
      <c r="F431" s="78"/>
      <c r="G431" s="21"/>
      <c r="H431" s="31"/>
      <c r="I431" s="32"/>
      <c r="J431" s="33" t="str">
        <f t="shared" si="101"/>
        <v/>
      </c>
      <c r="K431" s="31"/>
      <c r="L431" s="24"/>
      <c r="M431" s="24"/>
      <c r="N431" s="24"/>
      <c r="O431" s="34" t="str">
        <f t="shared" si="102"/>
        <v/>
      </c>
      <c r="P431" s="34" t="str">
        <f t="shared" ca="1" si="103"/>
        <v/>
      </c>
      <c r="Q431" s="34" t="str">
        <f>IF(AND(C431="Abierto",D431="Urgente"),RANK(P431,$P$4:$P$999,0)+COUNTIF($P$4:P431,P431)-1,"")</f>
        <v/>
      </c>
      <c r="R431" s="34" t="str">
        <f t="shared" si="104"/>
        <v/>
      </c>
      <c r="S431" s="34" t="str">
        <f t="shared" ca="1" si="105"/>
        <v/>
      </c>
      <c r="T431" s="34" t="str">
        <f>IF(AND(C431="Abierto",D431="Alta"),RANK(S431,$S$4:$S$999,0)+COUNTIF($S$4:S431,S431)-1+MAX(Q:Q),"")</f>
        <v/>
      </c>
      <c r="U431" s="34" t="str">
        <f t="shared" si="106"/>
        <v/>
      </c>
      <c r="V431" s="34" t="str">
        <f t="shared" ca="1" si="107"/>
        <v/>
      </c>
      <c r="W431" s="34" t="str">
        <f>IF(AND(C431="Abierto",D431="Media"),RANK(V431,$V$4:$V$999,0)+COUNTIF($V$4:V431,V431)-1+MAX(Q:Q,T:T),"")</f>
        <v/>
      </c>
      <c r="X431" s="34" t="str">
        <f t="shared" si="108"/>
        <v/>
      </c>
      <c r="Y431" s="34" t="str">
        <f t="shared" ca="1" si="109"/>
        <v/>
      </c>
      <c r="Z431" s="34" t="str">
        <f>IF(AND(C431="Abierto",D431="Baja"),RANK(Y431,$Y$4:$Y$999,0)+COUNTIF($Y$4:Y431,Y431)-1+MAX(Q:Q,T:T,W:W),"")</f>
        <v/>
      </c>
      <c r="AA431" s="35" t="str">
        <f t="shared" si="115"/>
        <v/>
      </c>
      <c r="AB431" s="35" t="str">
        <f t="shared" si="110"/>
        <v/>
      </c>
      <c r="AC431" s="35" t="str">
        <f t="shared" si="111"/>
        <v/>
      </c>
      <c r="AD431" s="36">
        <v>428</v>
      </c>
      <c r="AE431" s="36" t="str">
        <f t="shared" ca="1" si="112"/>
        <v/>
      </c>
      <c r="AF431" s="37" t="str">
        <f t="shared" ca="1" si="113"/>
        <v/>
      </c>
      <c r="AG431" s="24"/>
      <c r="AH431" s="24"/>
      <c r="AI431" s="24"/>
      <c r="AJ431" s="24"/>
      <c r="AK431" s="36" t="str">
        <f>IF(AL431="","",MAX($AK$1:AK430)+1)</f>
        <v/>
      </c>
      <c r="AL431" s="39" t="str">
        <f>IF(H431="","",IF(COUNTIF($AL$3:AL430,H431)=0,H431,""))</f>
        <v/>
      </c>
      <c r="AM431" s="39" t="str">
        <f t="shared" si="114"/>
        <v/>
      </c>
    </row>
    <row r="432" spans="2:39" x14ac:dyDescent="0.35">
      <c r="B432" s="31"/>
      <c r="C432" s="31"/>
      <c r="D432" s="31"/>
      <c r="E432" s="31"/>
      <c r="F432" s="78"/>
      <c r="G432" s="21"/>
      <c r="H432" s="31"/>
      <c r="I432" s="32"/>
      <c r="J432" s="33" t="str">
        <f t="shared" si="101"/>
        <v/>
      </c>
      <c r="K432" s="31"/>
      <c r="L432" s="24"/>
      <c r="M432" s="24"/>
      <c r="N432" s="24"/>
      <c r="O432" s="34" t="str">
        <f t="shared" si="102"/>
        <v/>
      </c>
      <c r="P432" s="34" t="str">
        <f t="shared" ca="1" si="103"/>
        <v/>
      </c>
      <c r="Q432" s="34" t="str">
        <f>IF(AND(C432="Abierto",D432="Urgente"),RANK(P432,$P$4:$P$999,0)+COUNTIF($P$4:P432,P432)-1,"")</f>
        <v/>
      </c>
      <c r="R432" s="34" t="str">
        <f t="shared" si="104"/>
        <v/>
      </c>
      <c r="S432" s="34" t="str">
        <f t="shared" ca="1" si="105"/>
        <v/>
      </c>
      <c r="T432" s="34" t="str">
        <f>IF(AND(C432="Abierto",D432="Alta"),RANK(S432,$S$4:$S$999,0)+COUNTIF($S$4:S432,S432)-1+MAX(Q:Q),"")</f>
        <v/>
      </c>
      <c r="U432" s="34" t="str">
        <f t="shared" si="106"/>
        <v/>
      </c>
      <c r="V432" s="34" t="str">
        <f t="shared" ca="1" si="107"/>
        <v/>
      </c>
      <c r="W432" s="34" t="str">
        <f>IF(AND(C432="Abierto",D432="Media"),RANK(V432,$V$4:$V$999,0)+COUNTIF($V$4:V432,V432)-1+MAX(Q:Q,T:T),"")</f>
        <v/>
      </c>
      <c r="X432" s="34" t="str">
        <f t="shared" si="108"/>
        <v/>
      </c>
      <c r="Y432" s="34" t="str">
        <f t="shared" ca="1" si="109"/>
        <v/>
      </c>
      <c r="Z432" s="34" t="str">
        <f>IF(AND(C432="Abierto",D432="Baja"),RANK(Y432,$Y$4:$Y$999,0)+COUNTIF($Y$4:Y432,Y432)-1+MAX(Q:Q,T:T,W:W),"")</f>
        <v/>
      </c>
      <c r="AA432" s="35" t="str">
        <f t="shared" si="115"/>
        <v/>
      </c>
      <c r="AB432" s="35" t="str">
        <f t="shared" si="110"/>
        <v/>
      </c>
      <c r="AC432" s="35" t="str">
        <f t="shared" si="111"/>
        <v/>
      </c>
      <c r="AD432" s="36">
        <v>429</v>
      </c>
      <c r="AE432" s="36" t="str">
        <f t="shared" ca="1" si="112"/>
        <v/>
      </c>
      <c r="AF432" s="37" t="str">
        <f t="shared" ca="1" si="113"/>
        <v/>
      </c>
      <c r="AG432" s="24"/>
      <c r="AH432" s="24"/>
      <c r="AI432" s="24"/>
      <c r="AJ432" s="24"/>
      <c r="AK432" s="36" t="str">
        <f>IF(AL432="","",MAX($AK$1:AK431)+1)</f>
        <v/>
      </c>
      <c r="AL432" s="39" t="str">
        <f>IF(H432="","",IF(COUNTIF($AL$3:AL431,H432)=0,H432,""))</f>
        <v/>
      </c>
      <c r="AM432" s="39" t="str">
        <f t="shared" si="114"/>
        <v/>
      </c>
    </row>
    <row r="433" spans="2:39" x14ac:dyDescent="0.35">
      <c r="B433" s="31"/>
      <c r="C433" s="31"/>
      <c r="D433" s="31"/>
      <c r="E433" s="31"/>
      <c r="F433" s="78"/>
      <c r="G433" s="21"/>
      <c r="H433" s="31"/>
      <c r="I433" s="32"/>
      <c r="J433" s="33" t="str">
        <f t="shared" si="101"/>
        <v/>
      </c>
      <c r="K433" s="31"/>
      <c r="L433" s="24"/>
      <c r="M433" s="24"/>
      <c r="N433" s="24"/>
      <c r="O433" s="34" t="str">
        <f t="shared" si="102"/>
        <v/>
      </c>
      <c r="P433" s="34" t="str">
        <f t="shared" ca="1" si="103"/>
        <v/>
      </c>
      <c r="Q433" s="34" t="str">
        <f>IF(AND(C433="Abierto",D433="Urgente"),RANK(P433,$P$4:$P$999,0)+COUNTIF($P$4:P433,P433)-1,"")</f>
        <v/>
      </c>
      <c r="R433" s="34" t="str">
        <f t="shared" si="104"/>
        <v/>
      </c>
      <c r="S433" s="34" t="str">
        <f t="shared" ca="1" si="105"/>
        <v/>
      </c>
      <c r="T433" s="34" t="str">
        <f>IF(AND(C433="Abierto",D433="Alta"),RANK(S433,$S$4:$S$999,0)+COUNTIF($S$4:S433,S433)-1+MAX(Q:Q),"")</f>
        <v/>
      </c>
      <c r="U433" s="34" t="str">
        <f t="shared" si="106"/>
        <v/>
      </c>
      <c r="V433" s="34" t="str">
        <f t="shared" ca="1" si="107"/>
        <v/>
      </c>
      <c r="W433" s="34" t="str">
        <f>IF(AND(C433="Abierto",D433="Media"),RANK(V433,$V$4:$V$999,0)+COUNTIF($V$4:V433,V433)-1+MAX(Q:Q,T:T),"")</f>
        <v/>
      </c>
      <c r="X433" s="34" t="str">
        <f t="shared" si="108"/>
        <v/>
      </c>
      <c r="Y433" s="34" t="str">
        <f t="shared" ca="1" si="109"/>
        <v/>
      </c>
      <c r="Z433" s="34" t="str">
        <f>IF(AND(C433="Abierto",D433="Baja"),RANK(Y433,$Y$4:$Y$999,0)+COUNTIF($Y$4:Y433,Y433)-1+MAX(Q:Q,T:T,W:W),"")</f>
        <v/>
      </c>
      <c r="AA433" s="35" t="str">
        <f t="shared" si="115"/>
        <v/>
      </c>
      <c r="AB433" s="35" t="str">
        <f t="shared" si="110"/>
        <v/>
      </c>
      <c r="AC433" s="35" t="str">
        <f t="shared" si="111"/>
        <v/>
      </c>
      <c r="AD433" s="36">
        <v>430</v>
      </c>
      <c r="AE433" s="36" t="str">
        <f t="shared" ca="1" si="112"/>
        <v/>
      </c>
      <c r="AF433" s="37" t="str">
        <f t="shared" ca="1" si="113"/>
        <v/>
      </c>
      <c r="AG433" s="24"/>
      <c r="AH433" s="24"/>
      <c r="AI433" s="24"/>
      <c r="AJ433" s="24"/>
      <c r="AK433" s="36" t="str">
        <f>IF(AL433="","",MAX($AK$1:AK432)+1)</f>
        <v/>
      </c>
      <c r="AL433" s="39" t="str">
        <f>IF(H433="","",IF(COUNTIF($AL$3:AL432,H433)=0,H433,""))</f>
        <v/>
      </c>
      <c r="AM433" s="39" t="str">
        <f t="shared" si="114"/>
        <v/>
      </c>
    </row>
    <row r="434" spans="2:39" x14ac:dyDescent="0.35">
      <c r="B434" s="31"/>
      <c r="C434" s="31"/>
      <c r="D434" s="31"/>
      <c r="E434" s="31"/>
      <c r="F434" s="78"/>
      <c r="G434" s="21"/>
      <c r="H434" s="31"/>
      <c r="I434" s="32"/>
      <c r="J434" s="33" t="str">
        <f t="shared" si="101"/>
        <v/>
      </c>
      <c r="K434" s="31"/>
      <c r="L434" s="24"/>
      <c r="M434" s="24"/>
      <c r="N434" s="24"/>
      <c r="O434" s="34" t="str">
        <f t="shared" si="102"/>
        <v/>
      </c>
      <c r="P434" s="34" t="str">
        <f t="shared" ca="1" si="103"/>
        <v/>
      </c>
      <c r="Q434" s="34" t="str">
        <f>IF(AND(C434="Abierto",D434="Urgente"),RANK(P434,$P$4:$P$999,0)+COUNTIF($P$4:P434,P434)-1,"")</f>
        <v/>
      </c>
      <c r="R434" s="34" t="str">
        <f t="shared" si="104"/>
        <v/>
      </c>
      <c r="S434" s="34" t="str">
        <f t="shared" ca="1" si="105"/>
        <v/>
      </c>
      <c r="T434" s="34" t="str">
        <f>IF(AND(C434="Abierto",D434="Alta"),RANK(S434,$S$4:$S$999,0)+COUNTIF($S$4:S434,S434)-1+MAX(Q:Q),"")</f>
        <v/>
      </c>
      <c r="U434" s="34" t="str">
        <f t="shared" si="106"/>
        <v/>
      </c>
      <c r="V434" s="34" t="str">
        <f t="shared" ca="1" si="107"/>
        <v/>
      </c>
      <c r="W434" s="34" t="str">
        <f>IF(AND(C434="Abierto",D434="Media"),RANK(V434,$V$4:$V$999,0)+COUNTIF($V$4:V434,V434)-1+MAX(Q:Q,T:T),"")</f>
        <v/>
      </c>
      <c r="X434" s="34" t="str">
        <f t="shared" si="108"/>
        <v/>
      </c>
      <c r="Y434" s="34" t="str">
        <f t="shared" ca="1" si="109"/>
        <v/>
      </c>
      <c r="Z434" s="34" t="str">
        <f>IF(AND(C434="Abierto",D434="Baja"),RANK(Y434,$Y$4:$Y$999,0)+COUNTIF($Y$4:Y434,Y434)-1+MAX(Q:Q,T:T,W:W),"")</f>
        <v/>
      </c>
      <c r="AA434" s="35" t="str">
        <f t="shared" si="115"/>
        <v/>
      </c>
      <c r="AB434" s="35" t="str">
        <f t="shared" si="110"/>
        <v/>
      </c>
      <c r="AC434" s="35" t="str">
        <f t="shared" si="111"/>
        <v/>
      </c>
      <c r="AD434" s="36">
        <v>431</v>
      </c>
      <c r="AE434" s="36" t="str">
        <f t="shared" ca="1" si="112"/>
        <v/>
      </c>
      <c r="AF434" s="37" t="str">
        <f t="shared" ca="1" si="113"/>
        <v/>
      </c>
      <c r="AG434" s="24"/>
      <c r="AH434" s="24"/>
      <c r="AI434" s="24"/>
      <c r="AJ434" s="24"/>
      <c r="AK434" s="36" t="str">
        <f>IF(AL434="","",MAX($AK$1:AK433)+1)</f>
        <v/>
      </c>
      <c r="AL434" s="39" t="str">
        <f>IF(H434="","",IF(COUNTIF($AL$3:AL433,H434)=0,H434,""))</f>
        <v/>
      </c>
      <c r="AM434" s="39" t="str">
        <f t="shared" si="114"/>
        <v/>
      </c>
    </row>
    <row r="435" spans="2:39" x14ac:dyDescent="0.35">
      <c r="B435" s="31"/>
      <c r="C435" s="31"/>
      <c r="D435" s="31"/>
      <c r="E435" s="31"/>
      <c r="F435" s="78"/>
      <c r="G435" s="21"/>
      <c r="H435" s="31"/>
      <c r="I435" s="32"/>
      <c r="J435" s="33" t="str">
        <f t="shared" si="101"/>
        <v/>
      </c>
      <c r="K435" s="31"/>
      <c r="L435" s="24"/>
      <c r="M435" s="24"/>
      <c r="N435" s="24"/>
      <c r="O435" s="34" t="str">
        <f t="shared" si="102"/>
        <v/>
      </c>
      <c r="P435" s="34" t="str">
        <f t="shared" ca="1" si="103"/>
        <v/>
      </c>
      <c r="Q435" s="34" t="str">
        <f>IF(AND(C435="Abierto",D435="Urgente"),RANK(P435,$P$4:$P$999,0)+COUNTIF($P$4:P435,P435)-1,"")</f>
        <v/>
      </c>
      <c r="R435" s="34" t="str">
        <f t="shared" si="104"/>
        <v/>
      </c>
      <c r="S435" s="34" t="str">
        <f t="shared" ca="1" si="105"/>
        <v/>
      </c>
      <c r="T435" s="34" t="str">
        <f>IF(AND(C435="Abierto",D435="Alta"),RANK(S435,$S$4:$S$999,0)+COUNTIF($S$4:S435,S435)-1+MAX(Q:Q),"")</f>
        <v/>
      </c>
      <c r="U435" s="34" t="str">
        <f t="shared" si="106"/>
        <v/>
      </c>
      <c r="V435" s="34" t="str">
        <f t="shared" ca="1" si="107"/>
        <v/>
      </c>
      <c r="W435" s="34" t="str">
        <f>IF(AND(C435="Abierto",D435="Media"),RANK(V435,$V$4:$V$999,0)+COUNTIF($V$4:V435,V435)-1+MAX(Q:Q,T:T),"")</f>
        <v/>
      </c>
      <c r="X435" s="34" t="str">
        <f t="shared" si="108"/>
        <v/>
      </c>
      <c r="Y435" s="34" t="str">
        <f t="shared" ca="1" si="109"/>
        <v/>
      </c>
      <c r="Z435" s="34" t="str">
        <f>IF(AND(C435="Abierto",D435="Baja"),RANK(Y435,$Y$4:$Y$999,0)+COUNTIF($Y$4:Y435,Y435)-1+MAX(Q:Q,T:T,W:W),"")</f>
        <v/>
      </c>
      <c r="AA435" s="35" t="str">
        <f t="shared" si="115"/>
        <v/>
      </c>
      <c r="AB435" s="35" t="str">
        <f t="shared" si="110"/>
        <v/>
      </c>
      <c r="AC435" s="35" t="str">
        <f t="shared" si="111"/>
        <v/>
      </c>
      <c r="AD435" s="36">
        <v>432</v>
      </c>
      <c r="AE435" s="36" t="str">
        <f t="shared" ca="1" si="112"/>
        <v/>
      </c>
      <c r="AF435" s="37" t="str">
        <f t="shared" ca="1" si="113"/>
        <v/>
      </c>
      <c r="AG435" s="24"/>
      <c r="AH435" s="24"/>
      <c r="AI435" s="24"/>
      <c r="AJ435" s="24"/>
      <c r="AK435" s="36" t="str">
        <f>IF(AL435="","",MAX($AK$1:AK434)+1)</f>
        <v/>
      </c>
      <c r="AL435" s="39" t="str">
        <f>IF(H435="","",IF(COUNTIF($AL$3:AL434,H435)=0,H435,""))</f>
        <v/>
      </c>
      <c r="AM435" s="39" t="str">
        <f t="shared" si="114"/>
        <v/>
      </c>
    </row>
    <row r="436" spans="2:39" x14ac:dyDescent="0.35">
      <c r="B436" s="31"/>
      <c r="C436" s="31"/>
      <c r="D436" s="31"/>
      <c r="E436" s="31"/>
      <c r="F436" s="78"/>
      <c r="G436" s="21"/>
      <c r="H436" s="31"/>
      <c r="I436" s="32"/>
      <c r="J436" s="33" t="str">
        <f t="shared" si="101"/>
        <v/>
      </c>
      <c r="K436" s="31"/>
      <c r="L436" s="24"/>
      <c r="M436" s="24"/>
      <c r="N436" s="24"/>
      <c r="O436" s="34" t="str">
        <f t="shared" si="102"/>
        <v/>
      </c>
      <c r="P436" s="34" t="str">
        <f t="shared" ca="1" si="103"/>
        <v/>
      </c>
      <c r="Q436" s="34" t="str">
        <f>IF(AND(C436="Abierto",D436="Urgente"),RANK(P436,$P$4:$P$999,0)+COUNTIF($P$4:P436,P436)-1,"")</f>
        <v/>
      </c>
      <c r="R436" s="34" t="str">
        <f t="shared" si="104"/>
        <v/>
      </c>
      <c r="S436" s="34" t="str">
        <f t="shared" ca="1" si="105"/>
        <v/>
      </c>
      <c r="T436" s="34" t="str">
        <f>IF(AND(C436="Abierto",D436="Alta"),RANK(S436,$S$4:$S$999,0)+COUNTIF($S$4:S436,S436)-1+MAX(Q:Q),"")</f>
        <v/>
      </c>
      <c r="U436" s="34" t="str">
        <f t="shared" si="106"/>
        <v/>
      </c>
      <c r="V436" s="34" t="str">
        <f t="shared" ca="1" si="107"/>
        <v/>
      </c>
      <c r="W436" s="34" t="str">
        <f>IF(AND(C436="Abierto",D436="Media"),RANK(V436,$V$4:$V$999,0)+COUNTIF($V$4:V436,V436)-1+MAX(Q:Q,T:T),"")</f>
        <v/>
      </c>
      <c r="X436" s="34" t="str">
        <f t="shared" si="108"/>
        <v/>
      </c>
      <c r="Y436" s="34" t="str">
        <f t="shared" ca="1" si="109"/>
        <v/>
      </c>
      <c r="Z436" s="34" t="str">
        <f>IF(AND(C436="Abierto",D436="Baja"),RANK(Y436,$Y$4:$Y$999,0)+COUNTIF($Y$4:Y436,Y436)-1+MAX(Q:Q,T:T,W:W),"")</f>
        <v/>
      </c>
      <c r="AA436" s="35" t="str">
        <f t="shared" si="115"/>
        <v/>
      </c>
      <c r="AB436" s="35" t="str">
        <f t="shared" si="110"/>
        <v/>
      </c>
      <c r="AC436" s="35" t="str">
        <f t="shared" si="111"/>
        <v/>
      </c>
      <c r="AD436" s="36">
        <v>433</v>
      </c>
      <c r="AE436" s="36" t="str">
        <f t="shared" ca="1" si="112"/>
        <v/>
      </c>
      <c r="AF436" s="37" t="str">
        <f t="shared" ca="1" si="113"/>
        <v/>
      </c>
      <c r="AG436" s="24"/>
      <c r="AH436" s="24"/>
      <c r="AI436" s="24"/>
      <c r="AJ436" s="24"/>
      <c r="AK436" s="36" t="str">
        <f>IF(AL436="","",MAX($AK$1:AK435)+1)</f>
        <v/>
      </c>
      <c r="AL436" s="39" t="str">
        <f>IF(H436="","",IF(COUNTIF($AL$3:AL435,H436)=0,H436,""))</f>
        <v/>
      </c>
      <c r="AM436" s="39" t="str">
        <f t="shared" si="114"/>
        <v/>
      </c>
    </row>
    <row r="437" spans="2:39" x14ac:dyDescent="0.35">
      <c r="B437" s="31"/>
      <c r="C437" s="31"/>
      <c r="D437" s="31"/>
      <c r="E437" s="31"/>
      <c r="F437" s="78"/>
      <c r="G437" s="21"/>
      <c r="H437" s="31"/>
      <c r="I437" s="32"/>
      <c r="J437" s="33" t="str">
        <f t="shared" si="101"/>
        <v/>
      </c>
      <c r="K437" s="31"/>
      <c r="L437" s="24"/>
      <c r="M437" s="24"/>
      <c r="N437" s="24"/>
      <c r="O437" s="34" t="str">
        <f t="shared" si="102"/>
        <v/>
      </c>
      <c r="P437" s="34" t="str">
        <f t="shared" ca="1" si="103"/>
        <v/>
      </c>
      <c r="Q437" s="34" t="str">
        <f>IF(AND(C437="Abierto",D437="Urgente"),RANK(P437,$P$4:$P$999,0)+COUNTIF($P$4:P437,P437)-1,"")</f>
        <v/>
      </c>
      <c r="R437" s="34" t="str">
        <f t="shared" si="104"/>
        <v/>
      </c>
      <c r="S437" s="34" t="str">
        <f t="shared" ca="1" si="105"/>
        <v/>
      </c>
      <c r="T437" s="34" t="str">
        <f>IF(AND(C437="Abierto",D437="Alta"),RANK(S437,$S$4:$S$999,0)+COUNTIF($S$4:S437,S437)-1+MAX(Q:Q),"")</f>
        <v/>
      </c>
      <c r="U437" s="34" t="str">
        <f t="shared" si="106"/>
        <v/>
      </c>
      <c r="V437" s="34" t="str">
        <f t="shared" ca="1" si="107"/>
        <v/>
      </c>
      <c r="W437" s="34" t="str">
        <f>IF(AND(C437="Abierto",D437="Media"),RANK(V437,$V$4:$V$999,0)+COUNTIF($V$4:V437,V437)-1+MAX(Q:Q,T:T),"")</f>
        <v/>
      </c>
      <c r="X437" s="34" t="str">
        <f t="shared" si="108"/>
        <v/>
      </c>
      <c r="Y437" s="34" t="str">
        <f t="shared" ca="1" si="109"/>
        <v/>
      </c>
      <c r="Z437" s="34" t="str">
        <f>IF(AND(C437="Abierto",D437="Baja"),RANK(Y437,$Y$4:$Y$999,0)+COUNTIF($Y$4:Y437,Y437)-1+MAX(Q:Q,T:T,W:W),"")</f>
        <v/>
      </c>
      <c r="AA437" s="35" t="str">
        <f t="shared" si="115"/>
        <v/>
      </c>
      <c r="AB437" s="35" t="str">
        <f t="shared" si="110"/>
        <v/>
      </c>
      <c r="AC437" s="35" t="str">
        <f t="shared" si="111"/>
        <v/>
      </c>
      <c r="AD437" s="36">
        <v>434</v>
      </c>
      <c r="AE437" s="36" t="str">
        <f t="shared" ca="1" si="112"/>
        <v/>
      </c>
      <c r="AF437" s="37" t="str">
        <f t="shared" ca="1" si="113"/>
        <v/>
      </c>
      <c r="AG437" s="24"/>
      <c r="AH437" s="24"/>
      <c r="AI437" s="24"/>
      <c r="AJ437" s="24"/>
      <c r="AK437" s="36" t="str">
        <f>IF(AL437="","",MAX($AK$1:AK436)+1)</f>
        <v/>
      </c>
      <c r="AL437" s="39" t="str">
        <f>IF(H437="","",IF(COUNTIF($AL$3:AL436,H437)=0,H437,""))</f>
        <v/>
      </c>
      <c r="AM437" s="39" t="str">
        <f t="shared" si="114"/>
        <v/>
      </c>
    </row>
    <row r="438" spans="2:39" x14ac:dyDescent="0.35">
      <c r="B438" s="31"/>
      <c r="C438" s="31"/>
      <c r="D438" s="31"/>
      <c r="E438" s="31"/>
      <c r="F438" s="78"/>
      <c r="G438" s="21"/>
      <c r="H438" s="31"/>
      <c r="I438" s="32"/>
      <c r="J438" s="33" t="str">
        <f t="shared" si="101"/>
        <v/>
      </c>
      <c r="K438" s="31"/>
      <c r="L438" s="24"/>
      <c r="M438" s="24"/>
      <c r="N438" s="24"/>
      <c r="O438" s="34" t="str">
        <f t="shared" si="102"/>
        <v/>
      </c>
      <c r="P438" s="34" t="str">
        <f t="shared" ca="1" si="103"/>
        <v/>
      </c>
      <c r="Q438" s="34" t="str">
        <f>IF(AND(C438="Abierto",D438="Urgente"),RANK(P438,$P$4:$P$999,0)+COUNTIF($P$4:P438,P438)-1,"")</f>
        <v/>
      </c>
      <c r="R438" s="34" t="str">
        <f t="shared" si="104"/>
        <v/>
      </c>
      <c r="S438" s="34" t="str">
        <f t="shared" ca="1" si="105"/>
        <v/>
      </c>
      <c r="T438" s="34" t="str">
        <f>IF(AND(C438="Abierto",D438="Alta"),RANK(S438,$S$4:$S$999,0)+COUNTIF($S$4:S438,S438)-1+MAX(Q:Q),"")</f>
        <v/>
      </c>
      <c r="U438" s="34" t="str">
        <f t="shared" si="106"/>
        <v/>
      </c>
      <c r="V438" s="34" t="str">
        <f t="shared" ca="1" si="107"/>
        <v/>
      </c>
      <c r="W438" s="34" t="str">
        <f>IF(AND(C438="Abierto",D438="Media"),RANK(V438,$V$4:$V$999,0)+COUNTIF($V$4:V438,V438)-1+MAX(Q:Q,T:T),"")</f>
        <v/>
      </c>
      <c r="X438" s="34" t="str">
        <f t="shared" si="108"/>
        <v/>
      </c>
      <c r="Y438" s="34" t="str">
        <f t="shared" ca="1" si="109"/>
        <v/>
      </c>
      <c r="Z438" s="34" t="str">
        <f>IF(AND(C438="Abierto",D438="Baja"),RANK(Y438,$Y$4:$Y$999,0)+COUNTIF($Y$4:Y438,Y438)-1+MAX(Q:Q,T:T,W:W),"")</f>
        <v/>
      </c>
      <c r="AA438" s="35" t="str">
        <f t="shared" si="115"/>
        <v/>
      </c>
      <c r="AB438" s="35" t="str">
        <f t="shared" si="110"/>
        <v/>
      </c>
      <c r="AC438" s="35" t="str">
        <f t="shared" si="111"/>
        <v/>
      </c>
      <c r="AD438" s="36">
        <v>435</v>
      </c>
      <c r="AE438" s="36" t="str">
        <f t="shared" ca="1" si="112"/>
        <v/>
      </c>
      <c r="AF438" s="37" t="str">
        <f t="shared" ca="1" si="113"/>
        <v/>
      </c>
      <c r="AG438" s="24"/>
      <c r="AH438" s="24"/>
      <c r="AI438" s="24"/>
      <c r="AJ438" s="24"/>
      <c r="AK438" s="36" t="str">
        <f>IF(AL438="","",MAX($AK$1:AK437)+1)</f>
        <v/>
      </c>
      <c r="AL438" s="39" t="str">
        <f>IF(H438="","",IF(COUNTIF($AL$3:AL437,H438)=0,H438,""))</f>
        <v/>
      </c>
      <c r="AM438" s="39" t="str">
        <f t="shared" si="114"/>
        <v/>
      </c>
    </row>
    <row r="439" spans="2:39" x14ac:dyDescent="0.35">
      <c r="B439" s="31"/>
      <c r="C439" s="31"/>
      <c r="D439" s="31"/>
      <c r="E439" s="31"/>
      <c r="F439" s="78"/>
      <c r="G439" s="21"/>
      <c r="H439" s="31"/>
      <c r="I439" s="32"/>
      <c r="J439" s="33" t="str">
        <f t="shared" si="101"/>
        <v/>
      </c>
      <c r="K439" s="31"/>
      <c r="L439" s="24"/>
      <c r="M439" s="24"/>
      <c r="N439" s="24"/>
      <c r="O439" s="34" t="str">
        <f t="shared" si="102"/>
        <v/>
      </c>
      <c r="P439" s="34" t="str">
        <f t="shared" ca="1" si="103"/>
        <v/>
      </c>
      <c r="Q439" s="34" t="str">
        <f>IF(AND(C439="Abierto",D439="Urgente"),RANK(P439,$P$4:$P$999,0)+COUNTIF($P$4:P439,P439)-1,"")</f>
        <v/>
      </c>
      <c r="R439" s="34" t="str">
        <f t="shared" si="104"/>
        <v/>
      </c>
      <c r="S439" s="34" t="str">
        <f t="shared" ca="1" si="105"/>
        <v/>
      </c>
      <c r="T439" s="34" t="str">
        <f>IF(AND(C439="Abierto",D439="Alta"),RANK(S439,$S$4:$S$999,0)+COUNTIF($S$4:S439,S439)-1+MAX(Q:Q),"")</f>
        <v/>
      </c>
      <c r="U439" s="34" t="str">
        <f t="shared" si="106"/>
        <v/>
      </c>
      <c r="V439" s="34" t="str">
        <f t="shared" ca="1" si="107"/>
        <v/>
      </c>
      <c r="W439" s="34" t="str">
        <f>IF(AND(C439="Abierto",D439="Media"),RANK(V439,$V$4:$V$999,0)+COUNTIF($V$4:V439,V439)-1+MAX(Q:Q,T:T),"")</f>
        <v/>
      </c>
      <c r="X439" s="34" t="str">
        <f t="shared" si="108"/>
        <v/>
      </c>
      <c r="Y439" s="34" t="str">
        <f t="shared" ca="1" si="109"/>
        <v/>
      </c>
      <c r="Z439" s="34" t="str">
        <f>IF(AND(C439="Abierto",D439="Baja"),RANK(Y439,$Y$4:$Y$999,0)+COUNTIF($Y$4:Y439,Y439)-1+MAX(Q:Q,T:T,W:W),"")</f>
        <v/>
      </c>
      <c r="AA439" s="35" t="str">
        <f t="shared" si="115"/>
        <v/>
      </c>
      <c r="AB439" s="35" t="str">
        <f t="shared" si="110"/>
        <v/>
      </c>
      <c r="AC439" s="35" t="str">
        <f t="shared" si="111"/>
        <v/>
      </c>
      <c r="AD439" s="36">
        <v>436</v>
      </c>
      <c r="AE439" s="36" t="str">
        <f t="shared" ca="1" si="112"/>
        <v/>
      </c>
      <c r="AF439" s="37" t="str">
        <f t="shared" ca="1" si="113"/>
        <v/>
      </c>
      <c r="AG439" s="24"/>
      <c r="AH439" s="24"/>
      <c r="AI439" s="24"/>
      <c r="AJ439" s="24"/>
      <c r="AK439" s="36" t="str">
        <f>IF(AL439="","",MAX($AK$1:AK438)+1)</f>
        <v/>
      </c>
      <c r="AL439" s="39" t="str">
        <f>IF(H439="","",IF(COUNTIF($AL$3:AL438,H439)=0,H439,""))</f>
        <v/>
      </c>
      <c r="AM439" s="39" t="str">
        <f t="shared" si="114"/>
        <v/>
      </c>
    </row>
    <row r="440" spans="2:39" x14ac:dyDescent="0.35">
      <c r="B440" s="31"/>
      <c r="C440" s="31"/>
      <c r="D440" s="31"/>
      <c r="E440" s="31"/>
      <c r="F440" s="78"/>
      <c r="G440" s="21"/>
      <c r="H440" s="31"/>
      <c r="I440" s="32"/>
      <c r="J440" s="33" t="str">
        <f t="shared" si="101"/>
        <v/>
      </c>
      <c r="K440" s="31"/>
      <c r="L440" s="24"/>
      <c r="M440" s="24"/>
      <c r="N440" s="24"/>
      <c r="O440" s="34" t="str">
        <f t="shared" si="102"/>
        <v/>
      </c>
      <c r="P440" s="34" t="str">
        <f t="shared" ca="1" si="103"/>
        <v/>
      </c>
      <c r="Q440" s="34" t="str">
        <f>IF(AND(C440="Abierto",D440="Urgente"),RANK(P440,$P$4:$P$999,0)+COUNTIF($P$4:P440,P440)-1,"")</f>
        <v/>
      </c>
      <c r="R440" s="34" t="str">
        <f t="shared" si="104"/>
        <v/>
      </c>
      <c r="S440" s="34" t="str">
        <f t="shared" ca="1" si="105"/>
        <v/>
      </c>
      <c r="T440" s="34" t="str">
        <f>IF(AND(C440="Abierto",D440="Alta"),RANK(S440,$S$4:$S$999,0)+COUNTIF($S$4:S440,S440)-1+MAX(Q:Q),"")</f>
        <v/>
      </c>
      <c r="U440" s="34" t="str">
        <f t="shared" si="106"/>
        <v/>
      </c>
      <c r="V440" s="34" t="str">
        <f t="shared" ca="1" si="107"/>
        <v/>
      </c>
      <c r="W440" s="34" t="str">
        <f>IF(AND(C440="Abierto",D440="Media"),RANK(V440,$V$4:$V$999,0)+COUNTIF($V$4:V440,V440)-1+MAX(Q:Q,T:T),"")</f>
        <v/>
      </c>
      <c r="X440" s="34" t="str">
        <f t="shared" si="108"/>
        <v/>
      </c>
      <c r="Y440" s="34" t="str">
        <f t="shared" ca="1" si="109"/>
        <v/>
      </c>
      <c r="Z440" s="34" t="str">
        <f>IF(AND(C440="Abierto",D440="Baja"),RANK(Y440,$Y$4:$Y$999,0)+COUNTIF($Y$4:Y440,Y440)-1+MAX(Q:Q,T:T,W:W),"")</f>
        <v/>
      </c>
      <c r="AA440" s="35" t="str">
        <f t="shared" si="115"/>
        <v/>
      </c>
      <c r="AB440" s="35" t="str">
        <f t="shared" si="110"/>
        <v/>
      </c>
      <c r="AC440" s="35" t="str">
        <f t="shared" si="111"/>
        <v/>
      </c>
      <c r="AD440" s="36">
        <v>437</v>
      </c>
      <c r="AE440" s="36" t="str">
        <f t="shared" ca="1" si="112"/>
        <v/>
      </c>
      <c r="AF440" s="37" t="str">
        <f t="shared" ca="1" si="113"/>
        <v/>
      </c>
      <c r="AG440" s="24"/>
      <c r="AH440" s="24"/>
      <c r="AI440" s="24"/>
      <c r="AJ440" s="24"/>
      <c r="AK440" s="36" t="str">
        <f>IF(AL440="","",MAX($AK$1:AK439)+1)</f>
        <v/>
      </c>
      <c r="AL440" s="39" t="str">
        <f>IF(H440="","",IF(COUNTIF($AL$3:AL439,H440)=0,H440,""))</f>
        <v/>
      </c>
      <c r="AM440" s="39" t="str">
        <f t="shared" si="114"/>
        <v/>
      </c>
    </row>
    <row r="441" spans="2:39" x14ac:dyDescent="0.35">
      <c r="B441" s="31"/>
      <c r="C441" s="31"/>
      <c r="D441" s="31"/>
      <c r="E441" s="31"/>
      <c r="F441" s="78"/>
      <c r="G441" s="21"/>
      <c r="H441" s="31"/>
      <c r="I441" s="32"/>
      <c r="J441" s="33" t="str">
        <f t="shared" si="101"/>
        <v/>
      </c>
      <c r="K441" s="31"/>
      <c r="L441" s="24"/>
      <c r="M441" s="24"/>
      <c r="N441" s="24"/>
      <c r="O441" s="34" t="str">
        <f t="shared" si="102"/>
        <v/>
      </c>
      <c r="P441" s="34" t="str">
        <f t="shared" ca="1" si="103"/>
        <v/>
      </c>
      <c r="Q441" s="34" t="str">
        <f>IF(AND(C441="Abierto",D441="Urgente"),RANK(P441,$P$4:$P$999,0)+COUNTIF($P$4:P441,P441)-1,"")</f>
        <v/>
      </c>
      <c r="R441" s="34" t="str">
        <f t="shared" si="104"/>
        <v/>
      </c>
      <c r="S441" s="34" t="str">
        <f t="shared" ca="1" si="105"/>
        <v/>
      </c>
      <c r="T441" s="34" t="str">
        <f>IF(AND(C441="Abierto",D441="Alta"),RANK(S441,$S$4:$S$999,0)+COUNTIF($S$4:S441,S441)-1+MAX(Q:Q),"")</f>
        <v/>
      </c>
      <c r="U441" s="34" t="str">
        <f t="shared" si="106"/>
        <v/>
      </c>
      <c r="V441" s="34" t="str">
        <f t="shared" ca="1" si="107"/>
        <v/>
      </c>
      <c r="W441" s="34" t="str">
        <f>IF(AND(C441="Abierto",D441="Media"),RANK(V441,$V$4:$V$999,0)+COUNTIF($V$4:V441,V441)-1+MAX(Q:Q,T:T),"")</f>
        <v/>
      </c>
      <c r="X441" s="34" t="str">
        <f t="shared" si="108"/>
        <v/>
      </c>
      <c r="Y441" s="34" t="str">
        <f t="shared" ca="1" si="109"/>
        <v/>
      </c>
      <c r="Z441" s="34" t="str">
        <f>IF(AND(C441="Abierto",D441="Baja"),RANK(Y441,$Y$4:$Y$999,0)+COUNTIF($Y$4:Y441,Y441)-1+MAX(Q:Q,T:T,W:W),"")</f>
        <v/>
      </c>
      <c r="AA441" s="35" t="str">
        <f t="shared" si="115"/>
        <v/>
      </c>
      <c r="AB441" s="35" t="str">
        <f t="shared" si="110"/>
        <v/>
      </c>
      <c r="AC441" s="35" t="str">
        <f t="shared" si="111"/>
        <v/>
      </c>
      <c r="AD441" s="36">
        <v>438</v>
      </c>
      <c r="AE441" s="36" t="str">
        <f t="shared" ca="1" si="112"/>
        <v/>
      </c>
      <c r="AF441" s="37" t="str">
        <f t="shared" ca="1" si="113"/>
        <v/>
      </c>
      <c r="AG441" s="24"/>
      <c r="AH441" s="24"/>
      <c r="AI441" s="24"/>
      <c r="AJ441" s="24"/>
      <c r="AK441" s="36" t="str">
        <f>IF(AL441="","",MAX($AK$1:AK440)+1)</f>
        <v/>
      </c>
      <c r="AL441" s="39" t="str">
        <f>IF(H441="","",IF(COUNTIF($AL$3:AL440,H441)=0,H441,""))</f>
        <v/>
      </c>
      <c r="AM441" s="39" t="str">
        <f t="shared" si="114"/>
        <v/>
      </c>
    </row>
    <row r="442" spans="2:39" x14ac:dyDescent="0.35">
      <c r="B442" s="31"/>
      <c r="C442" s="31"/>
      <c r="D442" s="31"/>
      <c r="E442" s="31"/>
      <c r="F442" s="78"/>
      <c r="G442" s="21"/>
      <c r="H442" s="31"/>
      <c r="I442" s="32"/>
      <c r="J442" s="33" t="str">
        <f t="shared" si="101"/>
        <v/>
      </c>
      <c r="K442" s="31"/>
      <c r="L442" s="24"/>
      <c r="M442" s="24"/>
      <c r="N442" s="24"/>
      <c r="O442" s="34" t="str">
        <f t="shared" si="102"/>
        <v/>
      </c>
      <c r="P442" s="34" t="str">
        <f t="shared" ca="1" si="103"/>
        <v/>
      </c>
      <c r="Q442" s="34" t="str">
        <f>IF(AND(C442="Abierto",D442="Urgente"),RANK(P442,$P$4:$P$999,0)+COUNTIF($P$4:P442,P442)-1,"")</f>
        <v/>
      </c>
      <c r="R442" s="34" t="str">
        <f t="shared" si="104"/>
        <v/>
      </c>
      <c r="S442" s="34" t="str">
        <f t="shared" ca="1" si="105"/>
        <v/>
      </c>
      <c r="T442" s="34" t="str">
        <f>IF(AND(C442="Abierto",D442="Alta"),RANK(S442,$S$4:$S$999,0)+COUNTIF($S$4:S442,S442)-1+MAX(Q:Q),"")</f>
        <v/>
      </c>
      <c r="U442" s="34" t="str">
        <f t="shared" si="106"/>
        <v/>
      </c>
      <c r="V442" s="34" t="str">
        <f t="shared" ca="1" si="107"/>
        <v/>
      </c>
      <c r="W442" s="34" t="str">
        <f>IF(AND(C442="Abierto",D442="Media"),RANK(V442,$V$4:$V$999,0)+COUNTIF($V$4:V442,V442)-1+MAX(Q:Q,T:T),"")</f>
        <v/>
      </c>
      <c r="X442" s="34" t="str">
        <f t="shared" si="108"/>
        <v/>
      </c>
      <c r="Y442" s="34" t="str">
        <f t="shared" ca="1" si="109"/>
        <v/>
      </c>
      <c r="Z442" s="34" t="str">
        <f>IF(AND(C442="Abierto",D442="Baja"),RANK(Y442,$Y$4:$Y$999,0)+COUNTIF($Y$4:Y442,Y442)-1+MAX(Q:Q,T:T,W:W),"")</f>
        <v/>
      </c>
      <c r="AA442" s="35" t="str">
        <f t="shared" si="115"/>
        <v/>
      </c>
      <c r="AB442" s="35" t="str">
        <f t="shared" si="110"/>
        <v/>
      </c>
      <c r="AC442" s="35" t="str">
        <f t="shared" si="111"/>
        <v/>
      </c>
      <c r="AD442" s="36">
        <v>439</v>
      </c>
      <c r="AE442" s="36" t="str">
        <f t="shared" ca="1" si="112"/>
        <v/>
      </c>
      <c r="AF442" s="37" t="str">
        <f t="shared" ca="1" si="113"/>
        <v/>
      </c>
      <c r="AG442" s="24"/>
      <c r="AH442" s="24"/>
      <c r="AI442" s="24"/>
      <c r="AJ442" s="24"/>
      <c r="AK442" s="36" t="str">
        <f>IF(AL442="","",MAX($AK$1:AK441)+1)</f>
        <v/>
      </c>
      <c r="AL442" s="39" t="str">
        <f>IF(H442="","",IF(COUNTIF($AL$3:AL441,H442)=0,H442,""))</f>
        <v/>
      </c>
      <c r="AM442" s="39" t="str">
        <f t="shared" si="114"/>
        <v/>
      </c>
    </row>
    <row r="443" spans="2:39" x14ac:dyDescent="0.35">
      <c r="B443" s="31"/>
      <c r="C443" s="31"/>
      <c r="D443" s="31"/>
      <c r="E443" s="31"/>
      <c r="F443" s="78"/>
      <c r="G443" s="21"/>
      <c r="H443" s="31"/>
      <c r="I443" s="32"/>
      <c r="J443" s="33" t="str">
        <f t="shared" si="101"/>
        <v/>
      </c>
      <c r="K443" s="31"/>
      <c r="L443" s="24"/>
      <c r="M443" s="24"/>
      <c r="N443" s="24"/>
      <c r="O443" s="34" t="str">
        <f t="shared" si="102"/>
        <v/>
      </c>
      <c r="P443" s="34" t="str">
        <f t="shared" ca="1" si="103"/>
        <v/>
      </c>
      <c r="Q443" s="34" t="str">
        <f>IF(AND(C443="Abierto",D443="Urgente"),RANK(P443,$P$4:$P$999,0)+COUNTIF($P$4:P443,P443)-1,"")</f>
        <v/>
      </c>
      <c r="R443" s="34" t="str">
        <f t="shared" si="104"/>
        <v/>
      </c>
      <c r="S443" s="34" t="str">
        <f t="shared" ca="1" si="105"/>
        <v/>
      </c>
      <c r="T443" s="34" t="str">
        <f>IF(AND(C443="Abierto",D443="Alta"),RANK(S443,$S$4:$S$999,0)+COUNTIF($S$4:S443,S443)-1+MAX(Q:Q),"")</f>
        <v/>
      </c>
      <c r="U443" s="34" t="str">
        <f t="shared" si="106"/>
        <v/>
      </c>
      <c r="V443" s="34" t="str">
        <f t="shared" ca="1" si="107"/>
        <v/>
      </c>
      <c r="W443" s="34" t="str">
        <f>IF(AND(C443="Abierto",D443="Media"),RANK(V443,$V$4:$V$999,0)+COUNTIF($V$4:V443,V443)-1+MAX(Q:Q,T:T),"")</f>
        <v/>
      </c>
      <c r="X443" s="34" t="str">
        <f t="shared" si="108"/>
        <v/>
      </c>
      <c r="Y443" s="34" t="str">
        <f t="shared" ca="1" si="109"/>
        <v/>
      </c>
      <c r="Z443" s="34" t="str">
        <f>IF(AND(C443="Abierto",D443="Baja"),RANK(Y443,$Y$4:$Y$999,0)+COUNTIF($Y$4:Y443,Y443)-1+MAX(Q:Q,T:T,W:W),"")</f>
        <v/>
      </c>
      <c r="AA443" s="35" t="str">
        <f t="shared" si="115"/>
        <v/>
      </c>
      <c r="AB443" s="35" t="str">
        <f t="shared" si="110"/>
        <v/>
      </c>
      <c r="AC443" s="35" t="str">
        <f t="shared" si="111"/>
        <v/>
      </c>
      <c r="AD443" s="36">
        <v>440</v>
      </c>
      <c r="AE443" s="36" t="str">
        <f t="shared" ca="1" si="112"/>
        <v/>
      </c>
      <c r="AF443" s="37" t="str">
        <f t="shared" ca="1" si="113"/>
        <v/>
      </c>
      <c r="AG443" s="24"/>
      <c r="AH443" s="24"/>
      <c r="AI443" s="24"/>
      <c r="AJ443" s="24"/>
      <c r="AK443" s="36" t="str">
        <f>IF(AL443="","",MAX($AK$1:AK442)+1)</f>
        <v/>
      </c>
      <c r="AL443" s="39" t="str">
        <f>IF(H443="","",IF(COUNTIF($AL$3:AL442,H443)=0,H443,""))</f>
        <v/>
      </c>
      <c r="AM443" s="39" t="str">
        <f t="shared" si="114"/>
        <v/>
      </c>
    </row>
    <row r="444" spans="2:39" x14ac:dyDescent="0.35">
      <c r="B444" s="31"/>
      <c r="C444" s="31"/>
      <c r="D444" s="31"/>
      <c r="E444" s="31"/>
      <c r="F444" s="78"/>
      <c r="G444" s="21"/>
      <c r="H444" s="31"/>
      <c r="I444" s="32"/>
      <c r="J444" s="33" t="str">
        <f t="shared" si="101"/>
        <v/>
      </c>
      <c r="K444" s="31"/>
      <c r="L444" s="24"/>
      <c r="M444" s="24"/>
      <c r="N444" s="24"/>
      <c r="O444" s="34" t="str">
        <f t="shared" si="102"/>
        <v/>
      </c>
      <c r="P444" s="34" t="str">
        <f t="shared" ca="1" si="103"/>
        <v/>
      </c>
      <c r="Q444" s="34" t="str">
        <f>IF(AND(C444="Abierto",D444="Urgente"),RANK(P444,$P$4:$P$999,0)+COUNTIF($P$4:P444,P444)-1,"")</f>
        <v/>
      </c>
      <c r="R444" s="34" t="str">
        <f t="shared" si="104"/>
        <v/>
      </c>
      <c r="S444" s="34" t="str">
        <f t="shared" ca="1" si="105"/>
        <v/>
      </c>
      <c r="T444" s="34" t="str">
        <f>IF(AND(C444="Abierto",D444="Alta"),RANK(S444,$S$4:$S$999,0)+COUNTIF($S$4:S444,S444)-1+MAX(Q:Q),"")</f>
        <v/>
      </c>
      <c r="U444" s="34" t="str">
        <f t="shared" si="106"/>
        <v/>
      </c>
      <c r="V444" s="34" t="str">
        <f t="shared" ca="1" si="107"/>
        <v/>
      </c>
      <c r="W444" s="34" t="str">
        <f>IF(AND(C444="Abierto",D444="Media"),RANK(V444,$V$4:$V$999,0)+COUNTIF($V$4:V444,V444)-1+MAX(Q:Q,T:T),"")</f>
        <v/>
      </c>
      <c r="X444" s="34" t="str">
        <f t="shared" si="108"/>
        <v/>
      </c>
      <c r="Y444" s="34" t="str">
        <f t="shared" ca="1" si="109"/>
        <v/>
      </c>
      <c r="Z444" s="34" t="str">
        <f>IF(AND(C444="Abierto",D444="Baja"),RANK(Y444,$Y$4:$Y$999,0)+COUNTIF($Y$4:Y444,Y444)-1+MAX(Q:Q,T:T,W:W),"")</f>
        <v/>
      </c>
      <c r="AA444" s="35" t="str">
        <f t="shared" si="115"/>
        <v/>
      </c>
      <c r="AB444" s="35" t="str">
        <f t="shared" si="110"/>
        <v/>
      </c>
      <c r="AC444" s="35" t="str">
        <f t="shared" si="111"/>
        <v/>
      </c>
      <c r="AD444" s="36">
        <v>441</v>
      </c>
      <c r="AE444" s="36" t="str">
        <f t="shared" ca="1" si="112"/>
        <v/>
      </c>
      <c r="AF444" s="37" t="str">
        <f t="shared" ca="1" si="113"/>
        <v/>
      </c>
      <c r="AG444" s="24"/>
      <c r="AH444" s="24"/>
      <c r="AI444" s="24"/>
      <c r="AJ444" s="24"/>
      <c r="AK444" s="36" t="str">
        <f>IF(AL444="","",MAX($AK$1:AK443)+1)</f>
        <v/>
      </c>
      <c r="AL444" s="39" t="str">
        <f>IF(H444="","",IF(COUNTIF($AL$3:AL443,H444)=0,H444,""))</f>
        <v/>
      </c>
      <c r="AM444" s="39" t="str">
        <f t="shared" si="114"/>
        <v/>
      </c>
    </row>
    <row r="445" spans="2:39" x14ac:dyDescent="0.35">
      <c r="B445" s="31"/>
      <c r="C445" s="31"/>
      <c r="D445" s="31"/>
      <c r="E445" s="31"/>
      <c r="F445" s="78"/>
      <c r="G445" s="21"/>
      <c r="H445" s="31"/>
      <c r="I445" s="32"/>
      <c r="J445" s="33" t="str">
        <f t="shared" si="101"/>
        <v/>
      </c>
      <c r="K445" s="31"/>
      <c r="L445" s="24"/>
      <c r="M445" s="24"/>
      <c r="N445" s="24"/>
      <c r="O445" s="34" t="str">
        <f t="shared" si="102"/>
        <v/>
      </c>
      <c r="P445" s="34" t="str">
        <f t="shared" ca="1" si="103"/>
        <v/>
      </c>
      <c r="Q445" s="34" t="str">
        <f>IF(AND(C445="Abierto",D445="Urgente"),RANK(P445,$P$4:$P$999,0)+COUNTIF($P$4:P445,P445)-1,"")</f>
        <v/>
      </c>
      <c r="R445" s="34" t="str">
        <f t="shared" si="104"/>
        <v/>
      </c>
      <c r="S445" s="34" t="str">
        <f t="shared" ca="1" si="105"/>
        <v/>
      </c>
      <c r="T445" s="34" t="str">
        <f>IF(AND(C445="Abierto",D445="Alta"),RANK(S445,$S$4:$S$999,0)+COUNTIF($S$4:S445,S445)-1+MAX(Q:Q),"")</f>
        <v/>
      </c>
      <c r="U445" s="34" t="str">
        <f t="shared" si="106"/>
        <v/>
      </c>
      <c r="V445" s="34" t="str">
        <f t="shared" ca="1" si="107"/>
        <v/>
      </c>
      <c r="W445" s="34" t="str">
        <f>IF(AND(C445="Abierto",D445="Media"),RANK(V445,$V$4:$V$999,0)+COUNTIF($V$4:V445,V445)-1+MAX(Q:Q,T:T),"")</f>
        <v/>
      </c>
      <c r="X445" s="34" t="str">
        <f t="shared" si="108"/>
        <v/>
      </c>
      <c r="Y445" s="34" t="str">
        <f t="shared" ca="1" si="109"/>
        <v/>
      </c>
      <c r="Z445" s="34" t="str">
        <f>IF(AND(C445="Abierto",D445="Baja"),RANK(Y445,$Y$4:$Y$999,0)+COUNTIF($Y$4:Y445,Y445)-1+MAX(Q:Q,T:T,W:W),"")</f>
        <v/>
      </c>
      <c r="AA445" s="35" t="str">
        <f t="shared" si="115"/>
        <v/>
      </c>
      <c r="AB445" s="35" t="str">
        <f t="shared" si="110"/>
        <v/>
      </c>
      <c r="AC445" s="35" t="str">
        <f t="shared" si="111"/>
        <v/>
      </c>
      <c r="AD445" s="36">
        <v>442</v>
      </c>
      <c r="AE445" s="36" t="str">
        <f t="shared" ca="1" si="112"/>
        <v/>
      </c>
      <c r="AF445" s="37" t="str">
        <f t="shared" ca="1" si="113"/>
        <v/>
      </c>
      <c r="AG445" s="24"/>
      <c r="AH445" s="24"/>
      <c r="AI445" s="24"/>
      <c r="AJ445" s="24"/>
      <c r="AK445" s="36" t="str">
        <f>IF(AL445="","",MAX($AK$1:AK444)+1)</f>
        <v/>
      </c>
      <c r="AL445" s="39" t="str">
        <f>IF(H445="","",IF(COUNTIF($AL$3:AL444,H445)=0,H445,""))</f>
        <v/>
      </c>
      <c r="AM445" s="39" t="str">
        <f t="shared" si="114"/>
        <v/>
      </c>
    </row>
    <row r="446" spans="2:39" x14ac:dyDescent="0.35">
      <c r="B446" s="31"/>
      <c r="C446" s="31"/>
      <c r="D446" s="31"/>
      <c r="E446" s="31"/>
      <c r="F446" s="78"/>
      <c r="G446" s="21"/>
      <c r="H446" s="31"/>
      <c r="I446" s="32"/>
      <c r="J446" s="33" t="str">
        <f t="shared" si="101"/>
        <v/>
      </c>
      <c r="K446" s="31"/>
      <c r="L446" s="24"/>
      <c r="M446" s="24"/>
      <c r="N446" s="24"/>
      <c r="O446" s="34" t="str">
        <f t="shared" si="102"/>
        <v/>
      </c>
      <c r="P446" s="34" t="str">
        <f t="shared" ca="1" si="103"/>
        <v/>
      </c>
      <c r="Q446" s="34" t="str">
        <f>IF(AND(C446="Abierto",D446="Urgente"),RANK(P446,$P$4:$P$999,0)+COUNTIF($P$4:P446,P446)-1,"")</f>
        <v/>
      </c>
      <c r="R446" s="34" t="str">
        <f t="shared" si="104"/>
        <v/>
      </c>
      <c r="S446" s="34" t="str">
        <f t="shared" ca="1" si="105"/>
        <v/>
      </c>
      <c r="T446" s="34" t="str">
        <f>IF(AND(C446="Abierto",D446="Alta"),RANK(S446,$S$4:$S$999,0)+COUNTIF($S$4:S446,S446)-1+MAX(Q:Q),"")</f>
        <v/>
      </c>
      <c r="U446" s="34" t="str">
        <f t="shared" si="106"/>
        <v/>
      </c>
      <c r="V446" s="34" t="str">
        <f t="shared" ca="1" si="107"/>
        <v/>
      </c>
      <c r="W446" s="34" t="str">
        <f>IF(AND(C446="Abierto",D446="Media"),RANK(V446,$V$4:$V$999,0)+COUNTIF($V$4:V446,V446)-1+MAX(Q:Q,T:T),"")</f>
        <v/>
      </c>
      <c r="X446" s="34" t="str">
        <f t="shared" si="108"/>
        <v/>
      </c>
      <c r="Y446" s="34" t="str">
        <f t="shared" ca="1" si="109"/>
        <v/>
      </c>
      <c r="Z446" s="34" t="str">
        <f>IF(AND(C446="Abierto",D446="Baja"),RANK(Y446,$Y$4:$Y$999,0)+COUNTIF($Y$4:Y446,Y446)-1+MAX(Q:Q,T:T,W:W),"")</f>
        <v/>
      </c>
      <c r="AA446" s="35" t="str">
        <f t="shared" si="115"/>
        <v/>
      </c>
      <c r="AB446" s="35" t="str">
        <f t="shared" si="110"/>
        <v/>
      </c>
      <c r="AC446" s="35" t="str">
        <f t="shared" si="111"/>
        <v/>
      </c>
      <c r="AD446" s="36">
        <v>443</v>
      </c>
      <c r="AE446" s="36" t="str">
        <f t="shared" ca="1" si="112"/>
        <v/>
      </c>
      <c r="AF446" s="37" t="str">
        <f t="shared" ca="1" si="113"/>
        <v/>
      </c>
      <c r="AG446" s="24"/>
      <c r="AH446" s="24"/>
      <c r="AI446" s="24"/>
      <c r="AJ446" s="24"/>
      <c r="AK446" s="36" t="str">
        <f>IF(AL446="","",MAX($AK$1:AK445)+1)</f>
        <v/>
      </c>
      <c r="AL446" s="39" t="str">
        <f>IF(H446="","",IF(COUNTIF($AL$3:AL445,H446)=0,H446,""))</f>
        <v/>
      </c>
      <c r="AM446" s="39" t="str">
        <f t="shared" si="114"/>
        <v/>
      </c>
    </row>
    <row r="447" spans="2:39" x14ac:dyDescent="0.35">
      <c r="B447" s="31"/>
      <c r="C447" s="31"/>
      <c r="D447" s="31"/>
      <c r="E447" s="31"/>
      <c r="F447" s="78"/>
      <c r="G447" s="21"/>
      <c r="H447" s="31"/>
      <c r="I447" s="32"/>
      <c r="J447" s="33" t="str">
        <f t="shared" si="101"/>
        <v/>
      </c>
      <c r="K447" s="31"/>
      <c r="L447" s="24"/>
      <c r="M447" s="24"/>
      <c r="N447" s="24"/>
      <c r="O447" s="34" t="str">
        <f t="shared" si="102"/>
        <v/>
      </c>
      <c r="P447" s="34" t="str">
        <f t="shared" ca="1" si="103"/>
        <v/>
      </c>
      <c r="Q447" s="34" t="str">
        <f>IF(AND(C447="Abierto",D447="Urgente"),RANK(P447,$P$4:$P$999,0)+COUNTIF($P$4:P447,P447)-1,"")</f>
        <v/>
      </c>
      <c r="R447" s="34" t="str">
        <f t="shared" si="104"/>
        <v/>
      </c>
      <c r="S447" s="34" t="str">
        <f t="shared" ca="1" si="105"/>
        <v/>
      </c>
      <c r="T447" s="34" t="str">
        <f>IF(AND(C447="Abierto",D447="Alta"),RANK(S447,$S$4:$S$999,0)+COUNTIF($S$4:S447,S447)-1+MAX(Q:Q),"")</f>
        <v/>
      </c>
      <c r="U447" s="34" t="str">
        <f t="shared" si="106"/>
        <v/>
      </c>
      <c r="V447" s="34" t="str">
        <f t="shared" ca="1" si="107"/>
        <v/>
      </c>
      <c r="W447" s="34" t="str">
        <f>IF(AND(C447="Abierto",D447="Media"),RANK(V447,$V$4:$V$999,0)+COUNTIF($V$4:V447,V447)-1+MAX(Q:Q,T:T),"")</f>
        <v/>
      </c>
      <c r="X447" s="34" t="str">
        <f t="shared" si="108"/>
        <v/>
      </c>
      <c r="Y447" s="34" t="str">
        <f t="shared" ca="1" si="109"/>
        <v/>
      </c>
      <c r="Z447" s="34" t="str">
        <f>IF(AND(C447="Abierto",D447="Baja"),RANK(Y447,$Y$4:$Y$999,0)+COUNTIF($Y$4:Y447,Y447)-1+MAX(Q:Q,T:T,W:W),"")</f>
        <v/>
      </c>
      <c r="AA447" s="35" t="str">
        <f t="shared" si="115"/>
        <v/>
      </c>
      <c r="AB447" s="35" t="str">
        <f t="shared" si="110"/>
        <v/>
      </c>
      <c r="AC447" s="35" t="str">
        <f t="shared" si="111"/>
        <v/>
      </c>
      <c r="AD447" s="36">
        <v>444</v>
      </c>
      <c r="AE447" s="36" t="str">
        <f t="shared" ca="1" si="112"/>
        <v/>
      </c>
      <c r="AF447" s="37" t="str">
        <f t="shared" ca="1" si="113"/>
        <v/>
      </c>
      <c r="AG447" s="24"/>
      <c r="AH447" s="24"/>
      <c r="AI447" s="24"/>
      <c r="AJ447" s="24"/>
      <c r="AK447" s="36" t="str">
        <f>IF(AL447="","",MAX($AK$1:AK446)+1)</f>
        <v/>
      </c>
      <c r="AL447" s="39" t="str">
        <f>IF(H447="","",IF(COUNTIF($AL$3:AL446,H447)=0,H447,""))</f>
        <v/>
      </c>
      <c r="AM447" s="39" t="str">
        <f t="shared" si="114"/>
        <v/>
      </c>
    </row>
    <row r="448" spans="2:39" x14ac:dyDescent="0.35">
      <c r="B448" s="31"/>
      <c r="C448" s="31"/>
      <c r="D448" s="31"/>
      <c r="E448" s="31"/>
      <c r="F448" s="78"/>
      <c r="G448" s="21"/>
      <c r="H448" s="31"/>
      <c r="I448" s="32"/>
      <c r="J448" s="33" t="str">
        <f t="shared" si="101"/>
        <v/>
      </c>
      <c r="K448" s="31"/>
      <c r="L448" s="24"/>
      <c r="M448" s="24"/>
      <c r="N448" s="24"/>
      <c r="O448" s="34" t="str">
        <f t="shared" si="102"/>
        <v/>
      </c>
      <c r="P448" s="34" t="str">
        <f t="shared" ca="1" si="103"/>
        <v/>
      </c>
      <c r="Q448" s="34" t="str">
        <f>IF(AND(C448="Abierto",D448="Urgente"),RANK(P448,$P$4:$P$999,0)+COUNTIF($P$4:P448,P448)-1,"")</f>
        <v/>
      </c>
      <c r="R448" s="34" t="str">
        <f t="shared" si="104"/>
        <v/>
      </c>
      <c r="S448" s="34" t="str">
        <f t="shared" ca="1" si="105"/>
        <v/>
      </c>
      <c r="T448" s="34" t="str">
        <f>IF(AND(C448="Abierto",D448="Alta"),RANK(S448,$S$4:$S$999,0)+COUNTIF($S$4:S448,S448)-1+MAX(Q:Q),"")</f>
        <v/>
      </c>
      <c r="U448" s="34" t="str">
        <f t="shared" si="106"/>
        <v/>
      </c>
      <c r="V448" s="34" t="str">
        <f t="shared" ca="1" si="107"/>
        <v/>
      </c>
      <c r="W448" s="34" t="str">
        <f>IF(AND(C448="Abierto",D448="Media"),RANK(V448,$V$4:$V$999,0)+COUNTIF($V$4:V448,V448)-1+MAX(Q:Q,T:T),"")</f>
        <v/>
      </c>
      <c r="X448" s="34" t="str">
        <f t="shared" si="108"/>
        <v/>
      </c>
      <c r="Y448" s="34" t="str">
        <f t="shared" ca="1" si="109"/>
        <v/>
      </c>
      <c r="Z448" s="34" t="str">
        <f>IF(AND(C448="Abierto",D448="Baja"),RANK(Y448,$Y$4:$Y$999,0)+COUNTIF($Y$4:Y448,Y448)-1+MAX(Q:Q,T:T,W:W),"")</f>
        <v/>
      </c>
      <c r="AA448" s="35" t="str">
        <f t="shared" si="115"/>
        <v/>
      </c>
      <c r="AB448" s="35" t="str">
        <f t="shared" si="110"/>
        <v/>
      </c>
      <c r="AC448" s="35" t="str">
        <f t="shared" si="111"/>
        <v/>
      </c>
      <c r="AD448" s="36">
        <v>445</v>
      </c>
      <c r="AE448" s="36" t="str">
        <f t="shared" ca="1" si="112"/>
        <v/>
      </c>
      <c r="AF448" s="37" t="str">
        <f t="shared" ca="1" si="113"/>
        <v/>
      </c>
      <c r="AG448" s="24"/>
      <c r="AH448" s="24"/>
      <c r="AI448" s="24"/>
      <c r="AJ448" s="24"/>
      <c r="AK448" s="36" t="str">
        <f>IF(AL448="","",MAX($AK$1:AK447)+1)</f>
        <v/>
      </c>
      <c r="AL448" s="39" t="str">
        <f>IF(H448="","",IF(COUNTIF($AL$3:AL447,H448)=0,H448,""))</f>
        <v/>
      </c>
      <c r="AM448" s="39" t="str">
        <f t="shared" si="114"/>
        <v/>
      </c>
    </row>
    <row r="449" spans="2:39" x14ac:dyDescent="0.35">
      <c r="B449" s="31"/>
      <c r="C449" s="31"/>
      <c r="D449" s="31"/>
      <c r="E449" s="31"/>
      <c r="F449" s="78"/>
      <c r="G449" s="21"/>
      <c r="H449" s="31"/>
      <c r="I449" s="32"/>
      <c r="J449" s="33" t="str">
        <f t="shared" si="101"/>
        <v/>
      </c>
      <c r="K449" s="31"/>
      <c r="L449" s="24"/>
      <c r="M449" s="24"/>
      <c r="N449" s="24"/>
      <c r="O449" s="34" t="str">
        <f t="shared" si="102"/>
        <v/>
      </c>
      <c r="P449" s="34" t="str">
        <f t="shared" ca="1" si="103"/>
        <v/>
      </c>
      <c r="Q449" s="34" t="str">
        <f>IF(AND(C449="Abierto",D449="Urgente"),RANK(P449,$P$4:$P$999,0)+COUNTIF($P$4:P449,P449)-1,"")</f>
        <v/>
      </c>
      <c r="R449" s="34" t="str">
        <f t="shared" si="104"/>
        <v/>
      </c>
      <c r="S449" s="34" t="str">
        <f t="shared" ca="1" si="105"/>
        <v/>
      </c>
      <c r="T449" s="34" t="str">
        <f>IF(AND(C449="Abierto",D449="Alta"),RANK(S449,$S$4:$S$999,0)+COUNTIF($S$4:S449,S449)-1+MAX(Q:Q),"")</f>
        <v/>
      </c>
      <c r="U449" s="34" t="str">
        <f t="shared" si="106"/>
        <v/>
      </c>
      <c r="V449" s="34" t="str">
        <f t="shared" ca="1" si="107"/>
        <v/>
      </c>
      <c r="W449" s="34" t="str">
        <f>IF(AND(C449="Abierto",D449="Media"),RANK(V449,$V$4:$V$999,0)+COUNTIF($V$4:V449,V449)-1+MAX(Q:Q,T:T),"")</f>
        <v/>
      </c>
      <c r="X449" s="34" t="str">
        <f t="shared" si="108"/>
        <v/>
      </c>
      <c r="Y449" s="34" t="str">
        <f t="shared" ca="1" si="109"/>
        <v/>
      </c>
      <c r="Z449" s="34" t="str">
        <f>IF(AND(C449="Abierto",D449="Baja"),RANK(Y449,$Y$4:$Y$999,0)+COUNTIF($Y$4:Y449,Y449)-1+MAX(Q:Q,T:T,W:W),"")</f>
        <v/>
      </c>
      <c r="AA449" s="35" t="str">
        <f t="shared" si="115"/>
        <v/>
      </c>
      <c r="AB449" s="35" t="str">
        <f t="shared" si="110"/>
        <v/>
      </c>
      <c r="AC449" s="35" t="str">
        <f t="shared" si="111"/>
        <v/>
      </c>
      <c r="AD449" s="36">
        <v>446</v>
      </c>
      <c r="AE449" s="36" t="str">
        <f t="shared" ca="1" si="112"/>
        <v/>
      </c>
      <c r="AF449" s="37" t="str">
        <f t="shared" ca="1" si="113"/>
        <v/>
      </c>
      <c r="AG449" s="24"/>
      <c r="AH449" s="24"/>
      <c r="AI449" s="24"/>
      <c r="AJ449" s="24"/>
      <c r="AK449" s="36" t="str">
        <f>IF(AL449="","",MAX($AK$1:AK448)+1)</f>
        <v/>
      </c>
      <c r="AL449" s="39" t="str">
        <f>IF(H449="","",IF(COUNTIF($AL$3:AL448,H449)=0,H449,""))</f>
        <v/>
      </c>
      <c r="AM449" s="39" t="str">
        <f t="shared" si="114"/>
        <v/>
      </c>
    </row>
    <row r="450" spans="2:39" x14ac:dyDescent="0.35">
      <c r="B450" s="31"/>
      <c r="C450" s="31"/>
      <c r="D450" s="31"/>
      <c r="E450" s="31"/>
      <c r="F450" s="78"/>
      <c r="G450" s="21"/>
      <c r="H450" s="31"/>
      <c r="I450" s="32"/>
      <c r="J450" s="33" t="str">
        <f t="shared" si="101"/>
        <v/>
      </c>
      <c r="K450" s="31"/>
      <c r="L450" s="24"/>
      <c r="M450" s="24"/>
      <c r="N450" s="24"/>
      <c r="O450" s="34" t="str">
        <f t="shared" si="102"/>
        <v/>
      </c>
      <c r="P450" s="34" t="str">
        <f t="shared" ca="1" si="103"/>
        <v/>
      </c>
      <c r="Q450" s="34" t="str">
        <f>IF(AND(C450="Abierto",D450="Urgente"),RANK(P450,$P$4:$P$999,0)+COUNTIF($P$4:P450,P450)-1,"")</f>
        <v/>
      </c>
      <c r="R450" s="34" t="str">
        <f t="shared" si="104"/>
        <v/>
      </c>
      <c r="S450" s="34" t="str">
        <f t="shared" ca="1" si="105"/>
        <v/>
      </c>
      <c r="T450" s="34" t="str">
        <f>IF(AND(C450="Abierto",D450="Alta"),RANK(S450,$S$4:$S$999,0)+COUNTIF($S$4:S450,S450)-1+MAX(Q:Q),"")</f>
        <v/>
      </c>
      <c r="U450" s="34" t="str">
        <f t="shared" si="106"/>
        <v/>
      </c>
      <c r="V450" s="34" t="str">
        <f t="shared" ca="1" si="107"/>
        <v/>
      </c>
      <c r="W450" s="34" t="str">
        <f>IF(AND(C450="Abierto",D450="Media"),RANK(V450,$V$4:$V$999,0)+COUNTIF($V$4:V450,V450)-1+MAX(Q:Q,T:T),"")</f>
        <v/>
      </c>
      <c r="X450" s="34" t="str">
        <f t="shared" si="108"/>
        <v/>
      </c>
      <c r="Y450" s="34" t="str">
        <f t="shared" ca="1" si="109"/>
        <v/>
      </c>
      <c r="Z450" s="34" t="str">
        <f>IF(AND(C450="Abierto",D450="Baja"),RANK(Y450,$Y$4:$Y$999,0)+COUNTIF($Y$4:Y450,Y450)-1+MAX(Q:Q,T:T,W:W),"")</f>
        <v/>
      </c>
      <c r="AA450" s="35" t="str">
        <f t="shared" si="115"/>
        <v/>
      </c>
      <c r="AB450" s="35" t="str">
        <f t="shared" si="110"/>
        <v/>
      </c>
      <c r="AC450" s="35" t="str">
        <f t="shared" si="111"/>
        <v/>
      </c>
      <c r="AD450" s="36">
        <v>447</v>
      </c>
      <c r="AE450" s="36" t="str">
        <f t="shared" ca="1" si="112"/>
        <v/>
      </c>
      <c r="AF450" s="37" t="str">
        <f t="shared" ca="1" si="113"/>
        <v/>
      </c>
      <c r="AG450" s="24"/>
      <c r="AH450" s="24"/>
      <c r="AI450" s="24"/>
      <c r="AJ450" s="24"/>
      <c r="AK450" s="36" t="str">
        <f>IF(AL450="","",MAX($AK$1:AK449)+1)</f>
        <v/>
      </c>
      <c r="AL450" s="39" t="str">
        <f>IF(H450="","",IF(COUNTIF($AL$3:AL449,H450)=0,H450,""))</f>
        <v/>
      </c>
      <c r="AM450" s="39" t="str">
        <f t="shared" si="114"/>
        <v/>
      </c>
    </row>
    <row r="451" spans="2:39" x14ac:dyDescent="0.35">
      <c r="B451" s="31"/>
      <c r="C451" s="31"/>
      <c r="D451" s="31"/>
      <c r="E451" s="31"/>
      <c r="F451" s="78"/>
      <c r="G451" s="21"/>
      <c r="H451" s="31"/>
      <c r="I451" s="32"/>
      <c r="J451" s="33" t="str">
        <f t="shared" si="101"/>
        <v/>
      </c>
      <c r="K451" s="31"/>
      <c r="L451" s="24"/>
      <c r="M451" s="24"/>
      <c r="N451" s="24"/>
      <c r="O451" s="34" t="str">
        <f t="shared" si="102"/>
        <v/>
      </c>
      <c r="P451" s="34" t="str">
        <f t="shared" ca="1" si="103"/>
        <v/>
      </c>
      <c r="Q451" s="34" t="str">
        <f>IF(AND(C451="Abierto",D451="Urgente"),RANK(P451,$P$4:$P$999,0)+COUNTIF($P$4:P451,P451)-1,"")</f>
        <v/>
      </c>
      <c r="R451" s="34" t="str">
        <f t="shared" si="104"/>
        <v/>
      </c>
      <c r="S451" s="34" t="str">
        <f t="shared" ca="1" si="105"/>
        <v/>
      </c>
      <c r="T451" s="34" t="str">
        <f>IF(AND(C451="Abierto",D451="Alta"),RANK(S451,$S$4:$S$999,0)+COUNTIF($S$4:S451,S451)-1+MAX(Q:Q),"")</f>
        <v/>
      </c>
      <c r="U451" s="34" t="str">
        <f t="shared" si="106"/>
        <v/>
      </c>
      <c r="V451" s="34" t="str">
        <f t="shared" ca="1" si="107"/>
        <v/>
      </c>
      <c r="W451" s="34" t="str">
        <f>IF(AND(C451="Abierto",D451="Media"),RANK(V451,$V$4:$V$999,0)+COUNTIF($V$4:V451,V451)-1+MAX(Q:Q,T:T),"")</f>
        <v/>
      </c>
      <c r="X451" s="34" t="str">
        <f t="shared" si="108"/>
        <v/>
      </c>
      <c r="Y451" s="34" t="str">
        <f t="shared" ca="1" si="109"/>
        <v/>
      </c>
      <c r="Z451" s="34" t="str">
        <f>IF(AND(C451="Abierto",D451="Baja"),RANK(Y451,$Y$4:$Y$999,0)+COUNTIF($Y$4:Y451,Y451)-1+MAX(Q:Q,T:T,W:W),"")</f>
        <v/>
      </c>
      <c r="AA451" s="35" t="str">
        <f t="shared" si="115"/>
        <v/>
      </c>
      <c r="AB451" s="35" t="str">
        <f t="shared" si="110"/>
        <v/>
      </c>
      <c r="AC451" s="35" t="str">
        <f t="shared" si="111"/>
        <v/>
      </c>
      <c r="AD451" s="36">
        <v>448</v>
      </c>
      <c r="AE451" s="36" t="str">
        <f t="shared" ca="1" si="112"/>
        <v/>
      </c>
      <c r="AF451" s="37" t="str">
        <f t="shared" ca="1" si="113"/>
        <v/>
      </c>
      <c r="AG451" s="24"/>
      <c r="AH451" s="24"/>
      <c r="AI451" s="24"/>
      <c r="AJ451" s="24"/>
      <c r="AK451" s="36" t="str">
        <f>IF(AL451="","",MAX($AK$1:AK450)+1)</f>
        <v/>
      </c>
      <c r="AL451" s="39" t="str">
        <f>IF(H451="","",IF(COUNTIF($AL$3:AL450,H451)=0,H451,""))</f>
        <v/>
      </c>
      <c r="AM451" s="39" t="str">
        <f t="shared" si="114"/>
        <v/>
      </c>
    </row>
    <row r="452" spans="2:39" x14ac:dyDescent="0.35">
      <c r="B452" s="31"/>
      <c r="C452" s="31"/>
      <c r="D452" s="31"/>
      <c r="E452" s="31"/>
      <c r="F452" s="78"/>
      <c r="G452" s="21"/>
      <c r="H452" s="31"/>
      <c r="I452" s="32"/>
      <c r="J452" s="33" t="str">
        <f t="shared" ref="J452:J515" si="116">IF(OR(F452=0,I452=0),"",I452-F452)</f>
        <v/>
      </c>
      <c r="K452" s="31"/>
      <c r="L452" s="24"/>
      <c r="M452" s="24"/>
      <c r="N452" s="24"/>
      <c r="O452" s="34" t="str">
        <f t="shared" ref="O452:O515" si="117">IF(AND(C452="Abierto",D452="Urgente"),B452,"")</f>
        <v/>
      </c>
      <c r="P452" s="34" t="str">
        <f t="shared" ref="P452:P515" ca="1" si="118">IF(AND(C452="Abierto",D452="Urgente"),TODAY()-F452,"")</f>
        <v/>
      </c>
      <c r="Q452" s="34" t="str">
        <f>IF(AND(C452="Abierto",D452="Urgente"),RANK(P452,$P$4:$P$999,0)+COUNTIF($P$4:P452,P452)-1,"")</f>
        <v/>
      </c>
      <c r="R452" s="34" t="str">
        <f t="shared" ref="R452:R515" si="119">IF(AND(C452="Abierto",D452="Alta"),B452,"")</f>
        <v/>
      </c>
      <c r="S452" s="34" t="str">
        <f t="shared" ref="S452:S515" ca="1" si="120">IF(AND(C452="Abierto",D452="Alta"),TODAY()-F452,"")</f>
        <v/>
      </c>
      <c r="T452" s="34" t="str">
        <f>IF(AND(C452="Abierto",D452="Alta"),RANK(S452,$S$4:$S$999,0)+COUNTIF($S$4:S452,S452)-1+MAX(Q:Q),"")</f>
        <v/>
      </c>
      <c r="U452" s="34" t="str">
        <f t="shared" ref="U452:U515" si="121">IF(AND(C452="Abierto",D452="Media"),B452,"")</f>
        <v/>
      </c>
      <c r="V452" s="34" t="str">
        <f t="shared" ref="V452:V515" ca="1" si="122">IF(AND(C452="Abierto",D452="Media"),TODAY()-F452,"")</f>
        <v/>
      </c>
      <c r="W452" s="34" t="str">
        <f>IF(AND(C452="Abierto",D452="Media"),RANK(V452,$V$4:$V$999,0)+COUNTIF($V$4:V452,V452)-1+MAX(Q:Q,T:T),"")</f>
        <v/>
      </c>
      <c r="X452" s="34" t="str">
        <f t="shared" ref="X452:X515" si="123">IF(AND(C452="Abierto",D452="Baja"),B452,"")</f>
        <v/>
      </c>
      <c r="Y452" s="34" t="str">
        <f t="shared" ref="Y452:Y515" ca="1" si="124">IF(AND(C452="Abierto",D452="Baja"),TODAY()-F452,"")</f>
        <v/>
      </c>
      <c r="Z452" s="34" t="str">
        <f>IF(AND(C452="Abierto",D452="Baja"),RANK(Y452,$Y$4:$Y$999,0)+COUNTIF($Y$4:Y452,Y452)-1+MAX(Q:Q,T:T,W:W),"")</f>
        <v/>
      </c>
      <c r="AA452" s="35" t="str">
        <f t="shared" si="115"/>
        <v/>
      </c>
      <c r="AB452" s="35" t="str">
        <f t="shared" ref="AB452:AB515" si="125">IF(OR(C452="Resuelto",C452=""),"",SUM(P452,S452,V452,Y452))</f>
        <v/>
      </c>
      <c r="AC452" s="35" t="str">
        <f t="shared" ref="AC452:AC515" si="126">IF(OR(C452="Resuelto",C452=""),"",SUM(O452,R452,U452,X452))</f>
        <v/>
      </c>
      <c r="AD452" s="36">
        <v>449</v>
      </c>
      <c r="AE452" s="36" t="str">
        <f t="shared" ca="1" si="112"/>
        <v/>
      </c>
      <c r="AF452" s="37" t="str">
        <f t="shared" ca="1" si="113"/>
        <v/>
      </c>
      <c r="AG452" s="24"/>
      <c r="AH452" s="24"/>
      <c r="AI452" s="24"/>
      <c r="AJ452" s="24"/>
      <c r="AK452" s="36" t="str">
        <f>IF(AL452="","",MAX($AK$1:AK451)+1)</f>
        <v/>
      </c>
      <c r="AL452" s="39" t="str">
        <f>IF(H452="","",IF(COUNTIF($AL$3:AL451,H452)=0,H452,""))</f>
        <v/>
      </c>
      <c r="AM452" s="39" t="str">
        <f t="shared" si="114"/>
        <v/>
      </c>
    </row>
    <row r="453" spans="2:39" x14ac:dyDescent="0.35">
      <c r="B453" s="31"/>
      <c r="C453" s="31"/>
      <c r="D453" s="31"/>
      <c r="E453" s="31"/>
      <c r="F453" s="78"/>
      <c r="G453" s="21"/>
      <c r="H453" s="31"/>
      <c r="I453" s="32"/>
      <c r="J453" s="33" t="str">
        <f t="shared" si="116"/>
        <v/>
      </c>
      <c r="K453" s="31"/>
      <c r="L453" s="24"/>
      <c r="M453" s="24"/>
      <c r="N453" s="24"/>
      <c r="O453" s="34" t="str">
        <f t="shared" si="117"/>
        <v/>
      </c>
      <c r="P453" s="34" t="str">
        <f t="shared" ca="1" si="118"/>
        <v/>
      </c>
      <c r="Q453" s="34" t="str">
        <f>IF(AND(C453="Abierto",D453="Urgente"),RANK(P453,$P$4:$P$999,0)+COUNTIF($P$4:P453,P453)-1,"")</f>
        <v/>
      </c>
      <c r="R453" s="34" t="str">
        <f t="shared" si="119"/>
        <v/>
      </c>
      <c r="S453" s="34" t="str">
        <f t="shared" ca="1" si="120"/>
        <v/>
      </c>
      <c r="T453" s="34" t="str">
        <f>IF(AND(C453="Abierto",D453="Alta"),RANK(S453,$S$4:$S$999,0)+COUNTIF($S$4:S453,S453)-1+MAX(Q:Q),"")</f>
        <v/>
      </c>
      <c r="U453" s="34" t="str">
        <f t="shared" si="121"/>
        <v/>
      </c>
      <c r="V453" s="34" t="str">
        <f t="shared" ca="1" si="122"/>
        <v/>
      </c>
      <c r="W453" s="34" t="str">
        <f>IF(AND(C453="Abierto",D453="Media"),RANK(V453,$V$4:$V$999,0)+COUNTIF($V$4:V453,V453)-1+MAX(Q:Q,T:T),"")</f>
        <v/>
      </c>
      <c r="X453" s="34" t="str">
        <f t="shared" si="123"/>
        <v/>
      </c>
      <c r="Y453" s="34" t="str">
        <f t="shared" ca="1" si="124"/>
        <v/>
      </c>
      <c r="Z453" s="34" t="str">
        <f>IF(AND(C453="Abierto",D453="Baja"),RANK(Y453,$Y$4:$Y$999,0)+COUNTIF($Y$4:Y453,Y453)-1+MAX(Q:Q,T:T,W:W),"")</f>
        <v/>
      </c>
      <c r="AA453" s="35" t="str">
        <f t="shared" si="115"/>
        <v/>
      </c>
      <c r="AB453" s="35" t="str">
        <f t="shared" si="125"/>
        <v/>
      </c>
      <c r="AC453" s="35" t="str">
        <f t="shared" si="126"/>
        <v/>
      </c>
      <c r="AD453" s="36">
        <v>450</v>
      </c>
      <c r="AE453" s="36" t="str">
        <f t="shared" ref="AE453:AE516" ca="1" si="127">IF(ISNA(VLOOKUP(AD453,$AA$4:$AC$996,3,FALSE))=TRUE,"",VLOOKUP(AD453,$AA$4:$AC$996,3,FALSE))</f>
        <v/>
      </c>
      <c r="AF453" s="37" t="str">
        <f t="shared" ref="AF453:AF516" ca="1" si="128">IF(ISNA(VLOOKUP(AD453,$AA$4:$AC$996,2,FALSE))=TRUE,"",VLOOKUP(AD453,$AA$4:$AC$996,2,FALSE))</f>
        <v/>
      </c>
      <c r="AG453" s="24"/>
      <c r="AH453" s="24"/>
      <c r="AI453" s="24"/>
      <c r="AJ453" s="24"/>
      <c r="AK453" s="36" t="str">
        <f>IF(AL453="","",MAX($AK$1:AK452)+1)</f>
        <v/>
      </c>
      <c r="AL453" s="39" t="str">
        <f>IF(H453="","",IF(COUNTIF($AL$3:AL452,H453)=0,H453,""))</f>
        <v/>
      </c>
      <c r="AM453" s="39" t="str">
        <f t="shared" ref="AM453:AM516" si="129">IF(ISNA(VLOOKUP(AD453,$AK$4:$AL$996,2,FALSE))=TRUE,"",VLOOKUP(AD453,$AK$4:$AL$996,2,FALSE))</f>
        <v/>
      </c>
    </row>
    <row r="454" spans="2:39" x14ac:dyDescent="0.35">
      <c r="B454" s="31"/>
      <c r="C454" s="31"/>
      <c r="D454" s="31"/>
      <c r="E454" s="31"/>
      <c r="F454" s="78"/>
      <c r="G454" s="21"/>
      <c r="H454" s="31"/>
      <c r="I454" s="32"/>
      <c r="J454" s="33" t="str">
        <f t="shared" si="116"/>
        <v/>
      </c>
      <c r="K454" s="31"/>
      <c r="L454" s="24"/>
      <c r="M454" s="24"/>
      <c r="N454" s="24"/>
      <c r="O454" s="34" t="str">
        <f t="shared" si="117"/>
        <v/>
      </c>
      <c r="P454" s="34" t="str">
        <f t="shared" ca="1" si="118"/>
        <v/>
      </c>
      <c r="Q454" s="34" t="str">
        <f>IF(AND(C454="Abierto",D454="Urgente"),RANK(P454,$P$4:$P$999,0)+COUNTIF($P$4:P454,P454)-1,"")</f>
        <v/>
      </c>
      <c r="R454" s="34" t="str">
        <f t="shared" si="119"/>
        <v/>
      </c>
      <c r="S454" s="34" t="str">
        <f t="shared" ca="1" si="120"/>
        <v/>
      </c>
      <c r="T454" s="34" t="str">
        <f>IF(AND(C454="Abierto",D454="Alta"),RANK(S454,$S$4:$S$999,0)+COUNTIF($S$4:S454,S454)-1+MAX(Q:Q),"")</f>
        <v/>
      </c>
      <c r="U454" s="34" t="str">
        <f t="shared" si="121"/>
        <v/>
      </c>
      <c r="V454" s="34" t="str">
        <f t="shared" ca="1" si="122"/>
        <v/>
      </c>
      <c r="W454" s="34" t="str">
        <f>IF(AND(C454="Abierto",D454="Media"),RANK(V454,$V$4:$V$999,0)+COUNTIF($V$4:V454,V454)-1+MAX(Q:Q,T:T),"")</f>
        <v/>
      </c>
      <c r="X454" s="34" t="str">
        <f t="shared" si="123"/>
        <v/>
      </c>
      <c r="Y454" s="34" t="str">
        <f t="shared" ca="1" si="124"/>
        <v/>
      </c>
      <c r="Z454" s="34" t="str">
        <f>IF(AND(C454="Abierto",D454="Baja"),RANK(Y454,$Y$4:$Y$999,0)+COUNTIF($Y$4:Y454,Y454)-1+MAX(Q:Q,T:T,W:W),"")</f>
        <v/>
      </c>
      <c r="AA454" s="35" t="str">
        <f t="shared" si="115"/>
        <v/>
      </c>
      <c r="AB454" s="35" t="str">
        <f t="shared" si="125"/>
        <v/>
      </c>
      <c r="AC454" s="35" t="str">
        <f t="shared" si="126"/>
        <v/>
      </c>
      <c r="AD454" s="36">
        <v>451</v>
      </c>
      <c r="AE454" s="36" t="str">
        <f t="shared" ca="1" si="127"/>
        <v/>
      </c>
      <c r="AF454" s="37" t="str">
        <f t="shared" ca="1" si="128"/>
        <v/>
      </c>
      <c r="AG454" s="24"/>
      <c r="AH454" s="24"/>
      <c r="AI454" s="24"/>
      <c r="AJ454" s="24"/>
      <c r="AK454" s="36" t="str">
        <f>IF(AL454="","",MAX($AK$1:AK453)+1)</f>
        <v/>
      </c>
      <c r="AL454" s="39" t="str">
        <f>IF(H454="","",IF(COUNTIF($AL$3:AL453,H454)=0,H454,""))</f>
        <v/>
      </c>
      <c r="AM454" s="39" t="str">
        <f t="shared" si="129"/>
        <v/>
      </c>
    </row>
    <row r="455" spans="2:39" x14ac:dyDescent="0.35">
      <c r="B455" s="31"/>
      <c r="C455" s="31"/>
      <c r="D455" s="31"/>
      <c r="E455" s="31"/>
      <c r="F455" s="78"/>
      <c r="G455" s="21"/>
      <c r="H455" s="31"/>
      <c r="I455" s="32"/>
      <c r="J455" s="33" t="str">
        <f t="shared" si="116"/>
        <v/>
      </c>
      <c r="K455" s="31"/>
      <c r="L455" s="24"/>
      <c r="M455" s="24"/>
      <c r="N455" s="24"/>
      <c r="O455" s="34" t="str">
        <f t="shared" si="117"/>
        <v/>
      </c>
      <c r="P455" s="34" t="str">
        <f t="shared" ca="1" si="118"/>
        <v/>
      </c>
      <c r="Q455" s="34" t="str">
        <f>IF(AND(C455="Abierto",D455="Urgente"),RANK(P455,$P$4:$P$999,0)+COUNTIF($P$4:P455,P455)-1,"")</f>
        <v/>
      </c>
      <c r="R455" s="34" t="str">
        <f t="shared" si="119"/>
        <v/>
      </c>
      <c r="S455" s="34" t="str">
        <f t="shared" ca="1" si="120"/>
        <v/>
      </c>
      <c r="T455" s="34" t="str">
        <f>IF(AND(C455="Abierto",D455="Alta"),RANK(S455,$S$4:$S$999,0)+COUNTIF($S$4:S455,S455)-1+MAX(Q:Q),"")</f>
        <v/>
      </c>
      <c r="U455" s="34" t="str">
        <f t="shared" si="121"/>
        <v/>
      </c>
      <c r="V455" s="34" t="str">
        <f t="shared" ca="1" si="122"/>
        <v/>
      </c>
      <c r="W455" s="34" t="str">
        <f>IF(AND(C455="Abierto",D455="Media"),RANK(V455,$V$4:$V$999,0)+COUNTIF($V$4:V455,V455)-1+MAX(Q:Q,T:T),"")</f>
        <v/>
      </c>
      <c r="X455" s="34" t="str">
        <f t="shared" si="123"/>
        <v/>
      </c>
      <c r="Y455" s="34" t="str">
        <f t="shared" ca="1" si="124"/>
        <v/>
      </c>
      <c r="Z455" s="34" t="str">
        <f>IF(AND(C455="Abierto",D455="Baja"),RANK(Y455,$Y$4:$Y$999,0)+COUNTIF($Y$4:Y455,Y455)-1+MAX(Q:Q,T:T,W:W),"")</f>
        <v/>
      </c>
      <c r="AA455" s="35" t="str">
        <f t="shared" si="115"/>
        <v/>
      </c>
      <c r="AB455" s="35" t="str">
        <f t="shared" si="125"/>
        <v/>
      </c>
      <c r="AC455" s="35" t="str">
        <f t="shared" si="126"/>
        <v/>
      </c>
      <c r="AD455" s="36">
        <v>452</v>
      </c>
      <c r="AE455" s="36" t="str">
        <f t="shared" ca="1" si="127"/>
        <v/>
      </c>
      <c r="AF455" s="37" t="str">
        <f t="shared" ca="1" si="128"/>
        <v/>
      </c>
      <c r="AG455" s="24"/>
      <c r="AH455" s="24"/>
      <c r="AI455" s="24"/>
      <c r="AJ455" s="24"/>
      <c r="AK455" s="36" t="str">
        <f>IF(AL455="","",MAX($AK$1:AK454)+1)</f>
        <v/>
      </c>
      <c r="AL455" s="39" t="str">
        <f>IF(H455="","",IF(COUNTIF($AL$3:AL454,H455)=0,H455,""))</f>
        <v/>
      </c>
      <c r="AM455" s="39" t="str">
        <f t="shared" si="129"/>
        <v/>
      </c>
    </row>
    <row r="456" spans="2:39" x14ac:dyDescent="0.35">
      <c r="B456" s="31"/>
      <c r="C456" s="31"/>
      <c r="D456" s="31"/>
      <c r="E456" s="31"/>
      <c r="F456" s="78"/>
      <c r="G456" s="21"/>
      <c r="H456" s="31"/>
      <c r="I456" s="32"/>
      <c r="J456" s="33" t="str">
        <f t="shared" si="116"/>
        <v/>
      </c>
      <c r="K456" s="31"/>
      <c r="L456" s="24"/>
      <c r="M456" s="24"/>
      <c r="N456" s="24"/>
      <c r="O456" s="34" t="str">
        <f t="shared" si="117"/>
        <v/>
      </c>
      <c r="P456" s="34" t="str">
        <f t="shared" ca="1" si="118"/>
        <v/>
      </c>
      <c r="Q456" s="34" t="str">
        <f>IF(AND(C456="Abierto",D456="Urgente"),RANK(P456,$P$4:$P$999,0)+COUNTIF($P$4:P456,P456)-1,"")</f>
        <v/>
      </c>
      <c r="R456" s="34" t="str">
        <f t="shared" si="119"/>
        <v/>
      </c>
      <c r="S456" s="34" t="str">
        <f t="shared" ca="1" si="120"/>
        <v/>
      </c>
      <c r="T456" s="34" t="str">
        <f>IF(AND(C456="Abierto",D456="Alta"),RANK(S456,$S$4:$S$999,0)+COUNTIF($S$4:S456,S456)-1+MAX(Q:Q),"")</f>
        <v/>
      </c>
      <c r="U456" s="34" t="str">
        <f t="shared" si="121"/>
        <v/>
      </c>
      <c r="V456" s="34" t="str">
        <f t="shared" ca="1" si="122"/>
        <v/>
      </c>
      <c r="W456" s="34" t="str">
        <f>IF(AND(C456="Abierto",D456="Media"),RANK(V456,$V$4:$V$999,0)+COUNTIF($V$4:V456,V456)-1+MAX(Q:Q,T:T),"")</f>
        <v/>
      </c>
      <c r="X456" s="34" t="str">
        <f t="shared" si="123"/>
        <v/>
      </c>
      <c r="Y456" s="34" t="str">
        <f t="shared" ca="1" si="124"/>
        <v/>
      </c>
      <c r="Z456" s="34" t="str">
        <f>IF(AND(C456="Abierto",D456="Baja"),RANK(Y456,$Y$4:$Y$999,0)+COUNTIF($Y$4:Y456,Y456)-1+MAX(Q:Q,T:T,W:W),"")</f>
        <v/>
      </c>
      <c r="AA456" s="35" t="str">
        <f t="shared" si="115"/>
        <v/>
      </c>
      <c r="AB456" s="35" t="str">
        <f t="shared" si="125"/>
        <v/>
      </c>
      <c r="AC456" s="35" t="str">
        <f t="shared" si="126"/>
        <v/>
      </c>
      <c r="AD456" s="36">
        <v>453</v>
      </c>
      <c r="AE456" s="36" t="str">
        <f t="shared" ca="1" si="127"/>
        <v/>
      </c>
      <c r="AF456" s="37" t="str">
        <f t="shared" ca="1" si="128"/>
        <v/>
      </c>
      <c r="AG456" s="24"/>
      <c r="AH456" s="24"/>
      <c r="AI456" s="24"/>
      <c r="AJ456" s="24"/>
      <c r="AK456" s="36" t="str">
        <f>IF(AL456="","",MAX($AK$1:AK455)+1)</f>
        <v/>
      </c>
      <c r="AL456" s="39" t="str">
        <f>IF(H456="","",IF(COUNTIF($AL$3:AL455,H456)=0,H456,""))</f>
        <v/>
      </c>
      <c r="AM456" s="39" t="str">
        <f t="shared" si="129"/>
        <v/>
      </c>
    </row>
    <row r="457" spans="2:39" x14ac:dyDescent="0.35">
      <c r="B457" s="31"/>
      <c r="C457" s="31"/>
      <c r="D457" s="31"/>
      <c r="E457" s="31"/>
      <c r="F457" s="78"/>
      <c r="G457" s="21"/>
      <c r="H457" s="31"/>
      <c r="I457" s="32"/>
      <c r="J457" s="33" t="str">
        <f t="shared" si="116"/>
        <v/>
      </c>
      <c r="K457" s="31"/>
      <c r="L457" s="24"/>
      <c r="M457" s="24"/>
      <c r="N457" s="24"/>
      <c r="O457" s="34" t="str">
        <f t="shared" si="117"/>
        <v/>
      </c>
      <c r="P457" s="34" t="str">
        <f t="shared" ca="1" si="118"/>
        <v/>
      </c>
      <c r="Q457" s="34" t="str">
        <f>IF(AND(C457="Abierto",D457="Urgente"),RANK(P457,$P$4:$P$999,0)+COUNTIF($P$4:P457,P457)-1,"")</f>
        <v/>
      </c>
      <c r="R457" s="34" t="str">
        <f t="shared" si="119"/>
        <v/>
      </c>
      <c r="S457" s="34" t="str">
        <f t="shared" ca="1" si="120"/>
        <v/>
      </c>
      <c r="T457" s="34" t="str">
        <f>IF(AND(C457="Abierto",D457="Alta"),RANK(S457,$S$4:$S$999,0)+COUNTIF($S$4:S457,S457)-1+MAX(Q:Q),"")</f>
        <v/>
      </c>
      <c r="U457" s="34" t="str">
        <f t="shared" si="121"/>
        <v/>
      </c>
      <c r="V457" s="34" t="str">
        <f t="shared" ca="1" si="122"/>
        <v/>
      </c>
      <c r="W457" s="34" t="str">
        <f>IF(AND(C457="Abierto",D457="Media"),RANK(V457,$V$4:$V$999,0)+COUNTIF($V$4:V457,V457)-1+MAX(Q:Q,T:T),"")</f>
        <v/>
      </c>
      <c r="X457" s="34" t="str">
        <f t="shared" si="123"/>
        <v/>
      </c>
      <c r="Y457" s="34" t="str">
        <f t="shared" ca="1" si="124"/>
        <v/>
      </c>
      <c r="Z457" s="34" t="str">
        <f>IF(AND(C457="Abierto",D457="Baja"),RANK(Y457,$Y$4:$Y$999,0)+COUNTIF($Y$4:Y457,Y457)-1+MAX(Q:Q,T:T,W:W),"")</f>
        <v/>
      </c>
      <c r="AA457" s="35" t="str">
        <f t="shared" si="115"/>
        <v/>
      </c>
      <c r="AB457" s="35" t="str">
        <f t="shared" si="125"/>
        <v/>
      </c>
      <c r="AC457" s="35" t="str">
        <f t="shared" si="126"/>
        <v/>
      </c>
      <c r="AD457" s="36">
        <v>454</v>
      </c>
      <c r="AE457" s="36" t="str">
        <f t="shared" ca="1" si="127"/>
        <v/>
      </c>
      <c r="AF457" s="37" t="str">
        <f t="shared" ca="1" si="128"/>
        <v/>
      </c>
      <c r="AG457" s="24"/>
      <c r="AH457" s="24"/>
      <c r="AI457" s="24"/>
      <c r="AJ457" s="24"/>
      <c r="AK457" s="36" t="str">
        <f>IF(AL457="","",MAX($AK$1:AK456)+1)</f>
        <v/>
      </c>
      <c r="AL457" s="39" t="str">
        <f>IF(H457="","",IF(COUNTIF($AL$3:AL456,H457)=0,H457,""))</f>
        <v/>
      </c>
      <c r="AM457" s="39" t="str">
        <f t="shared" si="129"/>
        <v/>
      </c>
    </row>
    <row r="458" spans="2:39" x14ac:dyDescent="0.35">
      <c r="B458" s="31"/>
      <c r="C458" s="31"/>
      <c r="D458" s="31"/>
      <c r="E458" s="31"/>
      <c r="F458" s="78"/>
      <c r="G458" s="21"/>
      <c r="H458" s="31"/>
      <c r="I458" s="32"/>
      <c r="J458" s="33" t="str">
        <f t="shared" si="116"/>
        <v/>
      </c>
      <c r="K458" s="31"/>
      <c r="L458" s="24"/>
      <c r="M458" s="24"/>
      <c r="N458" s="24"/>
      <c r="O458" s="34" t="str">
        <f t="shared" si="117"/>
        <v/>
      </c>
      <c r="P458" s="34" t="str">
        <f t="shared" ca="1" si="118"/>
        <v/>
      </c>
      <c r="Q458" s="34" t="str">
        <f>IF(AND(C458="Abierto",D458="Urgente"),RANK(P458,$P$4:$P$999,0)+COUNTIF($P$4:P458,P458)-1,"")</f>
        <v/>
      </c>
      <c r="R458" s="34" t="str">
        <f t="shared" si="119"/>
        <v/>
      </c>
      <c r="S458" s="34" t="str">
        <f t="shared" ca="1" si="120"/>
        <v/>
      </c>
      <c r="T458" s="34" t="str">
        <f>IF(AND(C458="Abierto",D458="Alta"),RANK(S458,$S$4:$S$999,0)+COUNTIF($S$4:S458,S458)-1+MAX(Q:Q),"")</f>
        <v/>
      </c>
      <c r="U458" s="34" t="str">
        <f t="shared" si="121"/>
        <v/>
      </c>
      <c r="V458" s="34" t="str">
        <f t="shared" ca="1" si="122"/>
        <v/>
      </c>
      <c r="W458" s="34" t="str">
        <f>IF(AND(C458="Abierto",D458="Media"),RANK(V458,$V$4:$V$999,0)+COUNTIF($V$4:V458,V458)-1+MAX(Q:Q,T:T),"")</f>
        <v/>
      </c>
      <c r="X458" s="34" t="str">
        <f t="shared" si="123"/>
        <v/>
      </c>
      <c r="Y458" s="34" t="str">
        <f t="shared" ca="1" si="124"/>
        <v/>
      </c>
      <c r="Z458" s="34" t="str">
        <f>IF(AND(C458="Abierto",D458="Baja"),RANK(Y458,$Y$4:$Y$999,0)+COUNTIF($Y$4:Y458,Y458)-1+MAX(Q:Q,T:T,W:W),"")</f>
        <v/>
      </c>
      <c r="AA458" s="35" t="str">
        <f t="shared" si="115"/>
        <v/>
      </c>
      <c r="AB458" s="35" t="str">
        <f t="shared" si="125"/>
        <v/>
      </c>
      <c r="AC458" s="35" t="str">
        <f t="shared" si="126"/>
        <v/>
      </c>
      <c r="AD458" s="36">
        <v>455</v>
      </c>
      <c r="AE458" s="36" t="str">
        <f t="shared" ca="1" si="127"/>
        <v/>
      </c>
      <c r="AF458" s="37" t="str">
        <f t="shared" ca="1" si="128"/>
        <v/>
      </c>
      <c r="AG458" s="24"/>
      <c r="AH458" s="24"/>
      <c r="AI458" s="24"/>
      <c r="AJ458" s="24"/>
      <c r="AK458" s="36" t="str">
        <f>IF(AL458="","",MAX($AK$1:AK457)+1)</f>
        <v/>
      </c>
      <c r="AL458" s="39" t="str">
        <f>IF(H458="","",IF(COUNTIF($AL$3:AL457,H458)=0,H458,""))</f>
        <v/>
      </c>
      <c r="AM458" s="39" t="str">
        <f t="shared" si="129"/>
        <v/>
      </c>
    </row>
    <row r="459" spans="2:39" x14ac:dyDescent="0.35">
      <c r="B459" s="31"/>
      <c r="C459" s="31"/>
      <c r="D459" s="31"/>
      <c r="E459" s="31"/>
      <c r="F459" s="78"/>
      <c r="G459" s="21"/>
      <c r="H459" s="31"/>
      <c r="I459" s="32"/>
      <c r="J459" s="33" t="str">
        <f t="shared" si="116"/>
        <v/>
      </c>
      <c r="K459" s="31"/>
      <c r="L459" s="24"/>
      <c r="M459" s="24"/>
      <c r="N459" s="24"/>
      <c r="O459" s="34" t="str">
        <f t="shared" si="117"/>
        <v/>
      </c>
      <c r="P459" s="34" t="str">
        <f t="shared" ca="1" si="118"/>
        <v/>
      </c>
      <c r="Q459" s="34" t="str">
        <f>IF(AND(C459="Abierto",D459="Urgente"),RANK(P459,$P$4:$P$999,0)+COUNTIF($P$4:P459,P459)-1,"")</f>
        <v/>
      </c>
      <c r="R459" s="34" t="str">
        <f t="shared" si="119"/>
        <v/>
      </c>
      <c r="S459" s="34" t="str">
        <f t="shared" ca="1" si="120"/>
        <v/>
      </c>
      <c r="T459" s="34" t="str">
        <f>IF(AND(C459="Abierto",D459="Alta"),RANK(S459,$S$4:$S$999,0)+COUNTIF($S$4:S459,S459)-1+MAX(Q:Q),"")</f>
        <v/>
      </c>
      <c r="U459" s="34" t="str">
        <f t="shared" si="121"/>
        <v/>
      </c>
      <c r="V459" s="34" t="str">
        <f t="shared" ca="1" si="122"/>
        <v/>
      </c>
      <c r="W459" s="34" t="str">
        <f>IF(AND(C459="Abierto",D459="Media"),RANK(V459,$V$4:$V$999,0)+COUNTIF($V$4:V459,V459)-1+MAX(Q:Q,T:T),"")</f>
        <v/>
      </c>
      <c r="X459" s="34" t="str">
        <f t="shared" si="123"/>
        <v/>
      </c>
      <c r="Y459" s="34" t="str">
        <f t="shared" ca="1" si="124"/>
        <v/>
      </c>
      <c r="Z459" s="34" t="str">
        <f>IF(AND(C459="Abierto",D459="Baja"),RANK(Y459,$Y$4:$Y$999,0)+COUNTIF($Y$4:Y459,Y459)-1+MAX(Q:Q,T:T,W:W),"")</f>
        <v/>
      </c>
      <c r="AA459" s="35" t="str">
        <f t="shared" si="115"/>
        <v/>
      </c>
      <c r="AB459" s="35" t="str">
        <f t="shared" si="125"/>
        <v/>
      </c>
      <c r="AC459" s="35" t="str">
        <f t="shared" si="126"/>
        <v/>
      </c>
      <c r="AD459" s="36">
        <v>456</v>
      </c>
      <c r="AE459" s="36" t="str">
        <f t="shared" ca="1" si="127"/>
        <v/>
      </c>
      <c r="AF459" s="37" t="str">
        <f t="shared" ca="1" si="128"/>
        <v/>
      </c>
      <c r="AG459" s="24"/>
      <c r="AH459" s="24"/>
      <c r="AI459" s="24"/>
      <c r="AJ459" s="24"/>
      <c r="AK459" s="36" t="str">
        <f>IF(AL459="","",MAX($AK$1:AK458)+1)</f>
        <v/>
      </c>
      <c r="AL459" s="39" t="str">
        <f>IF(H459="","",IF(COUNTIF($AL$3:AL458,H459)=0,H459,""))</f>
        <v/>
      </c>
      <c r="AM459" s="39" t="str">
        <f t="shared" si="129"/>
        <v/>
      </c>
    </row>
    <row r="460" spans="2:39" x14ac:dyDescent="0.35">
      <c r="B460" s="31"/>
      <c r="C460" s="31"/>
      <c r="D460" s="31"/>
      <c r="E460" s="31"/>
      <c r="F460" s="78"/>
      <c r="G460" s="21"/>
      <c r="H460" s="31"/>
      <c r="I460" s="32"/>
      <c r="J460" s="33" t="str">
        <f t="shared" si="116"/>
        <v/>
      </c>
      <c r="K460" s="31"/>
      <c r="L460" s="24"/>
      <c r="M460" s="24"/>
      <c r="N460" s="24"/>
      <c r="O460" s="34" t="str">
        <f t="shared" si="117"/>
        <v/>
      </c>
      <c r="P460" s="34" t="str">
        <f t="shared" ca="1" si="118"/>
        <v/>
      </c>
      <c r="Q460" s="34" t="str">
        <f>IF(AND(C460="Abierto",D460="Urgente"),RANK(P460,$P$4:$P$999,0)+COUNTIF($P$4:P460,P460)-1,"")</f>
        <v/>
      </c>
      <c r="R460" s="34" t="str">
        <f t="shared" si="119"/>
        <v/>
      </c>
      <c r="S460" s="34" t="str">
        <f t="shared" ca="1" si="120"/>
        <v/>
      </c>
      <c r="T460" s="34" t="str">
        <f>IF(AND(C460="Abierto",D460="Alta"),RANK(S460,$S$4:$S$999,0)+COUNTIF($S$4:S460,S460)-1+MAX(Q:Q),"")</f>
        <v/>
      </c>
      <c r="U460" s="34" t="str">
        <f t="shared" si="121"/>
        <v/>
      </c>
      <c r="V460" s="34" t="str">
        <f t="shared" ca="1" si="122"/>
        <v/>
      </c>
      <c r="W460" s="34" t="str">
        <f>IF(AND(C460="Abierto",D460="Media"),RANK(V460,$V$4:$V$999,0)+COUNTIF($V$4:V460,V460)-1+MAX(Q:Q,T:T),"")</f>
        <v/>
      </c>
      <c r="X460" s="34" t="str">
        <f t="shared" si="123"/>
        <v/>
      </c>
      <c r="Y460" s="34" t="str">
        <f t="shared" ca="1" si="124"/>
        <v/>
      </c>
      <c r="Z460" s="34" t="str">
        <f>IF(AND(C460="Abierto",D460="Baja"),RANK(Y460,$Y$4:$Y$999,0)+COUNTIF($Y$4:Y460,Y460)-1+MAX(Q:Q,T:T,W:W),"")</f>
        <v/>
      </c>
      <c r="AA460" s="35" t="str">
        <f t="shared" si="115"/>
        <v/>
      </c>
      <c r="AB460" s="35" t="str">
        <f t="shared" si="125"/>
        <v/>
      </c>
      <c r="AC460" s="35" t="str">
        <f t="shared" si="126"/>
        <v/>
      </c>
      <c r="AD460" s="36">
        <v>457</v>
      </c>
      <c r="AE460" s="36" t="str">
        <f t="shared" ca="1" si="127"/>
        <v/>
      </c>
      <c r="AF460" s="37" t="str">
        <f t="shared" ca="1" si="128"/>
        <v/>
      </c>
      <c r="AG460" s="24"/>
      <c r="AH460" s="24"/>
      <c r="AI460" s="24"/>
      <c r="AJ460" s="24"/>
      <c r="AK460" s="36" t="str">
        <f>IF(AL460="","",MAX($AK$1:AK459)+1)</f>
        <v/>
      </c>
      <c r="AL460" s="39" t="str">
        <f>IF(H460="","",IF(COUNTIF($AL$3:AL459,H460)=0,H460,""))</f>
        <v/>
      </c>
      <c r="AM460" s="39" t="str">
        <f t="shared" si="129"/>
        <v/>
      </c>
    </row>
    <row r="461" spans="2:39" x14ac:dyDescent="0.35">
      <c r="B461" s="31"/>
      <c r="C461" s="31"/>
      <c r="D461" s="31"/>
      <c r="E461" s="31"/>
      <c r="F461" s="78"/>
      <c r="G461" s="21"/>
      <c r="H461" s="31"/>
      <c r="I461" s="32"/>
      <c r="J461" s="33" t="str">
        <f t="shared" si="116"/>
        <v/>
      </c>
      <c r="K461" s="31"/>
      <c r="L461" s="24"/>
      <c r="M461" s="24"/>
      <c r="N461" s="24"/>
      <c r="O461" s="34" t="str">
        <f t="shared" si="117"/>
        <v/>
      </c>
      <c r="P461" s="34" t="str">
        <f t="shared" ca="1" si="118"/>
        <v/>
      </c>
      <c r="Q461" s="34" t="str">
        <f>IF(AND(C461="Abierto",D461="Urgente"),RANK(P461,$P$4:$P$999,0)+COUNTIF($P$4:P461,P461)-1,"")</f>
        <v/>
      </c>
      <c r="R461" s="34" t="str">
        <f t="shared" si="119"/>
        <v/>
      </c>
      <c r="S461" s="34" t="str">
        <f t="shared" ca="1" si="120"/>
        <v/>
      </c>
      <c r="T461" s="34" t="str">
        <f>IF(AND(C461="Abierto",D461="Alta"),RANK(S461,$S$4:$S$999,0)+COUNTIF($S$4:S461,S461)-1+MAX(Q:Q),"")</f>
        <v/>
      </c>
      <c r="U461" s="34" t="str">
        <f t="shared" si="121"/>
        <v/>
      </c>
      <c r="V461" s="34" t="str">
        <f t="shared" ca="1" si="122"/>
        <v/>
      </c>
      <c r="W461" s="34" t="str">
        <f>IF(AND(C461="Abierto",D461="Media"),RANK(V461,$V$4:$V$999,0)+COUNTIF($V$4:V461,V461)-1+MAX(Q:Q,T:T),"")</f>
        <v/>
      </c>
      <c r="X461" s="34" t="str">
        <f t="shared" si="123"/>
        <v/>
      </c>
      <c r="Y461" s="34" t="str">
        <f t="shared" ca="1" si="124"/>
        <v/>
      </c>
      <c r="Z461" s="34" t="str">
        <f>IF(AND(C461="Abierto",D461="Baja"),RANK(Y461,$Y$4:$Y$999,0)+COUNTIF($Y$4:Y461,Y461)-1+MAX(Q:Q,T:T,W:W),"")</f>
        <v/>
      </c>
      <c r="AA461" s="35" t="str">
        <f t="shared" si="115"/>
        <v/>
      </c>
      <c r="AB461" s="35" t="str">
        <f t="shared" si="125"/>
        <v/>
      </c>
      <c r="AC461" s="35" t="str">
        <f t="shared" si="126"/>
        <v/>
      </c>
      <c r="AD461" s="36">
        <v>458</v>
      </c>
      <c r="AE461" s="36" t="str">
        <f t="shared" ca="1" si="127"/>
        <v/>
      </c>
      <c r="AF461" s="37" t="str">
        <f t="shared" ca="1" si="128"/>
        <v/>
      </c>
      <c r="AG461" s="24"/>
      <c r="AH461" s="24"/>
      <c r="AI461" s="24"/>
      <c r="AJ461" s="24"/>
      <c r="AK461" s="36" t="str">
        <f>IF(AL461="","",MAX($AK$1:AK460)+1)</f>
        <v/>
      </c>
      <c r="AL461" s="39" t="str">
        <f>IF(H461="","",IF(COUNTIF($AL$3:AL460,H461)=0,H461,""))</f>
        <v/>
      </c>
      <c r="AM461" s="39" t="str">
        <f t="shared" si="129"/>
        <v/>
      </c>
    </row>
    <row r="462" spans="2:39" x14ac:dyDescent="0.35">
      <c r="B462" s="31"/>
      <c r="C462" s="31"/>
      <c r="D462" s="31"/>
      <c r="E462" s="31"/>
      <c r="F462" s="78"/>
      <c r="G462" s="21"/>
      <c r="H462" s="31"/>
      <c r="I462" s="32"/>
      <c r="J462" s="33" t="str">
        <f t="shared" si="116"/>
        <v/>
      </c>
      <c r="K462" s="31"/>
      <c r="L462" s="24"/>
      <c r="M462" s="24"/>
      <c r="N462" s="24"/>
      <c r="O462" s="34" t="str">
        <f t="shared" si="117"/>
        <v/>
      </c>
      <c r="P462" s="34" t="str">
        <f t="shared" ca="1" si="118"/>
        <v/>
      </c>
      <c r="Q462" s="34" t="str">
        <f>IF(AND(C462="Abierto",D462="Urgente"),RANK(P462,$P$4:$P$999,0)+COUNTIF($P$4:P462,P462)-1,"")</f>
        <v/>
      </c>
      <c r="R462" s="34" t="str">
        <f t="shared" si="119"/>
        <v/>
      </c>
      <c r="S462" s="34" t="str">
        <f t="shared" ca="1" si="120"/>
        <v/>
      </c>
      <c r="T462" s="34" t="str">
        <f>IF(AND(C462="Abierto",D462="Alta"),RANK(S462,$S$4:$S$999,0)+COUNTIF($S$4:S462,S462)-1+MAX(Q:Q),"")</f>
        <v/>
      </c>
      <c r="U462" s="34" t="str">
        <f t="shared" si="121"/>
        <v/>
      </c>
      <c r="V462" s="34" t="str">
        <f t="shared" ca="1" si="122"/>
        <v/>
      </c>
      <c r="W462" s="34" t="str">
        <f>IF(AND(C462="Abierto",D462="Media"),RANK(V462,$V$4:$V$999,0)+COUNTIF($V$4:V462,V462)-1+MAX(Q:Q,T:T),"")</f>
        <v/>
      </c>
      <c r="X462" s="34" t="str">
        <f t="shared" si="123"/>
        <v/>
      </c>
      <c r="Y462" s="34" t="str">
        <f t="shared" ca="1" si="124"/>
        <v/>
      </c>
      <c r="Z462" s="34" t="str">
        <f>IF(AND(C462="Abierto",D462="Baja"),RANK(Y462,$Y$4:$Y$999,0)+COUNTIF($Y$4:Y462,Y462)-1+MAX(Q:Q,T:T,W:W),"")</f>
        <v/>
      </c>
      <c r="AA462" s="35" t="str">
        <f t="shared" si="115"/>
        <v/>
      </c>
      <c r="AB462" s="35" t="str">
        <f t="shared" si="125"/>
        <v/>
      </c>
      <c r="AC462" s="35" t="str">
        <f t="shared" si="126"/>
        <v/>
      </c>
      <c r="AD462" s="36">
        <v>459</v>
      </c>
      <c r="AE462" s="36" t="str">
        <f t="shared" ca="1" si="127"/>
        <v/>
      </c>
      <c r="AF462" s="37" t="str">
        <f t="shared" ca="1" si="128"/>
        <v/>
      </c>
      <c r="AG462" s="24"/>
      <c r="AH462" s="24"/>
      <c r="AI462" s="24"/>
      <c r="AJ462" s="24"/>
      <c r="AK462" s="36" t="str">
        <f>IF(AL462="","",MAX($AK$1:AK461)+1)</f>
        <v/>
      </c>
      <c r="AL462" s="39" t="str">
        <f>IF(H462="","",IF(COUNTIF($AL$3:AL461,H462)=0,H462,""))</f>
        <v/>
      </c>
      <c r="AM462" s="39" t="str">
        <f t="shared" si="129"/>
        <v/>
      </c>
    </row>
    <row r="463" spans="2:39" x14ac:dyDescent="0.35">
      <c r="B463" s="31"/>
      <c r="C463" s="31"/>
      <c r="D463" s="31"/>
      <c r="E463" s="31"/>
      <c r="F463" s="78"/>
      <c r="G463" s="21"/>
      <c r="H463" s="31"/>
      <c r="I463" s="32"/>
      <c r="J463" s="33" t="str">
        <f t="shared" si="116"/>
        <v/>
      </c>
      <c r="K463" s="31"/>
      <c r="L463" s="24"/>
      <c r="M463" s="24"/>
      <c r="N463" s="24"/>
      <c r="O463" s="34" t="str">
        <f t="shared" si="117"/>
        <v/>
      </c>
      <c r="P463" s="34" t="str">
        <f t="shared" ca="1" si="118"/>
        <v/>
      </c>
      <c r="Q463" s="34" t="str">
        <f>IF(AND(C463="Abierto",D463="Urgente"),RANK(P463,$P$4:$P$999,0)+COUNTIF($P$4:P463,P463)-1,"")</f>
        <v/>
      </c>
      <c r="R463" s="34" t="str">
        <f t="shared" si="119"/>
        <v/>
      </c>
      <c r="S463" s="34" t="str">
        <f t="shared" ca="1" si="120"/>
        <v/>
      </c>
      <c r="T463" s="34" t="str">
        <f>IF(AND(C463="Abierto",D463="Alta"),RANK(S463,$S$4:$S$999,0)+COUNTIF($S$4:S463,S463)-1+MAX(Q:Q),"")</f>
        <v/>
      </c>
      <c r="U463" s="34" t="str">
        <f t="shared" si="121"/>
        <v/>
      </c>
      <c r="V463" s="34" t="str">
        <f t="shared" ca="1" si="122"/>
        <v/>
      </c>
      <c r="W463" s="34" t="str">
        <f>IF(AND(C463="Abierto",D463="Media"),RANK(V463,$V$4:$V$999,0)+COUNTIF($V$4:V463,V463)-1+MAX(Q:Q,T:T),"")</f>
        <v/>
      </c>
      <c r="X463" s="34" t="str">
        <f t="shared" si="123"/>
        <v/>
      </c>
      <c r="Y463" s="34" t="str">
        <f t="shared" ca="1" si="124"/>
        <v/>
      </c>
      <c r="Z463" s="34" t="str">
        <f>IF(AND(C463="Abierto",D463="Baja"),RANK(Y463,$Y$4:$Y$999,0)+COUNTIF($Y$4:Y463,Y463)-1+MAX(Q:Q,T:T,W:W),"")</f>
        <v/>
      </c>
      <c r="AA463" s="35" t="str">
        <f t="shared" si="115"/>
        <v/>
      </c>
      <c r="AB463" s="35" t="str">
        <f t="shared" si="125"/>
        <v/>
      </c>
      <c r="AC463" s="35" t="str">
        <f t="shared" si="126"/>
        <v/>
      </c>
      <c r="AD463" s="36">
        <v>460</v>
      </c>
      <c r="AE463" s="36" t="str">
        <f t="shared" ca="1" si="127"/>
        <v/>
      </c>
      <c r="AF463" s="37" t="str">
        <f t="shared" ca="1" si="128"/>
        <v/>
      </c>
      <c r="AG463" s="24"/>
      <c r="AH463" s="24"/>
      <c r="AI463" s="24"/>
      <c r="AJ463" s="24"/>
      <c r="AK463" s="36" t="str">
        <f>IF(AL463="","",MAX($AK$1:AK462)+1)</f>
        <v/>
      </c>
      <c r="AL463" s="39" t="str">
        <f>IF(H463="","",IF(COUNTIF($AL$3:AL462,H463)=0,H463,""))</f>
        <v/>
      </c>
      <c r="AM463" s="39" t="str">
        <f t="shared" si="129"/>
        <v/>
      </c>
    </row>
    <row r="464" spans="2:39" x14ac:dyDescent="0.35">
      <c r="B464" s="31"/>
      <c r="C464" s="31"/>
      <c r="D464" s="31"/>
      <c r="E464" s="31"/>
      <c r="F464" s="78"/>
      <c r="G464" s="21"/>
      <c r="H464" s="31"/>
      <c r="I464" s="32"/>
      <c r="J464" s="33" t="str">
        <f t="shared" si="116"/>
        <v/>
      </c>
      <c r="K464" s="31"/>
      <c r="L464" s="24"/>
      <c r="M464" s="24"/>
      <c r="N464" s="24"/>
      <c r="O464" s="34" t="str">
        <f t="shared" si="117"/>
        <v/>
      </c>
      <c r="P464" s="34" t="str">
        <f t="shared" ca="1" si="118"/>
        <v/>
      </c>
      <c r="Q464" s="34" t="str">
        <f>IF(AND(C464="Abierto",D464="Urgente"),RANK(P464,$P$4:$P$999,0)+COUNTIF($P$4:P464,P464)-1,"")</f>
        <v/>
      </c>
      <c r="R464" s="34" t="str">
        <f t="shared" si="119"/>
        <v/>
      </c>
      <c r="S464" s="34" t="str">
        <f t="shared" ca="1" si="120"/>
        <v/>
      </c>
      <c r="T464" s="34" t="str">
        <f>IF(AND(C464="Abierto",D464="Alta"),RANK(S464,$S$4:$S$999,0)+COUNTIF($S$4:S464,S464)-1+MAX(Q:Q),"")</f>
        <v/>
      </c>
      <c r="U464" s="34" t="str">
        <f t="shared" si="121"/>
        <v/>
      </c>
      <c r="V464" s="34" t="str">
        <f t="shared" ca="1" si="122"/>
        <v/>
      </c>
      <c r="W464" s="34" t="str">
        <f>IF(AND(C464="Abierto",D464="Media"),RANK(V464,$V$4:$V$999,0)+COUNTIF($V$4:V464,V464)-1+MAX(Q:Q,T:T),"")</f>
        <v/>
      </c>
      <c r="X464" s="34" t="str">
        <f t="shared" si="123"/>
        <v/>
      </c>
      <c r="Y464" s="34" t="str">
        <f t="shared" ca="1" si="124"/>
        <v/>
      </c>
      <c r="Z464" s="34" t="str">
        <f>IF(AND(C464="Abierto",D464="Baja"),RANK(Y464,$Y$4:$Y$999,0)+COUNTIF($Y$4:Y464,Y464)-1+MAX(Q:Q,T:T,W:W),"")</f>
        <v/>
      </c>
      <c r="AA464" s="35" t="str">
        <f t="shared" si="115"/>
        <v/>
      </c>
      <c r="AB464" s="35" t="str">
        <f t="shared" si="125"/>
        <v/>
      </c>
      <c r="AC464" s="35" t="str">
        <f t="shared" si="126"/>
        <v/>
      </c>
      <c r="AD464" s="36">
        <v>461</v>
      </c>
      <c r="AE464" s="36" t="str">
        <f t="shared" ca="1" si="127"/>
        <v/>
      </c>
      <c r="AF464" s="37" t="str">
        <f t="shared" ca="1" si="128"/>
        <v/>
      </c>
      <c r="AG464" s="24"/>
      <c r="AH464" s="24"/>
      <c r="AI464" s="24"/>
      <c r="AJ464" s="24"/>
      <c r="AK464" s="36" t="str">
        <f>IF(AL464="","",MAX($AK$1:AK463)+1)</f>
        <v/>
      </c>
      <c r="AL464" s="39" t="str">
        <f>IF(H464="","",IF(COUNTIF($AL$3:AL463,H464)=0,H464,""))</f>
        <v/>
      </c>
      <c r="AM464" s="39" t="str">
        <f t="shared" si="129"/>
        <v/>
      </c>
    </row>
    <row r="465" spans="2:39" x14ac:dyDescent="0.35">
      <c r="B465" s="31"/>
      <c r="C465" s="31"/>
      <c r="D465" s="31"/>
      <c r="E465" s="31"/>
      <c r="F465" s="78"/>
      <c r="G465" s="21"/>
      <c r="H465" s="31"/>
      <c r="I465" s="32"/>
      <c r="J465" s="33" t="str">
        <f t="shared" si="116"/>
        <v/>
      </c>
      <c r="K465" s="31"/>
      <c r="L465" s="24"/>
      <c r="M465" s="24"/>
      <c r="N465" s="24"/>
      <c r="O465" s="34" t="str">
        <f t="shared" si="117"/>
        <v/>
      </c>
      <c r="P465" s="34" t="str">
        <f t="shared" ca="1" si="118"/>
        <v/>
      </c>
      <c r="Q465" s="34" t="str">
        <f>IF(AND(C465="Abierto",D465="Urgente"),RANK(P465,$P$4:$P$999,0)+COUNTIF($P$4:P465,P465)-1,"")</f>
        <v/>
      </c>
      <c r="R465" s="34" t="str">
        <f t="shared" si="119"/>
        <v/>
      </c>
      <c r="S465" s="34" t="str">
        <f t="shared" ca="1" si="120"/>
        <v/>
      </c>
      <c r="T465" s="34" t="str">
        <f>IF(AND(C465="Abierto",D465="Alta"),RANK(S465,$S$4:$S$999,0)+COUNTIF($S$4:S465,S465)-1+MAX(Q:Q),"")</f>
        <v/>
      </c>
      <c r="U465" s="34" t="str">
        <f t="shared" si="121"/>
        <v/>
      </c>
      <c r="V465" s="34" t="str">
        <f t="shared" ca="1" si="122"/>
        <v/>
      </c>
      <c r="W465" s="34" t="str">
        <f>IF(AND(C465="Abierto",D465="Media"),RANK(V465,$V$4:$V$999,0)+COUNTIF($V$4:V465,V465)-1+MAX(Q:Q,T:T),"")</f>
        <v/>
      </c>
      <c r="X465" s="34" t="str">
        <f t="shared" si="123"/>
        <v/>
      </c>
      <c r="Y465" s="34" t="str">
        <f t="shared" ca="1" si="124"/>
        <v/>
      </c>
      <c r="Z465" s="34" t="str">
        <f>IF(AND(C465="Abierto",D465="Baja"),RANK(Y465,$Y$4:$Y$999,0)+COUNTIF($Y$4:Y465,Y465)-1+MAX(Q:Q,T:T,W:W),"")</f>
        <v/>
      </c>
      <c r="AA465" s="35" t="str">
        <f t="shared" si="115"/>
        <v/>
      </c>
      <c r="AB465" s="35" t="str">
        <f t="shared" si="125"/>
        <v/>
      </c>
      <c r="AC465" s="35" t="str">
        <f t="shared" si="126"/>
        <v/>
      </c>
      <c r="AD465" s="36">
        <v>462</v>
      </c>
      <c r="AE465" s="36" t="str">
        <f t="shared" ca="1" si="127"/>
        <v/>
      </c>
      <c r="AF465" s="37" t="str">
        <f t="shared" ca="1" si="128"/>
        <v/>
      </c>
      <c r="AG465" s="24"/>
      <c r="AH465" s="24"/>
      <c r="AI465" s="24"/>
      <c r="AJ465" s="24"/>
      <c r="AK465" s="36" t="str">
        <f>IF(AL465="","",MAX($AK$1:AK464)+1)</f>
        <v/>
      </c>
      <c r="AL465" s="39" t="str">
        <f>IF(H465="","",IF(COUNTIF($AL$3:AL464,H465)=0,H465,""))</f>
        <v/>
      </c>
      <c r="AM465" s="39" t="str">
        <f t="shared" si="129"/>
        <v/>
      </c>
    </row>
    <row r="466" spans="2:39" x14ac:dyDescent="0.35">
      <c r="B466" s="31"/>
      <c r="C466" s="31"/>
      <c r="D466" s="31"/>
      <c r="E466" s="31"/>
      <c r="F466" s="78"/>
      <c r="G466" s="21"/>
      <c r="H466" s="31"/>
      <c r="I466" s="32"/>
      <c r="J466" s="33" t="str">
        <f t="shared" si="116"/>
        <v/>
      </c>
      <c r="K466" s="31"/>
      <c r="L466" s="24"/>
      <c r="M466" s="24"/>
      <c r="N466" s="24"/>
      <c r="O466" s="34" t="str">
        <f t="shared" si="117"/>
        <v/>
      </c>
      <c r="P466" s="34" t="str">
        <f t="shared" ca="1" si="118"/>
        <v/>
      </c>
      <c r="Q466" s="34" t="str">
        <f>IF(AND(C466="Abierto",D466="Urgente"),RANK(P466,$P$4:$P$999,0)+COUNTIF($P$4:P466,P466)-1,"")</f>
        <v/>
      </c>
      <c r="R466" s="34" t="str">
        <f t="shared" si="119"/>
        <v/>
      </c>
      <c r="S466" s="34" t="str">
        <f t="shared" ca="1" si="120"/>
        <v/>
      </c>
      <c r="T466" s="34" t="str">
        <f>IF(AND(C466="Abierto",D466="Alta"),RANK(S466,$S$4:$S$999,0)+COUNTIF($S$4:S466,S466)-1+MAX(Q:Q),"")</f>
        <v/>
      </c>
      <c r="U466" s="34" t="str">
        <f t="shared" si="121"/>
        <v/>
      </c>
      <c r="V466" s="34" t="str">
        <f t="shared" ca="1" si="122"/>
        <v/>
      </c>
      <c r="W466" s="34" t="str">
        <f>IF(AND(C466="Abierto",D466="Media"),RANK(V466,$V$4:$V$999,0)+COUNTIF($V$4:V466,V466)-1+MAX(Q:Q,T:T),"")</f>
        <v/>
      </c>
      <c r="X466" s="34" t="str">
        <f t="shared" si="123"/>
        <v/>
      </c>
      <c r="Y466" s="34" t="str">
        <f t="shared" ca="1" si="124"/>
        <v/>
      </c>
      <c r="Z466" s="34" t="str">
        <f>IF(AND(C466="Abierto",D466="Baja"),RANK(Y466,$Y$4:$Y$999,0)+COUNTIF($Y$4:Y466,Y466)-1+MAX(Q:Q,T:T,W:W),"")</f>
        <v/>
      </c>
      <c r="AA466" s="35" t="str">
        <f t="shared" si="115"/>
        <v/>
      </c>
      <c r="AB466" s="35" t="str">
        <f t="shared" si="125"/>
        <v/>
      </c>
      <c r="AC466" s="35" t="str">
        <f t="shared" si="126"/>
        <v/>
      </c>
      <c r="AD466" s="36">
        <v>463</v>
      </c>
      <c r="AE466" s="36" t="str">
        <f t="shared" ca="1" si="127"/>
        <v/>
      </c>
      <c r="AF466" s="37" t="str">
        <f t="shared" ca="1" si="128"/>
        <v/>
      </c>
      <c r="AG466" s="24"/>
      <c r="AH466" s="24"/>
      <c r="AI466" s="24"/>
      <c r="AJ466" s="24"/>
      <c r="AK466" s="36" t="str">
        <f>IF(AL466="","",MAX($AK$1:AK465)+1)</f>
        <v/>
      </c>
      <c r="AL466" s="39" t="str">
        <f>IF(H466="","",IF(COUNTIF($AL$3:AL465,H466)=0,H466,""))</f>
        <v/>
      </c>
      <c r="AM466" s="39" t="str">
        <f t="shared" si="129"/>
        <v/>
      </c>
    </row>
    <row r="467" spans="2:39" x14ac:dyDescent="0.35">
      <c r="B467" s="31"/>
      <c r="C467" s="31"/>
      <c r="D467" s="31"/>
      <c r="E467" s="31"/>
      <c r="F467" s="78"/>
      <c r="G467" s="21"/>
      <c r="H467" s="31"/>
      <c r="I467" s="32"/>
      <c r="J467" s="33" t="str">
        <f t="shared" si="116"/>
        <v/>
      </c>
      <c r="K467" s="31"/>
      <c r="L467" s="24"/>
      <c r="M467" s="24"/>
      <c r="N467" s="24"/>
      <c r="O467" s="34" t="str">
        <f t="shared" si="117"/>
        <v/>
      </c>
      <c r="P467" s="34" t="str">
        <f t="shared" ca="1" si="118"/>
        <v/>
      </c>
      <c r="Q467" s="34" t="str">
        <f>IF(AND(C467="Abierto",D467="Urgente"),RANK(P467,$P$4:$P$999,0)+COUNTIF($P$4:P467,P467)-1,"")</f>
        <v/>
      </c>
      <c r="R467" s="34" t="str">
        <f t="shared" si="119"/>
        <v/>
      </c>
      <c r="S467" s="34" t="str">
        <f t="shared" ca="1" si="120"/>
        <v/>
      </c>
      <c r="T467" s="34" t="str">
        <f>IF(AND(C467="Abierto",D467="Alta"),RANK(S467,$S$4:$S$999,0)+COUNTIF($S$4:S467,S467)-1+MAX(Q:Q),"")</f>
        <v/>
      </c>
      <c r="U467" s="34" t="str">
        <f t="shared" si="121"/>
        <v/>
      </c>
      <c r="V467" s="34" t="str">
        <f t="shared" ca="1" si="122"/>
        <v/>
      </c>
      <c r="W467" s="34" t="str">
        <f>IF(AND(C467="Abierto",D467="Media"),RANK(V467,$V$4:$V$999,0)+COUNTIF($V$4:V467,V467)-1+MAX(Q:Q,T:T),"")</f>
        <v/>
      </c>
      <c r="X467" s="34" t="str">
        <f t="shared" si="123"/>
        <v/>
      </c>
      <c r="Y467" s="34" t="str">
        <f t="shared" ca="1" si="124"/>
        <v/>
      </c>
      <c r="Z467" s="34" t="str">
        <f>IF(AND(C467="Abierto",D467="Baja"),RANK(Y467,$Y$4:$Y$999,0)+COUNTIF($Y$4:Y467,Y467)-1+MAX(Q:Q,T:T,W:W),"")</f>
        <v/>
      </c>
      <c r="AA467" s="35" t="str">
        <f t="shared" si="115"/>
        <v/>
      </c>
      <c r="AB467" s="35" t="str">
        <f t="shared" si="125"/>
        <v/>
      </c>
      <c r="AC467" s="35" t="str">
        <f t="shared" si="126"/>
        <v/>
      </c>
      <c r="AD467" s="36">
        <v>464</v>
      </c>
      <c r="AE467" s="36" t="str">
        <f t="shared" ca="1" si="127"/>
        <v/>
      </c>
      <c r="AF467" s="37" t="str">
        <f t="shared" ca="1" si="128"/>
        <v/>
      </c>
      <c r="AG467" s="24"/>
      <c r="AH467" s="24"/>
      <c r="AI467" s="24"/>
      <c r="AJ467" s="24"/>
      <c r="AK467" s="36" t="str">
        <f>IF(AL467="","",MAX($AK$1:AK466)+1)</f>
        <v/>
      </c>
      <c r="AL467" s="39" t="str">
        <f>IF(H467="","",IF(COUNTIF($AL$3:AL466,H467)=0,H467,""))</f>
        <v/>
      </c>
      <c r="AM467" s="39" t="str">
        <f t="shared" si="129"/>
        <v/>
      </c>
    </row>
    <row r="468" spans="2:39" x14ac:dyDescent="0.35">
      <c r="B468" s="31"/>
      <c r="C468" s="31"/>
      <c r="D468" s="31"/>
      <c r="E468" s="31"/>
      <c r="F468" s="78"/>
      <c r="G468" s="21"/>
      <c r="H468" s="31"/>
      <c r="I468" s="32"/>
      <c r="J468" s="33" t="str">
        <f t="shared" si="116"/>
        <v/>
      </c>
      <c r="K468" s="31"/>
      <c r="L468" s="24"/>
      <c r="M468" s="24"/>
      <c r="N468" s="24"/>
      <c r="O468" s="34" t="str">
        <f t="shared" si="117"/>
        <v/>
      </c>
      <c r="P468" s="34" t="str">
        <f t="shared" ca="1" si="118"/>
        <v/>
      </c>
      <c r="Q468" s="34" t="str">
        <f>IF(AND(C468="Abierto",D468="Urgente"),RANK(P468,$P$4:$P$999,0)+COUNTIF($P$4:P468,P468)-1,"")</f>
        <v/>
      </c>
      <c r="R468" s="34" t="str">
        <f t="shared" si="119"/>
        <v/>
      </c>
      <c r="S468" s="34" t="str">
        <f t="shared" ca="1" si="120"/>
        <v/>
      </c>
      <c r="T468" s="34" t="str">
        <f>IF(AND(C468="Abierto",D468="Alta"),RANK(S468,$S$4:$S$999,0)+COUNTIF($S$4:S468,S468)-1+MAX(Q:Q),"")</f>
        <v/>
      </c>
      <c r="U468" s="34" t="str">
        <f t="shared" si="121"/>
        <v/>
      </c>
      <c r="V468" s="34" t="str">
        <f t="shared" ca="1" si="122"/>
        <v/>
      </c>
      <c r="W468" s="34" t="str">
        <f>IF(AND(C468="Abierto",D468="Media"),RANK(V468,$V$4:$V$999,0)+COUNTIF($V$4:V468,V468)-1+MAX(Q:Q,T:T),"")</f>
        <v/>
      </c>
      <c r="X468" s="34" t="str">
        <f t="shared" si="123"/>
        <v/>
      </c>
      <c r="Y468" s="34" t="str">
        <f t="shared" ca="1" si="124"/>
        <v/>
      </c>
      <c r="Z468" s="34" t="str">
        <f>IF(AND(C468="Abierto",D468="Baja"),RANK(Y468,$Y$4:$Y$999,0)+COUNTIF($Y$4:Y468,Y468)-1+MAX(Q:Q,T:T,W:W),"")</f>
        <v/>
      </c>
      <c r="AA468" s="35" t="str">
        <f t="shared" si="115"/>
        <v/>
      </c>
      <c r="AB468" s="35" t="str">
        <f t="shared" si="125"/>
        <v/>
      </c>
      <c r="AC468" s="35" t="str">
        <f t="shared" si="126"/>
        <v/>
      </c>
      <c r="AD468" s="36">
        <v>465</v>
      </c>
      <c r="AE468" s="36" t="str">
        <f t="shared" ca="1" si="127"/>
        <v/>
      </c>
      <c r="AF468" s="37" t="str">
        <f t="shared" ca="1" si="128"/>
        <v/>
      </c>
      <c r="AG468" s="24"/>
      <c r="AH468" s="24"/>
      <c r="AI468" s="24"/>
      <c r="AJ468" s="24"/>
      <c r="AK468" s="36" t="str">
        <f>IF(AL468="","",MAX($AK$1:AK467)+1)</f>
        <v/>
      </c>
      <c r="AL468" s="39" t="str">
        <f>IF(H468="","",IF(COUNTIF($AL$3:AL467,H468)=0,H468,""))</f>
        <v/>
      </c>
      <c r="AM468" s="39" t="str">
        <f t="shared" si="129"/>
        <v/>
      </c>
    </row>
    <row r="469" spans="2:39" x14ac:dyDescent="0.35">
      <c r="B469" s="31"/>
      <c r="C469" s="31"/>
      <c r="D469" s="31"/>
      <c r="E469" s="31"/>
      <c r="F469" s="78"/>
      <c r="G469" s="21"/>
      <c r="H469" s="31"/>
      <c r="I469" s="32"/>
      <c r="J469" s="33" t="str">
        <f t="shared" si="116"/>
        <v/>
      </c>
      <c r="K469" s="31"/>
      <c r="L469" s="24"/>
      <c r="M469" s="24"/>
      <c r="N469" s="24"/>
      <c r="O469" s="34" t="str">
        <f t="shared" si="117"/>
        <v/>
      </c>
      <c r="P469" s="34" t="str">
        <f t="shared" ca="1" si="118"/>
        <v/>
      </c>
      <c r="Q469" s="34" t="str">
        <f>IF(AND(C469="Abierto",D469="Urgente"),RANK(P469,$P$4:$P$999,0)+COUNTIF($P$4:P469,P469)-1,"")</f>
        <v/>
      </c>
      <c r="R469" s="34" t="str">
        <f t="shared" si="119"/>
        <v/>
      </c>
      <c r="S469" s="34" t="str">
        <f t="shared" ca="1" si="120"/>
        <v/>
      </c>
      <c r="T469" s="34" t="str">
        <f>IF(AND(C469="Abierto",D469="Alta"),RANK(S469,$S$4:$S$999,0)+COUNTIF($S$4:S469,S469)-1+MAX(Q:Q),"")</f>
        <v/>
      </c>
      <c r="U469" s="34" t="str">
        <f t="shared" si="121"/>
        <v/>
      </c>
      <c r="V469" s="34" t="str">
        <f t="shared" ca="1" si="122"/>
        <v/>
      </c>
      <c r="W469" s="34" t="str">
        <f>IF(AND(C469="Abierto",D469="Media"),RANK(V469,$V$4:$V$999,0)+COUNTIF($V$4:V469,V469)-1+MAX(Q:Q,T:T),"")</f>
        <v/>
      </c>
      <c r="X469" s="34" t="str">
        <f t="shared" si="123"/>
        <v/>
      </c>
      <c r="Y469" s="34" t="str">
        <f t="shared" ca="1" si="124"/>
        <v/>
      </c>
      <c r="Z469" s="34" t="str">
        <f>IF(AND(C469="Abierto",D469="Baja"),RANK(Y469,$Y$4:$Y$999,0)+COUNTIF($Y$4:Y469,Y469)-1+MAX(Q:Q,T:T,W:W),"")</f>
        <v/>
      </c>
      <c r="AA469" s="35" t="str">
        <f t="shared" si="115"/>
        <v/>
      </c>
      <c r="AB469" s="35" t="str">
        <f t="shared" si="125"/>
        <v/>
      </c>
      <c r="AC469" s="35" t="str">
        <f t="shared" si="126"/>
        <v/>
      </c>
      <c r="AD469" s="36">
        <v>466</v>
      </c>
      <c r="AE469" s="36" t="str">
        <f t="shared" ca="1" si="127"/>
        <v/>
      </c>
      <c r="AF469" s="37" t="str">
        <f t="shared" ca="1" si="128"/>
        <v/>
      </c>
      <c r="AG469" s="24"/>
      <c r="AH469" s="24"/>
      <c r="AI469" s="24"/>
      <c r="AJ469" s="24"/>
      <c r="AK469" s="36" t="str">
        <f>IF(AL469="","",MAX($AK$1:AK468)+1)</f>
        <v/>
      </c>
      <c r="AL469" s="39" t="str">
        <f>IF(H469="","",IF(COUNTIF($AL$3:AL468,H469)=0,H469,""))</f>
        <v/>
      </c>
      <c r="AM469" s="39" t="str">
        <f t="shared" si="129"/>
        <v/>
      </c>
    </row>
    <row r="470" spans="2:39" x14ac:dyDescent="0.35">
      <c r="B470" s="31"/>
      <c r="C470" s="31"/>
      <c r="D470" s="31"/>
      <c r="E470" s="31"/>
      <c r="F470" s="78"/>
      <c r="G470" s="21"/>
      <c r="H470" s="31"/>
      <c r="I470" s="32"/>
      <c r="J470" s="33" t="str">
        <f t="shared" si="116"/>
        <v/>
      </c>
      <c r="K470" s="31"/>
      <c r="L470" s="24"/>
      <c r="M470" s="24"/>
      <c r="N470" s="24"/>
      <c r="O470" s="34" t="str">
        <f t="shared" si="117"/>
        <v/>
      </c>
      <c r="P470" s="34" t="str">
        <f t="shared" ca="1" si="118"/>
        <v/>
      </c>
      <c r="Q470" s="34" t="str">
        <f>IF(AND(C470="Abierto",D470="Urgente"),RANK(P470,$P$4:$P$999,0)+COUNTIF($P$4:P470,P470)-1,"")</f>
        <v/>
      </c>
      <c r="R470" s="34" t="str">
        <f t="shared" si="119"/>
        <v/>
      </c>
      <c r="S470" s="34" t="str">
        <f t="shared" ca="1" si="120"/>
        <v/>
      </c>
      <c r="T470" s="34" t="str">
        <f>IF(AND(C470="Abierto",D470="Alta"),RANK(S470,$S$4:$S$999,0)+COUNTIF($S$4:S470,S470)-1+MAX(Q:Q),"")</f>
        <v/>
      </c>
      <c r="U470" s="34" t="str">
        <f t="shared" si="121"/>
        <v/>
      </c>
      <c r="V470" s="34" t="str">
        <f t="shared" ca="1" si="122"/>
        <v/>
      </c>
      <c r="W470" s="34" t="str">
        <f>IF(AND(C470="Abierto",D470="Media"),RANK(V470,$V$4:$V$999,0)+COUNTIF($V$4:V470,V470)-1+MAX(Q:Q,T:T),"")</f>
        <v/>
      </c>
      <c r="X470" s="34" t="str">
        <f t="shared" si="123"/>
        <v/>
      </c>
      <c r="Y470" s="34" t="str">
        <f t="shared" ca="1" si="124"/>
        <v/>
      </c>
      <c r="Z470" s="34" t="str">
        <f>IF(AND(C470="Abierto",D470="Baja"),RANK(Y470,$Y$4:$Y$999,0)+COUNTIF($Y$4:Y470,Y470)-1+MAX(Q:Q,T:T,W:W),"")</f>
        <v/>
      </c>
      <c r="AA470" s="35" t="str">
        <f t="shared" si="115"/>
        <v/>
      </c>
      <c r="AB470" s="35" t="str">
        <f t="shared" si="125"/>
        <v/>
      </c>
      <c r="AC470" s="35" t="str">
        <f t="shared" si="126"/>
        <v/>
      </c>
      <c r="AD470" s="36">
        <v>467</v>
      </c>
      <c r="AE470" s="36" t="str">
        <f t="shared" ca="1" si="127"/>
        <v/>
      </c>
      <c r="AF470" s="37" t="str">
        <f t="shared" ca="1" si="128"/>
        <v/>
      </c>
      <c r="AG470" s="24"/>
      <c r="AH470" s="24"/>
      <c r="AI470" s="24"/>
      <c r="AJ470" s="24"/>
      <c r="AK470" s="36" t="str">
        <f>IF(AL470="","",MAX($AK$1:AK469)+1)</f>
        <v/>
      </c>
      <c r="AL470" s="39" t="str">
        <f>IF(H470="","",IF(COUNTIF($AL$3:AL469,H470)=0,H470,""))</f>
        <v/>
      </c>
      <c r="AM470" s="39" t="str">
        <f t="shared" si="129"/>
        <v/>
      </c>
    </row>
    <row r="471" spans="2:39" x14ac:dyDescent="0.35">
      <c r="B471" s="31"/>
      <c r="C471" s="31"/>
      <c r="D471" s="31"/>
      <c r="E471" s="31"/>
      <c r="F471" s="78"/>
      <c r="G471" s="21"/>
      <c r="H471" s="31"/>
      <c r="I471" s="32"/>
      <c r="J471" s="33" t="str">
        <f t="shared" si="116"/>
        <v/>
      </c>
      <c r="K471" s="31"/>
      <c r="L471" s="24"/>
      <c r="M471" s="24"/>
      <c r="N471" s="24"/>
      <c r="O471" s="34" t="str">
        <f t="shared" si="117"/>
        <v/>
      </c>
      <c r="P471" s="34" t="str">
        <f t="shared" ca="1" si="118"/>
        <v/>
      </c>
      <c r="Q471" s="34" t="str">
        <f>IF(AND(C471="Abierto",D471="Urgente"),RANK(P471,$P$4:$P$999,0)+COUNTIF($P$4:P471,P471)-1,"")</f>
        <v/>
      </c>
      <c r="R471" s="34" t="str">
        <f t="shared" si="119"/>
        <v/>
      </c>
      <c r="S471" s="34" t="str">
        <f t="shared" ca="1" si="120"/>
        <v/>
      </c>
      <c r="T471" s="34" t="str">
        <f>IF(AND(C471="Abierto",D471="Alta"),RANK(S471,$S$4:$S$999,0)+COUNTIF($S$4:S471,S471)-1+MAX(Q:Q),"")</f>
        <v/>
      </c>
      <c r="U471" s="34" t="str">
        <f t="shared" si="121"/>
        <v/>
      </c>
      <c r="V471" s="34" t="str">
        <f t="shared" ca="1" si="122"/>
        <v/>
      </c>
      <c r="W471" s="34" t="str">
        <f>IF(AND(C471="Abierto",D471="Media"),RANK(V471,$V$4:$V$999,0)+COUNTIF($V$4:V471,V471)-1+MAX(Q:Q,T:T),"")</f>
        <v/>
      </c>
      <c r="X471" s="34" t="str">
        <f t="shared" si="123"/>
        <v/>
      </c>
      <c r="Y471" s="34" t="str">
        <f t="shared" ca="1" si="124"/>
        <v/>
      </c>
      <c r="Z471" s="34" t="str">
        <f>IF(AND(C471="Abierto",D471="Baja"),RANK(Y471,$Y$4:$Y$999,0)+COUNTIF($Y$4:Y471,Y471)-1+MAX(Q:Q,T:T,W:W),"")</f>
        <v/>
      </c>
      <c r="AA471" s="35" t="str">
        <f t="shared" si="115"/>
        <v/>
      </c>
      <c r="AB471" s="35" t="str">
        <f t="shared" si="125"/>
        <v/>
      </c>
      <c r="AC471" s="35" t="str">
        <f t="shared" si="126"/>
        <v/>
      </c>
      <c r="AD471" s="36">
        <v>468</v>
      </c>
      <c r="AE471" s="36" t="str">
        <f t="shared" ca="1" si="127"/>
        <v/>
      </c>
      <c r="AF471" s="37" t="str">
        <f t="shared" ca="1" si="128"/>
        <v/>
      </c>
      <c r="AG471" s="24"/>
      <c r="AH471" s="24"/>
      <c r="AI471" s="24"/>
      <c r="AJ471" s="24"/>
      <c r="AK471" s="36" t="str">
        <f>IF(AL471="","",MAX($AK$1:AK470)+1)</f>
        <v/>
      </c>
      <c r="AL471" s="39" t="str">
        <f>IF(H471="","",IF(COUNTIF($AL$3:AL470,H471)=0,H471,""))</f>
        <v/>
      </c>
      <c r="AM471" s="39" t="str">
        <f t="shared" si="129"/>
        <v/>
      </c>
    </row>
    <row r="472" spans="2:39" x14ac:dyDescent="0.35">
      <c r="B472" s="31"/>
      <c r="C472" s="31"/>
      <c r="D472" s="31"/>
      <c r="E472" s="31"/>
      <c r="F472" s="78"/>
      <c r="G472" s="21"/>
      <c r="H472" s="31"/>
      <c r="I472" s="32"/>
      <c r="J472" s="33" t="str">
        <f t="shared" si="116"/>
        <v/>
      </c>
      <c r="K472" s="31"/>
      <c r="L472" s="24"/>
      <c r="M472" s="24"/>
      <c r="N472" s="24"/>
      <c r="O472" s="34" t="str">
        <f t="shared" si="117"/>
        <v/>
      </c>
      <c r="P472" s="34" t="str">
        <f t="shared" ca="1" si="118"/>
        <v/>
      </c>
      <c r="Q472" s="34" t="str">
        <f>IF(AND(C472="Abierto",D472="Urgente"),RANK(P472,$P$4:$P$999,0)+COUNTIF($P$4:P472,P472)-1,"")</f>
        <v/>
      </c>
      <c r="R472" s="34" t="str">
        <f t="shared" si="119"/>
        <v/>
      </c>
      <c r="S472" s="34" t="str">
        <f t="shared" ca="1" si="120"/>
        <v/>
      </c>
      <c r="T472" s="34" t="str">
        <f>IF(AND(C472="Abierto",D472="Alta"),RANK(S472,$S$4:$S$999,0)+COUNTIF($S$4:S472,S472)-1+MAX(Q:Q),"")</f>
        <v/>
      </c>
      <c r="U472" s="34" t="str">
        <f t="shared" si="121"/>
        <v/>
      </c>
      <c r="V472" s="34" t="str">
        <f t="shared" ca="1" si="122"/>
        <v/>
      </c>
      <c r="W472" s="34" t="str">
        <f>IF(AND(C472="Abierto",D472="Media"),RANK(V472,$V$4:$V$999,0)+COUNTIF($V$4:V472,V472)-1+MAX(Q:Q,T:T),"")</f>
        <v/>
      </c>
      <c r="X472" s="34" t="str">
        <f t="shared" si="123"/>
        <v/>
      </c>
      <c r="Y472" s="34" t="str">
        <f t="shared" ca="1" si="124"/>
        <v/>
      </c>
      <c r="Z472" s="34" t="str">
        <f>IF(AND(C472="Abierto",D472="Baja"),RANK(Y472,$Y$4:$Y$999,0)+COUNTIF($Y$4:Y472,Y472)-1+MAX(Q:Q,T:T,W:W),"")</f>
        <v/>
      </c>
      <c r="AA472" s="35" t="str">
        <f t="shared" ref="AA472:AA535" si="130">IF(OR(C472="Resuelto",C472=""),"",SUM(Q472,T472,W472,Z472))</f>
        <v/>
      </c>
      <c r="AB472" s="35" t="str">
        <f t="shared" si="125"/>
        <v/>
      </c>
      <c r="AC472" s="35" t="str">
        <f t="shared" si="126"/>
        <v/>
      </c>
      <c r="AD472" s="36">
        <v>469</v>
      </c>
      <c r="AE472" s="36" t="str">
        <f t="shared" ca="1" si="127"/>
        <v/>
      </c>
      <c r="AF472" s="37" t="str">
        <f t="shared" ca="1" si="128"/>
        <v/>
      </c>
      <c r="AG472" s="24"/>
      <c r="AH472" s="24"/>
      <c r="AI472" s="24"/>
      <c r="AJ472" s="24"/>
      <c r="AK472" s="36" t="str">
        <f>IF(AL472="","",MAX($AK$1:AK471)+1)</f>
        <v/>
      </c>
      <c r="AL472" s="39" t="str">
        <f>IF(H472="","",IF(COUNTIF($AL$3:AL471,H472)=0,H472,""))</f>
        <v/>
      </c>
      <c r="AM472" s="39" t="str">
        <f t="shared" si="129"/>
        <v/>
      </c>
    </row>
    <row r="473" spans="2:39" x14ac:dyDescent="0.35">
      <c r="B473" s="31"/>
      <c r="C473" s="31"/>
      <c r="D473" s="31"/>
      <c r="E473" s="31"/>
      <c r="F473" s="78"/>
      <c r="G473" s="21"/>
      <c r="H473" s="31"/>
      <c r="I473" s="32"/>
      <c r="J473" s="33" t="str">
        <f t="shared" si="116"/>
        <v/>
      </c>
      <c r="K473" s="31"/>
      <c r="L473" s="24"/>
      <c r="M473" s="24"/>
      <c r="N473" s="24"/>
      <c r="O473" s="34" t="str">
        <f t="shared" si="117"/>
        <v/>
      </c>
      <c r="P473" s="34" t="str">
        <f t="shared" ca="1" si="118"/>
        <v/>
      </c>
      <c r="Q473" s="34" t="str">
        <f>IF(AND(C473="Abierto",D473="Urgente"),RANK(P473,$P$4:$P$999,0)+COUNTIF($P$4:P473,P473)-1,"")</f>
        <v/>
      </c>
      <c r="R473" s="34" t="str">
        <f t="shared" si="119"/>
        <v/>
      </c>
      <c r="S473" s="34" t="str">
        <f t="shared" ca="1" si="120"/>
        <v/>
      </c>
      <c r="T473" s="34" t="str">
        <f>IF(AND(C473="Abierto",D473="Alta"),RANK(S473,$S$4:$S$999,0)+COUNTIF($S$4:S473,S473)-1+MAX(Q:Q),"")</f>
        <v/>
      </c>
      <c r="U473" s="34" t="str">
        <f t="shared" si="121"/>
        <v/>
      </c>
      <c r="V473" s="34" t="str">
        <f t="shared" ca="1" si="122"/>
        <v/>
      </c>
      <c r="W473" s="34" t="str">
        <f>IF(AND(C473="Abierto",D473="Media"),RANK(V473,$V$4:$V$999,0)+COUNTIF($V$4:V473,V473)-1+MAX(Q:Q,T:T),"")</f>
        <v/>
      </c>
      <c r="X473" s="34" t="str">
        <f t="shared" si="123"/>
        <v/>
      </c>
      <c r="Y473" s="34" t="str">
        <f t="shared" ca="1" si="124"/>
        <v/>
      </c>
      <c r="Z473" s="34" t="str">
        <f>IF(AND(C473="Abierto",D473="Baja"),RANK(Y473,$Y$4:$Y$999,0)+COUNTIF($Y$4:Y473,Y473)-1+MAX(Q:Q,T:T,W:W),"")</f>
        <v/>
      </c>
      <c r="AA473" s="35" t="str">
        <f t="shared" si="130"/>
        <v/>
      </c>
      <c r="AB473" s="35" t="str">
        <f t="shared" si="125"/>
        <v/>
      </c>
      <c r="AC473" s="35" t="str">
        <f t="shared" si="126"/>
        <v/>
      </c>
      <c r="AD473" s="36">
        <v>470</v>
      </c>
      <c r="AE473" s="36" t="str">
        <f t="shared" ca="1" si="127"/>
        <v/>
      </c>
      <c r="AF473" s="37" t="str">
        <f t="shared" ca="1" si="128"/>
        <v/>
      </c>
      <c r="AG473" s="24"/>
      <c r="AH473" s="24"/>
      <c r="AI473" s="24"/>
      <c r="AJ473" s="24"/>
      <c r="AK473" s="36" t="str">
        <f>IF(AL473="","",MAX($AK$1:AK472)+1)</f>
        <v/>
      </c>
      <c r="AL473" s="39" t="str">
        <f>IF(H473="","",IF(COUNTIF($AL$3:AL472,H473)=0,H473,""))</f>
        <v/>
      </c>
      <c r="AM473" s="39" t="str">
        <f t="shared" si="129"/>
        <v/>
      </c>
    </row>
    <row r="474" spans="2:39" x14ac:dyDescent="0.35">
      <c r="B474" s="31"/>
      <c r="C474" s="31"/>
      <c r="D474" s="31"/>
      <c r="E474" s="31"/>
      <c r="F474" s="78"/>
      <c r="G474" s="21"/>
      <c r="H474" s="31"/>
      <c r="I474" s="32"/>
      <c r="J474" s="33" t="str">
        <f t="shared" si="116"/>
        <v/>
      </c>
      <c r="K474" s="31"/>
      <c r="L474" s="24"/>
      <c r="M474" s="24"/>
      <c r="N474" s="24"/>
      <c r="O474" s="34" t="str">
        <f t="shared" si="117"/>
        <v/>
      </c>
      <c r="P474" s="34" t="str">
        <f t="shared" ca="1" si="118"/>
        <v/>
      </c>
      <c r="Q474" s="34" t="str">
        <f>IF(AND(C474="Abierto",D474="Urgente"),RANK(P474,$P$4:$P$999,0)+COUNTIF($P$4:P474,P474)-1,"")</f>
        <v/>
      </c>
      <c r="R474" s="34" t="str">
        <f t="shared" si="119"/>
        <v/>
      </c>
      <c r="S474" s="34" t="str">
        <f t="shared" ca="1" si="120"/>
        <v/>
      </c>
      <c r="T474" s="34" t="str">
        <f>IF(AND(C474="Abierto",D474="Alta"),RANK(S474,$S$4:$S$999,0)+COUNTIF($S$4:S474,S474)-1+MAX(Q:Q),"")</f>
        <v/>
      </c>
      <c r="U474" s="34" t="str">
        <f t="shared" si="121"/>
        <v/>
      </c>
      <c r="V474" s="34" t="str">
        <f t="shared" ca="1" si="122"/>
        <v/>
      </c>
      <c r="W474" s="34" t="str">
        <f>IF(AND(C474="Abierto",D474="Media"),RANK(V474,$V$4:$V$999,0)+COUNTIF($V$4:V474,V474)-1+MAX(Q:Q,T:T),"")</f>
        <v/>
      </c>
      <c r="X474" s="34" t="str">
        <f t="shared" si="123"/>
        <v/>
      </c>
      <c r="Y474" s="34" t="str">
        <f t="shared" ca="1" si="124"/>
        <v/>
      </c>
      <c r="Z474" s="34" t="str">
        <f>IF(AND(C474="Abierto",D474="Baja"),RANK(Y474,$Y$4:$Y$999,0)+COUNTIF($Y$4:Y474,Y474)-1+MAX(Q:Q,T:T,W:W),"")</f>
        <v/>
      </c>
      <c r="AA474" s="35" t="str">
        <f t="shared" si="130"/>
        <v/>
      </c>
      <c r="AB474" s="35" t="str">
        <f t="shared" si="125"/>
        <v/>
      </c>
      <c r="AC474" s="35" t="str">
        <f t="shared" si="126"/>
        <v/>
      </c>
      <c r="AD474" s="36">
        <v>471</v>
      </c>
      <c r="AE474" s="36" t="str">
        <f t="shared" ca="1" si="127"/>
        <v/>
      </c>
      <c r="AF474" s="37" t="str">
        <f t="shared" ca="1" si="128"/>
        <v/>
      </c>
      <c r="AG474" s="24"/>
      <c r="AH474" s="24"/>
      <c r="AI474" s="24"/>
      <c r="AJ474" s="24"/>
      <c r="AK474" s="36" t="str">
        <f>IF(AL474="","",MAX($AK$1:AK473)+1)</f>
        <v/>
      </c>
      <c r="AL474" s="39" t="str">
        <f>IF(H474="","",IF(COUNTIF($AL$3:AL473,H474)=0,H474,""))</f>
        <v/>
      </c>
      <c r="AM474" s="39" t="str">
        <f t="shared" si="129"/>
        <v/>
      </c>
    </row>
    <row r="475" spans="2:39" x14ac:dyDescent="0.35">
      <c r="B475" s="31"/>
      <c r="C475" s="31"/>
      <c r="D475" s="31"/>
      <c r="E475" s="31"/>
      <c r="F475" s="78"/>
      <c r="G475" s="21"/>
      <c r="H475" s="31"/>
      <c r="I475" s="32"/>
      <c r="J475" s="33" t="str">
        <f t="shared" si="116"/>
        <v/>
      </c>
      <c r="K475" s="31"/>
      <c r="L475" s="24"/>
      <c r="M475" s="24"/>
      <c r="N475" s="24"/>
      <c r="O475" s="34" t="str">
        <f t="shared" si="117"/>
        <v/>
      </c>
      <c r="P475" s="34" t="str">
        <f t="shared" ca="1" si="118"/>
        <v/>
      </c>
      <c r="Q475" s="34" t="str">
        <f>IF(AND(C475="Abierto",D475="Urgente"),RANK(P475,$P$4:$P$999,0)+COUNTIF($P$4:P475,P475)-1,"")</f>
        <v/>
      </c>
      <c r="R475" s="34" t="str">
        <f t="shared" si="119"/>
        <v/>
      </c>
      <c r="S475" s="34" t="str">
        <f t="shared" ca="1" si="120"/>
        <v/>
      </c>
      <c r="T475" s="34" t="str">
        <f>IF(AND(C475="Abierto",D475="Alta"),RANK(S475,$S$4:$S$999,0)+COUNTIF($S$4:S475,S475)-1+MAX(Q:Q),"")</f>
        <v/>
      </c>
      <c r="U475" s="34" t="str">
        <f t="shared" si="121"/>
        <v/>
      </c>
      <c r="V475" s="34" t="str">
        <f t="shared" ca="1" si="122"/>
        <v/>
      </c>
      <c r="W475" s="34" t="str">
        <f>IF(AND(C475="Abierto",D475="Media"),RANK(V475,$V$4:$V$999,0)+COUNTIF($V$4:V475,V475)-1+MAX(Q:Q,T:T),"")</f>
        <v/>
      </c>
      <c r="X475" s="34" t="str">
        <f t="shared" si="123"/>
        <v/>
      </c>
      <c r="Y475" s="34" t="str">
        <f t="shared" ca="1" si="124"/>
        <v/>
      </c>
      <c r="Z475" s="34" t="str">
        <f>IF(AND(C475="Abierto",D475="Baja"),RANK(Y475,$Y$4:$Y$999,0)+COUNTIF($Y$4:Y475,Y475)-1+MAX(Q:Q,T:T,W:W),"")</f>
        <v/>
      </c>
      <c r="AA475" s="35" t="str">
        <f t="shared" si="130"/>
        <v/>
      </c>
      <c r="AB475" s="35" t="str">
        <f t="shared" si="125"/>
        <v/>
      </c>
      <c r="AC475" s="35" t="str">
        <f t="shared" si="126"/>
        <v/>
      </c>
      <c r="AD475" s="36">
        <v>472</v>
      </c>
      <c r="AE475" s="36" t="str">
        <f t="shared" ca="1" si="127"/>
        <v/>
      </c>
      <c r="AF475" s="37" t="str">
        <f t="shared" ca="1" si="128"/>
        <v/>
      </c>
      <c r="AG475" s="24"/>
      <c r="AH475" s="24"/>
      <c r="AI475" s="24"/>
      <c r="AJ475" s="24"/>
      <c r="AK475" s="36" t="str">
        <f>IF(AL475="","",MAX($AK$1:AK474)+1)</f>
        <v/>
      </c>
      <c r="AL475" s="39" t="str">
        <f>IF(H475="","",IF(COUNTIF($AL$3:AL474,H475)=0,H475,""))</f>
        <v/>
      </c>
      <c r="AM475" s="39" t="str">
        <f t="shared" si="129"/>
        <v/>
      </c>
    </row>
    <row r="476" spans="2:39" x14ac:dyDescent="0.35">
      <c r="B476" s="31"/>
      <c r="C476" s="31"/>
      <c r="D476" s="31"/>
      <c r="E476" s="31"/>
      <c r="F476" s="78"/>
      <c r="G476" s="21"/>
      <c r="H476" s="31"/>
      <c r="I476" s="32"/>
      <c r="J476" s="33" t="str">
        <f t="shared" si="116"/>
        <v/>
      </c>
      <c r="K476" s="31"/>
      <c r="L476" s="24"/>
      <c r="M476" s="24"/>
      <c r="N476" s="24"/>
      <c r="O476" s="34" t="str">
        <f t="shared" si="117"/>
        <v/>
      </c>
      <c r="P476" s="34" t="str">
        <f t="shared" ca="1" si="118"/>
        <v/>
      </c>
      <c r="Q476" s="34" t="str">
        <f>IF(AND(C476="Abierto",D476="Urgente"),RANK(P476,$P$4:$P$999,0)+COUNTIF($P$4:P476,P476)-1,"")</f>
        <v/>
      </c>
      <c r="R476" s="34" t="str">
        <f t="shared" si="119"/>
        <v/>
      </c>
      <c r="S476" s="34" t="str">
        <f t="shared" ca="1" si="120"/>
        <v/>
      </c>
      <c r="T476" s="34" t="str">
        <f>IF(AND(C476="Abierto",D476="Alta"),RANK(S476,$S$4:$S$999,0)+COUNTIF($S$4:S476,S476)-1+MAX(Q:Q),"")</f>
        <v/>
      </c>
      <c r="U476" s="34" t="str">
        <f t="shared" si="121"/>
        <v/>
      </c>
      <c r="V476" s="34" t="str">
        <f t="shared" ca="1" si="122"/>
        <v/>
      </c>
      <c r="W476" s="34" t="str">
        <f>IF(AND(C476="Abierto",D476="Media"),RANK(V476,$V$4:$V$999,0)+COUNTIF($V$4:V476,V476)-1+MAX(Q:Q,T:T),"")</f>
        <v/>
      </c>
      <c r="X476" s="34" t="str">
        <f t="shared" si="123"/>
        <v/>
      </c>
      <c r="Y476" s="34" t="str">
        <f t="shared" ca="1" si="124"/>
        <v/>
      </c>
      <c r="Z476" s="34" t="str">
        <f>IF(AND(C476="Abierto",D476="Baja"),RANK(Y476,$Y$4:$Y$999,0)+COUNTIF($Y$4:Y476,Y476)-1+MAX(Q:Q,T:T,W:W),"")</f>
        <v/>
      </c>
      <c r="AA476" s="35" t="str">
        <f t="shared" si="130"/>
        <v/>
      </c>
      <c r="AB476" s="35" t="str">
        <f t="shared" si="125"/>
        <v/>
      </c>
      <c r="AC476" s="35" t="str">
        <f t="shared" si="126"/>
        <v/>
      </c>
      <c r="AD476" s="36">
        <v>473</v>
      </c>
      <c r="AE476" s="36" t="str">
        <f t="shared" ca="1" si="127"/>
        <v/>
      </c>
      <c r="AF476" s="37" t="str">
        <f t="shared" ca="1" si="128"/>
        <v/>
      </c>
      <c r="AG476" s="24"/>
      <c r="AH476" s="24"/>
      <c r="AI476" s="24"/>
      <c r="AJ476" s="24"/>
      <c r="AK476" s="36" t="str">
        <f>IF(AL476="","",MAX($AK$1:AK475)+1)</f>
        <v/>
      </c>
      <c r="AL476" s="39" t="str">
        <f>IF(H476="","",IF(COUNTIF($AL$3:AL475,H476)=0,H476,""))</f>
        <v/>
      </c>
      <c r="AM476" s="39" t="str">
        <f t="shared" si="129"/>
        <v/>
      </c>
    </row>
    <row r="477" spans="2:39" x14ac:dyDescent="0.35">
      <c r="B477" s="31"/>
      <c r="C477" s="31"/>
      <c r="D477" s="31"/>
      <c r="E477" s="31"/>
      <c r="F477" s="78"/>
      <c r="G477" s="21"/>
      <c r="H477" s="31"/>
      <c r="I477" s="32"/>
      <c r="J477" s="33" t="str">
        <f t="shared" si="116"/>
        <v/>
      </c>
      <c r="K477" s="31"/>
      <c r="L477" s="24"/>
      <c r="M477" s="24"/>
      <c r="N477" s="24"/>
      <c r="O477" s="34" t="str">
        <f t="shared" si="117"/>
        <v/>
      </c>
      <c r="P477" s="34" t="str">
        <f t="shared" ca="1" si="118"/>
        <v/>
      </c>
      <c r="Q477" s="34" t="str">
        <f>IF(AND(C477="Abierto",D477="Urgente"),RANK(P477,$P$4:$P$999,0)+COUNTIF($P$4:P477,P477)-1,"")</f>
        <v/>
      </c>
      <c r="R477" s="34" t="str">
        <f t="shared" si="119"/>
        <v/>
      </c>
      <c r="S477" s="34" t="str">
        <f t="shared" ca="1" si="120"/>
        <v/>
      </c>
      <c r="T477" s="34" t="str">
        <f>IF(AND(C477="Abierto",D477="Alta"),RANK(S477,$S$4:$S$999,0)+COUNTIF($S$4:S477,S477)-1+MAX(Q:Q),"")</f>
        <v/>
      </c>
      <c r="U477" s="34" t="str">
        <f t="shared" si="121"/>
        <v/>
      </c>
      <c r="V477" s="34" t="str">
        <f t="shared" ca="1" si="122"/>
        <v/>
      </c>
      <c r="W477" s="34" t="str">
        <f>IF(AND(C477="Abierto",D477="Media"),RANK(V477,$V$4:$V$999,0)+COUNTIF($V$4:V477,V477)-1+MAX(Q:Q,T:T),"")</f>
        <v/>
      </c>
      <c r="X477" s="34" t="str">
        <f t="shared" si="123"/>
        <v/>
      </c>
      <c r="Y477" s="34" t="str">
        <f t="shared" ca="1" si="124"/>
        <v/>
      </c>
      <c r="Z477" s="34" t="str">
        <f>IF(AND(C477="Abierto",D477="Baja"),RANK(Y477,$Y$4:$Y$999,0)+COUNTIF($Y$4:Y477,Y477)-1+MAX(Q:Q,T:T,W:W),"")</f>
        <v/>
      </c>
      <c r="AA477" s="35" t="str">
        <f t="shared" si="130"/>
        <v/>
      </c>
      <c r="AB477" s="35" t="str">
        <f t="shared" si="125"/>
        <v/>
      </c>
      <c r="AC477" s="35" t="str">
        <f t="shared" si="126"/>
        <v/>
      </c>
      <c r="AD477" s="36">
        <v>474</v>
      </c>
      <c r="AE477" s="36" t="str">
        <f t="shared" ca="1" si="127"/>
        <v/>
      </c>
      <c r="AF477" s="37" t="str">
        <f t="shared" ca="1" si="128"/>
        <v/>
      </c>
      <c r="AG477" s="24"/>
      <c r="AH477" s="24"/>
      <c r="AI477" s="24"/>
      <c r="AJ477" s="24"/>
      <c r="AK477" s="36" t="str">
        <f>IF(AL477="","",MAX($AK$1:AK476)+1)</f>
        <v/>
      </c>
      <c r="AL477" s="39" t="str">
        <f>IF(H477="","",IF(COUNTIF($AL$3:AL476,H477)=0,H477,""))</f>
        <v/>
      </c>
      <c r="AM477" s="39" t="str">
        <f t="shared" si="129"/>
        <v/>
      </c>
    </row>
    <row r="478" spans="2:39" x14ac:dyDescent="0.35">
      <c r="B478" s="31"/>
      <c r="C478" s="31"/>
      <c r="D478" s="31"/>
      <c r="E478" s="31"/>
      <c r="F478" s="78"/>
      <c r="G478" s="21"/>
      <c r="H478" s="31"/>
      <c r="I478" s="32"/>
      <c r="J478" s="33" t="str">
        <f t="shared" si="116"/>
        <v/>
      </c>
      <c r="K478" s="31"/>
      <c r="L478" s="24"/>
      <c r="M478" s="24"/>
      <c r="N478" s="24"/>
      <c r="O478" s="34" t="str">
        <f t="shared" si="117"/>
        <v/>
      </c>
      <c r="P478" s="34" t="str">
        <f t="shared" ca="1" si="118"/>
        <v/>
      </c>
      <c r="Q478" s="34" t="str">
        <f>IF(AND(C478="Abierto",D478="Urgente"),RANK(P478,$P$4:$P$999,0)+COUNTIF($P$4:P478,P478)-1,"")</f>
        <v/>
      </c>
      <c r="R478" s="34" t="str">
        <f t="shared" si="119"/>
        <v/>
      </c>
      <c r="S478" s="34" t="str">
        <f t="shared" ca="1" si="120"/>
        <v/>
      </c>
      <c r="T478" s="34" t="str">
        <f>IF(AND(C478="Abierto",D478="Alta"),RANK(S478,$S$4:$S$999,0)+COUNTIF($S$4:S478,S478)-1+MAX(Q:Q),"")</f>
        <v/>
      </c>
      <c r="U478" s="34" t="str">
        <f t="shared" si="121"/>
        <v/>
      </c>
      <c r="V478" s="34" t="str">
        <f t="shared" ca="1" si="122"/>
        <v/>
      </c>
      <c r="W478" s="34" t="str">
        <f>IF(AND(C478="Abierto",D478="Media"),RANK(V478,$V$4:$V$999,0)+COUNTIF($V$4:V478,V478)-1+MAX(Q:Q,T:T),"")</f>
        <v/>
      </c>
      <c r="X478" s="34" t="str">
        <f t="shared" si="123"/>
        <v/>
      </c>
      <c r="Y478" s="34" t="str">
        <f t="shared" ca="1" si="124"/>
        <v/>
      </c>
      <c r="Z478" s="34" t="str">
        <f>IF(AND(C478="Abierto",D478="Baja"),RANK(Y478,$Y$4:$Y$999,0)+COUNTIF($Y$4:Y478,Y478)-1+MAX(Q:Q,T:T,W:W),"")</f>
        <v/>
      </c>
      <c r="AA478" s="35" t="str">
        <f t="shared" si="130"/>
        <v/>
      </c>
      <c r="AB478" s="35" t="str">
        <f t="shared" si="125"/>
        <v/>
      </c>
      <c r="AC478" s="35" t="str">
        <f t="shared" si="126"/>
        <v/>
      </c>
      <c r="AD478" s="36">
        <v>475</v>
      </c>
      <c r="AE478" s="36" t="str">
        <f t="shared" ca="1" si="127"/>
        <v/>
      </c>
      <c r="AF478" s="37" t="str">
        <f t="shared" ca="1" si="128"/>
        <v/>
      </c>
      <c r="AG478" s="24"/>
      <c r="AH478" s="24"/>
      <c r="AI478" s="24"/>
      <c r="AJ478" s="24"/>
      <c r="AK478" s="36" t="str">
        <f>IF(AL478="","",MAX($AK$1:AK477)+1)</f>
        <v/>
      </c>
      <c r="AL478" s="39" t="str">
        <f>IF(H478="","",IF(COUNTIF($AL$3:AL477,H478)=0,H478,""))</f>
        <v/>
      </c>
      <c r="AM478" s="39" t="str">
        <f t="shared" si="129"/>
        <v/>
      </c>
    </row>
    <row r="479" spans="2:39" x14ac:dyDescent="0.35">
      <c r="B479" s="31"/>
      <c r="C479" s="31"/>
      <c r="D479" s="31"/>
      <c r="E479" s="31"/>
      <c r="F479" s="78"/>
      <c r="G479" s="21"/>
      <c r="H479" s="31"/>
      <c r="I479" s="32"/>
      <c r="J479" s="33" t="str">
        <f t="shared" si="116"/>
        <v/>
      </c>
      <c r="K479" s="31"/>
      <c r="L479" s="24"/>
      <c r="M479" s="24"/>
      <c r="N479" s="24"/>
      <c r="O479" s="34" t="str">
        <f t="shared" si="117"/>
        <v/>
      </c>
      <c r="P479" s="34" t="str">
        <f t="shared" ca="1" si="118"/>
        <v/>
      </c>
      <c r="Q479" s="34" t="str">
        <f>IF(AND(C479="Abierto",D479="Urgente"),RANK(P479,$P$4:$P$999,0)+COUNTIF($P$4:P479,P479)-1,"")</f>
        <v/>
      </c>
      <c r="R479" s="34" t="str">
        <f t="shared" si="119"/>
        <v/>
      </c>
      <c r="S479" s="34" t="str">
        <f t="shared" ca="1" si="120"/>
        <v/>
      </c>
      <c r="T479" s="34" t="str">
        <f>IF(AND(C479="Abierto",D479="Alta"),RANK(S479,$S$4:$S$999,0)+COUNTIF($S$4:S479,S479)-1+MAX(Q:Q),"")</f>
        <v/>
      </c>
      <c r="U479" s="34" t="str">
        <f t="shared" si="121"/>
        <v/>
      </c>
      <c r="V479" s="34" t="str">
        <f t="shared" ca="1" si="122"/>
        <v/>
      </c>
      <c r="W479" s="34" t="str">
        <f>IF(AND(C479="Abierto",D479="Media"),RANK(V479,$V$4:$V$999,0)+COUNTIF($V$4:V479,V479)-1+MAX(Q:Q,T:T),"")</f>
        <v/>
      </c>
      <c r="X479" s="34" t="str">
        <f t="shared" si="123"/>
        <v/>
      </c>
      <c r="Y479" s="34" t="str">
        <f t="shared" ca="1" si="124"/>
        <v/>
      </c>
      <c r="Z479" s="34" t="str">
        <f>IF(AND(C479="Abierto",D479="Baja"),RANK(Y479,$Y$4:$Y$999,0)+COUNTIF($Y$4:Y479,Y479)-1+MAX(Q:Q,T:T,W:W),"")</f>
        <v/>
      </c>
      <c r="AA479" s="35" t="str">
        <f t="shared" si="130"/>
        <v/>
      </c>
      <c r="AB479" s="35" t="str">
        <f t="shared" si="125"/>
        <v/>
      </c>
      <c r="AC479" s="35" t="str">
        <f t="shared" si="126"/>
        <v/>
      </c>
      <c r="AD479" s="36">
        <v>476</v>
      </c>
      <c r="AE479" s="36" t="str">
        <f t="shared" ca="1" si="127"/>
        <v/>
      </c>
      <c r="AF479" s="37" t="str">
        <f t="shared" ca="1" si="128"/>
        <v/>
      </c>
      <c r="AG479" s="24"/>
      <c r="AH479" s="24"/>
      <c r="AI479" s="24"/>
      <c r="AJ479" s="24"/>
      <c r="AK479" s="36" t="str">
        <f>IF(AL479="","",MAX($AK$1:AK478)+1)</f>
        <v/>
      </c>
      <c r="AL479" s="39" t="str">
        <f>IF(H479="","",IF(COUNTIF($AL$3:AL478,H479)=0,H479,""))</f>
        <v/>
      </c>
      <c r="AM479" s="39" t="str">
        <f t="shared" si="129"/>
        <v/>
      </c>
    </row>
    <row r="480" spans="2:39" x14ac:dyDescent="0.35">
      <c r="B480" s="31"/>
      <c r="C480" s="31"/>
      <c r="D480" s="31"/>
      <c r="E480" s="31"/>
      <c r="F480" s="78"/>
      <c r="G480" s="21"/>
      <c r="H480" s="31"/>
      <c r="I480" s="32"/>
      <c r="J480" s="33" t="str">
        <f t="shared" si="116"/>
        <v/>
      </c>
      <c r="K480" s="31"/>
      <c r="L480" s="24"/>
      <c r="M480" s="24"/>
      <c r="N480" s="24"/>
      <c r="O480" s="34" t="str">
        <f t="shared" si="117"/>
        <v/>
      </c>
      <c r="P480" s="34" t="str">
        <f t="shared" ca="1" si="118"/>
        <v/>
      </c>
      <c r="Q480" s="34" t="str">
        <f>IF(AND(C480="Abierto",D480="Urgente"),RANK(P480,$P$4:$P$999,0)+COUNTIF($P$4:P480,P480)-1,"")</f>
        <v/>
      </c>
      <c r="R480" s="34" t="str">
        <f t="shared" si="119"/>
        <v/>
      </c>
      <c r="S480" s="34" t="str">
        <f t="shared" ca="1" si="120"/>
        <v/>
      </c>
      <c r="T480" s="34" t="str">
        <f>IF(AND(C480="Abierto",D480="Alta"),RANK(S480,$S$4:$S$999,0)+COUNTIF($S$4:S480,S480)-1+MAX(Q:Q),"")</f>
        <v/>
      </c>
      <c r="U480" s="34" t="str">
        <f t="shared" si="121"/>
        <v/>
      </c>
      <c r="V480" s="34" t="str">
        <f t="shared" ca="1" si="122"/>
        <v/>
      </c>
      <c r="W480" s="34" t="str">
        <f>IF(AND(C480="Abierto",D480="Media"),RANK(V480,$V$4:$V$999,0)+COUNTIF($V$4:V480,V480)-1+MAX(Q:Q,T:T),"")</f>
        <v/>
      </c>
      <c r="X480" s="34" t="str">
        <f t="shared" si="123"/>
        <v/>
      </c>
      <c r="Y480" s="34" t="str">
        <f t="shared" ca="1" si="124"/>
        <v/>
      </c>
      <c r="Z480" s="34" t="str">
        <f>IF(AND(C480="Abierto",D480="Baja"),RANK(Y480,$Y$4:$Y$999,0)+COUNTIF($Y$4:Y480,Y480)-1+MAX(Q:Q,T:T,W:W),"")</f>
        <v/>
      </c>
      <c r="AA480" s="35" t="str">
        <f t="shared" si="130"/>
        <v/>
      </c>
      <c r="AB480" s="35" t="str">
        <f t="shared" si="125"/>
        <v/>
      </c>
      <c r="AC480" s="35" t="str">
        <f t="shared" si="126"/>
        <v/>
      </c>
      <c r="AD480" s="36">
        <v>477</v>
      </c>
      <c r="AE480" s="36" t="str">
        <f t="shared" ca="1" si="127"/>
        <v/>
      </c>
      <c r="AF480" s="37" t="str">
        <f t="shared" ca="1" si="128"/>
        <v/>
      </c>
      <c r="AG480" s="24"/>
      <c r="AH480" s="24"/>
      <c r="AI480" s="24"/>
      <c r="AJ480" s="24"/>
      <c r="AK480" s="36" t="str">
        <f>IF(AL480="","",MAX($AK$1:AK479)+1)</f>
        <v/>
      </c>
      <c r="AL480" s="39" t="str">
        <f>IF(H480="","",IF(COUNTIF($AL$3:AL479,H480)=0,H480,""))</f>
        <v/>
      </c>
      <c r="AM480" s="39" t="str">
        <f t="shared" si="129"/>
        <v/>
      </c>
    </row>
    <row r="481" spans="2:39" x14ac:dyDescent="0.35">
      <c r="B481" s="31"/>
      <c r="C481" s="31"/>
      <c r="D481" s="31"/>
      <c r="E481" s="31"/>
      <c r="F481" s="78"/>
      <c r="G481" s="21"/>
      <c r="H481" s="31"/>
      <c r="I481" s="32"/>
      <c r="J481" s="33" t="str">
        <f t="shared" si="116"/>
        <v/>
      </c>
      <c r="K481" s="31"/>
      <c r="L481" s="24"/>
      <c r="M481" s="24"/>
      <c r="N481" s="24"/>
      <c r="O481" s="34" t="str">
        <f t="shared" si="117"/>
        <v/>
      </c>
      <c r="P481" s="34" t="str">
        <f t="shared" ca="1" si="118"/>
        <v/>
      </c>
      <c r="Q481" s="34" t="str">
        <f>IF(AND(C481="Abierto",D481="Urgente"),RANK(P481,$P$4:$P$999,0)+COUNTIF($P$4:P481,P481)-1,"")</f>
        <v/>
      </c>
      <c r="R481" s="34" t="str">
        <f t="shared" si="119"/>
        <v/>
      </c>
      <c r="S481" s="34" t="str">
        <f t="shared" ca="1" si="120"/>
        <v/>
      </c>
      <c r="T481" s="34" t="str">
        <f>IF(AND(C481="Abierto",D481="Alta"),RANK(S481,$S$4:$S$999,0)+COUNTIF($S$4:S481,S481)-1+MAX(Q:Q),"")</f>
        <v/>
      </c>
      <c r="U481" s="34" t="str">
        <f t="shared" si="121"/>
        <v/>
      </c>
      <c r="V481" s="34" t="str">
        <f t="shared" ca="1" si="122"/>
        <v/>
      </c>
      <c r="W481" s="34" t="str">
        <f>IF(AND(C481="Abierto",D481="Media"),RANK(V481,$V$4:$V$999,0)+COUNTIF($V$4:V481,V481)-1+MAX(Q:Q,T:T),"")</f>
        <v/>
      </c>
      <c r="X481" s="34" t="str">
        <f t="shared" si="123"/>
        <v/>
      </c>
      <c r="Y481" s="34" t="str">
        <f t="shared" ca="1" si="124"/>
        <v/>
      </c>
      <c r="Z481" s="34" t="str">
        <f>IF(AND(C481="Abierto",D481="Baja"),RANK(Y481,$Y$4:$Y$999,0)+COUNTIF($Y$4:Y481,Y481)-1+MAX(Q:Q,T:T,W:W),"")</f>
        <v/>
      </c>
      <c r="AA481" s="35" t="str">
        <f t="shared" si="130"/>
        <v/>
      </c>
      <c r="AB481" s="35" t="str">
        <f t="shared" si="125"/>
        <v/>
      </c>
      <c r="AC481" s="35" t="str">
        <f t="shared" si="126"/>
        <v/>
      </c>
      <c r="AD481" s="36">
        <v>478</v>
      </c>
      <c r="AE481" s="36" t="str">
        <f t="shared" ca="1" si="127"/>
        <v/>
      </c>
      <c r="AF481" s="37" t="str">
        <f t="shared" ca="1" si="128"/>
        <v/>
      </c>
      <c r="AG481" s="24"/>
      <c r="AH481" s="24"/>
      <c r="AI481" s="24"/>
      <c r="AJ481" s="24"/>
      <c r="AK481" s="36" t="str">
        <f>IF(AL481="","",MAX($AK$1:AK480)+1)</f>
        <v/>
      </c>
      <c r="AL481" s="39" t="str">
        <f>IF(H481="","",IF(COUNTIF($AL$3:AL480,H481)=0,H481,""))</f>
        <v/>
      </c>
      <c r="AM481" s="39" t="str">
        <f t="shared" si="129"/>
        <v/>
      </c>
    </row>
    <row r="482" spans="2:39" x14ac:dyDescent="0.35">
      <c r="B482" s="31"/>
      <c r="C482" s="31"/>
      <c r="D482" s="31"/>
      <c r="E482" s="31"/>
      <c r="F482" s="78"/>
      <c r="G482" s="21"/>
      <c r="H482" s="31"/>
      <c r="I482" s="32"/>
      <c r="J482" s="33" t="str">
        <f t="shared" si="116"/>
        <v/>
      </c>
      <c r="K482" s="31"/>
      <c r="L482" s="24"/>
      <c r="M482" s="24"/>
      <c r="N482" s="24"/>
      <c r="O482" s="34" t="str">
        <f t="shared" si="117"/>
        <v/>
      </c>
      <c r="P482" s="34" t="str">
        <f t="shared" ca="1" si="118"/>
        <v/>
      </c>
      <c r="Q482" s="34" t="str">
        <f>IF(AND(C482="Abierto",D482="Urgente"),RANK(P482,$P$4:$P$999,0)+COUNTIF($P$4:P482,P482)-1,"")</f>
        <v/>
      </c>
      <c r="R482" s="34" t="str">
        <f t="shared" si="119"/>
        <v/>
      </c>
      <c r="S482" s="34" t="str">
        <f t="shared" ca="1" si="120"/>
        <v/>
      </c>
      <c r="T482" s="34" t="str">
        <f>IF(AND(C482="Abierto",D482="Alta"),RANK(S482,$S$4:$S$999,0)+COUNTIF($S$4:S482,S482)-1+MAX(Q:Q),"")</f>
        <v/>
      </c>
      <c r="U482" s="34" t="str">
        <f t="shared" si="121"/>
        <v/>
      </c>
      <c r="V482" s="34" t="str">
        <f t="shared" ca="1" si="122"/>
        <v/>
      </c>
      <c r="W482" s="34" t="str">
        <f>IF(AND(C482="Abierto",D482="Media"),RANK(V482,$V$4:$V$999,0)+COUNTIF($V$4:V482,V482)-1+MAX(Q:Q,T:T),"")</f>
        <v/>
      </c>
      <c r="X482" s="34" t="str">
        <f t="shared" si="123"/>
        <v/>
      </c>
      <c r="Y482" s="34" t="str">
        <f t="shared" ca="1" si="124"/>
        <v/>
      </c>
      <c r="Z482" s="34" t="str">
        <f>IF(AND(C482="Abierto",D482="Baja"),RANK(Y482,$Y$4:$Y$999,0)+COUNTIF($Y$4:Y482,Y482)-1+MAX(Q:Q,T:T,W:W),"")</f>
        <v/>
      </c>
      <c r="AA482" s="35" t="str">
        <f t="shared" si="130"/>
        <v/>
      </c>
      <c r="AB482" s="35" t="str">
        <f t="shared" si="125"/>
        <v/>
      </c>
      <c r="AC482" s="35" t="str">
        <f t="shared" si="126"/>
        <v/>
      </c>
      <c r="AD482" s="36">
        <v>479</v>
      </c>
      <c r="AE482" s="36" t="str">
        <f t="shared" ca="1" si="127"/>
        <v/>
      </c>
      <c r="AF482" s="37" t="str">
        <f t="shared" ca="1" si="128"/>
        <v/>
      </c>
      <c r="AG482" s="24"/>
      <c r="AH482" s="24"/>
      <c r="AI482" s="24"/>
      <c r="AJ482" s="24"/>
      <c r="AK482" s="36" t="str">
        <f>IF(AL482="","",MAX($AK$1:AK481)+1)</f>
        <v/>
      </c>
      <c r="AL482" s="39" t="str">
        <f>IF(H482="","",IF(COUNTIF($AL$3:AL481,H482)=0,H482,""))</f>
        <v/>
      </c>
      <c r="AM482" s="39" t="str">
        <f t="shared" si="129"/>
        <v/>
      </c>
    </row>
    <row r="483" spans="2:39" x14ac:dyDescent="0.35">
      <c r="B483" s="31"/>
      <c r="C483" s="31"/>
      <c r="D483" s="31"/>
      <c r="E483" s="31"/>
      <c r="F483" s="78"/>
      <c r="G483" s="21"/>
      <c r="H483" s="31"/>
      <c r="I483" s="32"/>
      <c r="J483" s="33" t="str">
        <f t="shared" si="116"/>
        <v/>
      </c>
      <c r="K483" s="31"/>
      <c r="L483" s="24"/>
      <c r="M483" s="24"/>
      <c r="N483" s="24"/>
      <c r="O483" s="34" t="str">
        <f t="shared" si="117"/>
        <v/>
      </c>
      <c r="P483" s="34" t="str">
        <f t="shared" ca="1" si="118"/>
        <v/>
      </c>
      <c r="Q483" s="34" t="str">
        <f>IF(AND(C483="Abierto",D483="Urgente"),RANK(P483,$P$4:$P$999,0)+COUNTIF($P$4:P483,P483)-1,"")</f>
        <v/>
      </c>
      <c r="R483" s="34" t="str">
        <f t="shared" si="119"/>
        <v/>
      </c>
      <c r="S483" s="34" t="str">
        <f t="shared" ca="1" si="120"/>
        <v/>
      </c>
      <c r="T483" s="34" t="str">
        <f>IF(AND(C483="Abierto",D483="Alta"),RANK(S483,$S$4:$S$999,0)+COUNTIF($S$4:S483,S483)-1+MAX(Q:Q),"")</f>
        <v/>
      </c>
      <c r="U483" s="34" t="str">
        <f t="shared" si="121"/>
        <v/>
      </c>
      <c r="V483" s="34" t="str">
        <f t="shared" ca="1" si="122"/>
        <v/>
      </c>
      <c r="W483" s="34" t="str">
        <f>IF(AND(C483="Abierto",D483="Media"),RANK(V483,$V$4:$V$999,0)+COUNTIF($V$4:V483,V483)-1+MAX(Q:Q,T:T),"")</f>
        <v/>
      </c>
      <c r="X483" s="34" t="str">
        <f t="shared" si="123"/>
        <v/>
      </c>
      <c r="Y483" s="34" t="str">
        <f t="shared" ca="1" si="124"/>
        <v/>
      </c>
      <c r="Z483" s="34" t="str">
        <f>IF(AND(C483="Abierto",D483="Baja"),RANK(Y483,$Y$4:$Y$999,0)+COUNTIF($Y$4:Y483,Y483)-1+MAX(Q:Q,T:T,W:W),"")</f>
        <v/>
      </c>
      <c r="AA483" s="35" t="str">
        <f t="shared" si="130"/>
        <v/>
      </c>
      <c r="AB483" s="35" t="str">
        <f t="shared" si="125"/>
        <v/>
      </c>
      <c r="AC483" s="35" t="str">
        <f t="shared" si="126"/>
        <v/>
      </c>
      <c r="AD483" s="36">
        <v>480</v>
      </c>
      <c r="AE483" s="36" t="str">
        <f t="shared" ca="1" si="127"/>
        <v/>
      </c>
      <c r="AF483" s="37" t="str">
        <f t="shared" ca="1" si="128"/>
        <v/>
      </c>
      <c r="AG483" s="24"/>
      <c r="AH483" s="24"/>
      <c r="AI483" s="24"/>
      <c r="AJ483" s="24"/>
      <c r="AK483" s="36" t="str">
        <f>IF(AL483="","",MAX($AK$1:AK482)+1)</f>
        <v/>
      </c>
      <c r="AL483" s="39" t="str">
        <f>IF(H483="","",IF(COUNTIF($AL$3:AL482,H483)=0,H483,""))</f>
        <v/>
      </c>
      <c r="AM483" s="39" t="str">
        <f t="shared" si="129"/>
        <v/>
      </c>
    </row>
    <row r="484" spans="2:39" x14ac:dyDescent="0.35">
      <c r="B484" s="31"/>
      <c r="C484" s="31"/>
      <c r="D484" s="31"/>
      <c r="E484" s="31"/>
      <c r="F484" s="78"/>
      <c r="G484" s="21"/>
      <c r="H484" s="31"/>
      <c r="I484" s="32"/>
      <c r="J484" s="33" t="str">
        <f t="shared" si="116"/>
        <v/>
      </c>
      <c r="K484" s="31"/>
      <c r="L484" s="24"/>
      <c r="M484" s="24"/>
      <c r="N484" s="24"/>
      <c r="O484" s="34" t="str">
        <f t="shared" si="117"/>
        <v/>
      </c>
      <c r="P484" s="34" t="str">
        <f t="shared" ca="1" si="118"/>
        <v/>
      </c>
      <c r="Q484" s="34" t="str">
        <f>IF(AND(C484="Abierto",D484="Urgente"),RANK(P484,$P$4:$P$999,0)+COUNTIF($P$4:P484,P484)-1,"")</f>
        <v/>
      </c>
      <c r="R484" s="34" t="str">
        <f t="shared" si="119"/>
        <v/>
      </c>
      <c r="S484" s="34" t="str">
        <f t="shared" ca="1" si="120"/>
        <v/>
      </c>
      <c r="T484" s="34" t="str">
        <f>IF(AND(C484="Abierto",D484="Alta"),RANK(S484,$S$4:$S$999,0)+COUNTIF($S$4:S484,S484)-1+MAX(Q:Q),"")</f>
        <v/>
      </c>
      <c r="U484" s="34" t="str">
        <f t="shared" si="121"/>
        <v/>
      </c>
      <c r="V484" s="34" t="str">
        <f t="shared" ca="1" si="122"/>
        <v/>
      </c>
      <c r="W484" s="34" t="str">
        <f>IF(AND(C484="Abierto",D484="Media"),RANK(V484,$V$4:$V$999,0)+COUNTIF($V$4:V484,V484)-1+MAX(Q:Q,T:T),"")</f>
        <v/>
      </c>
      <c r="X484" s="34" t="str">
        <f t="shared" si="123"/>
        <v/>
      </c>
      <c r="Y484" s="34" t="str">
        <f t="shared" ca="1" si="124"/>
        <v/>
      </c>
      <c r="Z484" s="34" t="str">
        <f>IF(AND(C484="Abierto",D484="Baja"),RANK(Y484,$Y$4:$Y$999,0)+COUNTIF($Y$4:Y484,Y484)-1+MAX(Q:Q,T:T,W:W),"")</f>
        <v/>
      </c>
      <c r="AA484" s="35" t="str">
        <f t="shared" si="130"/>
        <v/>
      </c>
      <c r="AB484" s="35" t="str">
        <f t="shared" si="125"/>
        <v/>
      </c>
      <c r="AC484" s="35" t="str">
        <f t="shared" si="126"/>
        <v/>
      </c>
      <c r="AD484" s="36">
        <v>481</v>
      </c>
      <c r="AE484" s="36" t="str">
        <f t="shared" ca="1" si="127"/>
        <v/>
      </c>
      <c r="AF484" s="37" t="str">
        <f t="shared" ca="1" si="128"/>
        <v/>
      </c>
      <c r="AG484" s="24"/>
      <c r="AH484" s="24"/>
      <c r="AI484" s="24"/>
      <c r="AJ484" s="24"/>
      <c r="AK484" s="36" t="str">
        <f>IF(AL484="","",MAX($AK$1:AK483)+1)</f>
        <v/>
      </c>
      <c r="AL484" s="39" t="str">
        <f>IF(H484="","",IF(COUNTIF($AL$3:AL483,H484)=0,H484,""))</f>
        <v/>
      </c>
      <c r="AM484" s="39" t="str">
        <f t="shared" si="129"/>
        <v/>
      </c>
    </row>
    <row r="485" spans="2:39" x14ac:dyDescent="0.35">
      <c r="B485" s="31"/>
      <c r="C485" s="31"/>
      <c r="D485" s="31"/>
      <c r="E485" s="31"/>
      <c r="F485" s="78"/>
      <c r="G485" s="21"/>
      <c r="H485" s="31"/>
      <c r="I485" s="32"/>
      <c r="J485" s="33" t="str">
        <f t="shared" si="116"/>
        <v/>
      </c>
      <c r="K485" s="31"/>
      <c r="L485" s="24"/>
      <c r="M485" s="24"/>
      <c r="N485" s="24"/>
      <c r="O485" s="34" t="str">
        <f t="shared" si="117"/>
        <v/>
      </c>
      <c r="P485" s="34" t="str">
        <f t="shared" ca="1" si="118"/>
        <v/>
      </c>
      <c r="Q485" s="34" t="str">
        <f>IF(AND(C485="Abierto",D485="Urgente"),RANK(P485,$P$4:$P$999,0)+COUNTIF($P$4:P485,P485)-1,"")</f>
        <v/>
      </c>
      <c r="R485" s="34" t="str">
        <f t="shared" si="119"/>
        <v/>
      </c>
      <c r="S485" s="34" t="str">
        <f t="shared" ca="1" si="120"/>
        <v/>
      </c>
      <c r="T485" s="34" t="str">
        <f>IF(AND(C485="Abierto",D485="Alta"),RANK(S485,$S$4:$S$999,0)+COUNTIF($S$4:S485,S485)-1+MAX(Q:Q),"")</f>
        <v/>
      </c>
      <c r="U485" s="34" t="str">
        <f t="shared" si="121"/>
        <v/>
      </c>
      <c r="V485" s="34" t="str">
        <f t="shared" ca="1" si="122"/>
        <v/>
      </c>
      <c r="W485" s="34" t="str">
        <f>IF(AND(C485="Abierto",D485="Media"),RANK(V485,$V$4:$V$999,0)+COUNTIF($V$4:V485,V485)-1+MAX(Q:Q,T:T),"")</f>
        <v/>
      </c>
      <c r="X485" s="34" t="str">
        <f t="shared" si="123"/>
        <v/>
      </c>
      <c r="Y485" s="34" t="str">
        <f t="shared" ca="1" si="124"/>
        <v/>
      </c>
      <c r="Z485" s="34" t="str">
        <f>IF(AND(C485="Abierto",D485="Baja"),RANK(Y485,$Y$4:$Y$999,0)+COUNTIF($Y$4:Y485,Y485)-1+MAX(Q:Q,T:T,W:W),"")</f>
        <v/>
      </c>
      <c r="AA485" s="35" t="str">
        <f t="shared" si="130"/>
        <v/>
      </c>
      <c r="AB485" s="35" t="str">
        <f t="shared" si="125"/>
        <v/>
      </c>
      <c r="AC485" s="35" t="str">
        <f t="shared" si="126"/>
        <v/>
      </c>
      <c r="AD485" s="36">
        <v>482</v>
      </c>
      <c r="AE485" s="36" t="str">
        <f t="shared" ca="1" si="127"/>
        <v/>
      </c>
      <c r="AF485" s="37" t="str">
        <f t="shared" ca="1" si="128"/>
        <v/>
      </c>
      <c r="AG485" s="24"/>
      <c r="AH485" s="24"/>
      <c r="AI485" s="24"/>
      <c r="AJ485" s="24"/>
      <c r="AK485" s="36" t="str">
        <f>IF(AL485="","",MAX($AK$1:AK484)+1)</f>
        <v/>
      </c>
      <c r="AL485" s="39" t="str">
        <f>IF(H485="","",IF(COUNTIF($AL$3:AL484,H485)=0,H485,""))</f>
        <v/>
      </c>
      <c r="AM485" s="39" t="str">
        <f t="shared" si="129"/>
        <v/>
      </c>
    </row>
    <row r="486" spans="2:39" x14ac:dyDescent="0.35">
      <c r="B486" s="31"/>
      <c r="C486" s="31"/>
      <c r="D486" s="31"/>
      <c r="E486" s="31"/>
      <c r="F486" s="78"/>
      <c r="G486" s="21"/>
      <c r="H486" s="31"/>
      <c r="I486" s="32"/>
      <c r="J486" s="33" t="str">
        <f t="shared" si="116"/>
        <v/>
      </c>
      <c r="K486" s="31"/>
      <c r="L486" s="24"/>
      <c r="M486" s="24"/>
      <c r="N486" s="24"/>
      <c r="O486" s="34" t="str">
        <f t="shared" si="117"/>
        <v/>
      </c>
      <c r="P486" s="34" t="str">
        <f t="shared" ca="1" si="118"/>
        <v/>
      </c>
      <c r="Q486" s="34" t="str">
        <f>IF(AND(C486="Abierto",D486="Urgente"),RANK(P486,$P$4:$P$999,0)+COUNTIF($P$4:P486,P486)-1,"")</f>
        <v/>
      </c>
      <c r="R486" s="34" t="str">
        <f t="shared" si="119"/>
        <v/>
      </c>
      <c r="S486" s="34" t="str">
        <f t="shared" ca="1" si="120"/>
        <v/>
      </c>
      <c r="T486" s="34" t="str">
        <f>IF(AND(C486="Abierto",D486="Alta"),RANK(S486,$S$4:$S$999,0)+COUNTIF($S$4:S486,S486)-1+MAX(Q:Q),"")</f>
        <v/>
      </c>
      <c r="U486" s="34" t="str">
        <f t="shared" si="121"/>
        <v/>
      </c>
      <c r="V486" s="34" t="str">
        <f t="shared" ca="1" si="122"/>
        <v/>
      </c>
      <c r="W486" s="34" t="str">
        <f>IF(AND(C486="Abierto",D486="Media"),RANK(V486,$V$4:$V$999,0)+COUNTIF($V$4:V486,V486)-1+MAX(Q:Q,T:T),"")</f>
        <v/>
      </c>
      <c r="X486" s="34" t="str">
        <f t="shared" si="123"/>
        <v/>
      </c>
      <c r="Y486" s="34" t="str">
        <f t="shared" ca="1" si="124"/>
        <v/>
      </c>
      <c r="Z486" s="34" t="str">
        <f>IF(AND(C486="Abierto",D486="Baja"),RANK(Y486,$Y$4:$Y$999,0)+COUNTIF($Y$4:Y486,Y486)-1+MAX(Q:Q,T:T,W:W),"")</f>
        <v/>
      </c>
      <c r="AA486" s="35" t="str">
        <f t="shared" si="130"/>
        <v/>
      </c>
      <c r="AB486" s="35" t="str">
        <f t="shared" si="125"/>
        <v/>
      </c>
      <c r="AC486" s="35" t="str">
        <f t="shared" si="126"/>
        <v/>
      </c>
      <c r="AD486" s="36">
        <v>483</v>
      </c>
      <c r="AE486" s="36" t="str">
        <f t="shared" ca="1" si="127"/>
        <v/>
      </c>
      <c r="AF486" s="37" t="str">
        <f t="shared" ca="1" si="128"/>
        <v/>
      </c>
      <c r="AG486" s="24"/>
      <c r="AH486" s="24"/>
      <c r="AI486" s="24"/>
      <c r="AJ486" s="24"/>
      <c r="AK486" s="36" t="str">
        <f>IF(AL486="","",MAX($AK$1:AK485)+1)</f>
        <v/>
      </c>
      <c r="AL486" s="39" t="str">
        <f>IF(H486="","",IF(COUNTIF($AL$3:AL485,H486)=0,H486,""))</f>
        <v/>
      </c>
      <c r="AM486" s="39" t="str">
        <f t="shared" si="129"/>
        <v/>
      </c>
    </row>
    <row r="487" spans="2:39" x14ac:dyDescent="0.35">
      <c r="B487" s="31"/>
      <c r="C487" s="31"/>
      <c r="D487" s="31"/>
      <c r="E487" s="31"/>
      <c r="F487" s="78"/>
      <c r="G487" s="21"/>
      <c r="H487" s="31"/>
      <c r="I487" s="32"/>
      <c r="J487" s="33" t="str">
        <f t="shared" si="116"/>
        <v/>
      </c>
      <c r="K487" s="31"/>
      <c r="L487" s="24"/>
      <c r="M487" s="24"/>
      <c r="N487" s="24"/>
      <c r="O487" s="34" t="str">
        <f t="shared" si="117"/>
        <v/>
      </c>
      <c r="P487" s="34" t="str">
        <f t="shared" ca="1" si="118"/>
        <v/>
      </c>
      <c r="Q487" s="34" t="str">
        <f>IF(AND(C487="Abierto",D487="Urgente"),RANK(P487,$P$4:$P$999,0)+COUNTIF($P$4:P487,P487)-1,"")</f>
        <v/>
      </c>
      <c r="R487" s="34" t="str">
        <f t="shared" si="119"/>
        <v/>
      </c>
      <c r="S487" s="34" t="str">
        <f t="shared" ca="1" si="120"/>
        <v/>
      </c>
      <c r="T487" s="34" t="str">
        <f>IF(AND(C487="Abierto",D487="Alta"),RANK(S487,$S$4:$S$999,0)+COUNTIF($S$4:S487,S487)-1+MAX(Q:Q),"")</f>
        <v/>
      </c>
      <c r="U487" s="34" t="str">
        <f t="shared" si="121"/>
        <v/>
      </c>
      <c r="V487" s="34" t="str">
        <f t="shared" ca="1" si="122"/>
        <v/>
      </c>
      <c r="W487" s="34" t="str">
        <f>IF(AND(C487="Abierto",D487="Media"),RANK(V487,$V$4:$V$999,0)+COUNTIF($V$4:V487,V487)-1+MAX(Q:Q,T:T),"")</f>
        <v/>
      </c>
      <c r="X487" s="34" t="str">
        <f t="shared" si="123"/>
        <v/>
      </c>
      <c r="Y487" s="34" t="str">
        <f t="shared" ca="1" si="124"/>
        <v/>
      </c>
      <c r="Z487" s="34" t="str">
        <f>IF(AND(C487="Abierto",D487="Baja"),RANK(Y487,$Y$4:$Y$999,0)+COUNTIF($Y$4:Y487,Y487)-1+MAX(Q:Q,T:T,W:W),"")</f>
        <v/>
      </c>
      <c r="AA487" s="35" t="str">
        <f t="shared" si="130"/>
        <v/>
      </c>
      <c r="AB487" s="35" t="str">
        <f t="shared" si="125"/>
        <v/>
      </c>
      <c r="AC487" s="35" t="str">
        <f t="shared" si="126"/>
        <v/>
      </c>
      <c r="AD487" s="36">
        <v>484</v>
      </c>
      <c r="AE487" s="36" t="str">
        <f t="shared" ca="1" si="127"/>
        <v/>
      </c>
      <c r="AF487" s="37" t="str">
        <f t="shared" ca="1" si="128"/>
        <v/>
      </c>
      <c r="AG487" s="24"/>
      <c r="AH487" s="24"/>
      <c r="AI487" s="24"/>
      <c r="AJ487" s="24"/>
      <c r="AK487" s="36" t="str">
        <f>IF(AL487="","",MAX($AK$1:AK486)+1)</f>
        <v/>
      </c>
      <c r="AL487" s="39" t="str">
        <f>IF(H487="","",IF(COUNTIF($AL$3:AL486,H487)=0,H487,""))</f>
        <v/>
      </c>
      <c r="AM487" s="39" t="str">
        <f t="shared" si="129"/>
        <v/>
      </c>
    </row>
    <row r="488" spans="2:39" x14ac:dyDescent="0.35">
      <c r="B488" s="31"/>
      <c r="C488" s="31"/>
      <c r="D488" s="31"/>
      <c r="E488" s="31"/>
      <c r="F488" s="78"/>
      <c r="G488" s="21"/>
      <c r="H488" s="31"/>
      <c r="I488" s="32"/>
      <c r="J488" s="33" t="str">
        <f t="shared" si="116"/>
        <v/>
      </c>
      <c r="K488" s="31"/>
      <c r="L488" s="24"/>
      <c r="M488" s="24"/>
      <c r="N488" s="24"/>
      <c r="O488" s="34" t="str">
        <f t="shared" si="117"/>
        <v/>
      </c>
      <c r="P488" s="34" t="str">
        <f t="shared" ca="1" si="118"/>
        <v/>
      </c>
      <c r="Q488" s="34" t="str">
        <f>IF(AND(C488="Abierto",D488="Urgente"),RANK(P488,$P$4:$P$999,0)+COUNTIF($P$4:P488,P488)-1,"")</f>
        <v/>
      </c>
      <c r="R488" s="34" t="str">
        <f t="shared" si="119"/>
        <v/>
      </c>
      <c r="S488" s="34" t="str">
        <f t="shared" ca="1" si="120"/>
        <v/>
      </c>
      <c r="T488" s="34" t="str">
        <f>IF(AND(C488="Abierto",D488="Alta"),RANK(S488,$S$4:$S$999,0)+COUNTIF($S$4:S488,S488)-1+MAX(Q:Q),"")</f>
        <v/>
      </c>
      <c r="U488" s="34" t="str">
        <f t="shared" si="121"/>
        <v/>
      </c>
      <c r="V488" s="34" t="str">
        <f t="shared" ca="1" si="122"/>
        <v/>
      </c>
      <c r="W488" s="34" t="str">
        <f>IF(AND(C488="Abierto",D488="Media"),RANK(V488,$V$4:$V$999,0)+COUNTIF($V$4:V488,V488)-1+MAX(Q:Q,T:T),"")</f>
        <v/>
      </c>
      <c r="X488" s="34" t="str">
        <f t="shared" si="123"/>
        <v/>
      </c>
      <c r="Y488" s="34" t="str">
        <f t="shared" ca="1" si="124"/>
        <v/>
      </c>
      <c r="Z488" s="34" t="str">
        <f>IF(AND(C488="Abierto",D488="Baja"),RANK(Y488,$Y$4:$Y$999,0)+COUNTIF($Y$4:Y488,Y488)-1+MAX(Q:Q,T:T,W:W),"")</f>
        <v/>
      </c>
      <c r="AA488" s="35" t="str">
        <f t="shared" si="130"/>
        <v/>
      </c>
      <c r="AB488" s="35" t="str">
        <f t="shared" si="125"/>
        <v/>
      </c>
      <c r="AC488" s="35" t="str">
        <f t="shared" si="126"/>
        <v/>
      </c>
      <c r="AD488" s="36">
        <v>485</v>
      </c>
      <c r="AE488" s="36" t="str">
        <f t="shared" ca="1" si="127"/>
        <v/>
      </c>
      <c r="AF488" s="37" t="str">
        <f t="shared" ca="1" si="128"/>
        <v/>
      </c>
      <c r="AG488" s="24"/>
      <c r="AH488" s="24"/>
      <c r="AI488" s="24"/>
      <c r="AJ488" s="24"/>
      <c r="AK488" s="36" t="str">
        <f>IF(AL488="","",MAX($AK$1:AK487)+1)</f>
        <v/>
      </c>
      <c r="AL488" s="39" t="str">
        <f>IF(H488="","",IF(COUNTIF($AL$3:AL487,H488)=0,H488,""))</f>
        <v/>
      </c>
      <c r="AM488" s="39" t="str">
        <f t="shared" si="129"/>
        <v/>
      </c>
    </row>
    <row r="489" spans="2:39" x14ac:dyDescent="0.35">
      <c r="B489" s="31"/>
      <c r="C489" s="31"/>
      <c r="D489" s="31"/>
      <c r="E489" s="31"/>
      <c r="F489" s="78"/>
      <c r="G489" s="21"/>
      <c r="H489" s="31"/>
      <c r="I489" s="32"/>
      <c r="J489" s="33" t="str">
        <f t="shared" si="116"/>
        <v/>
      </c>
      <c r="K489" s="31"/>
      <c r="L489" s="24"/>
      <c r="M489" s="24"/>
      <c r="N489" s="24"/>
      <c r="O489" s="34" t="str">
        <f t="shared" si="117"/>
        <v/>
      </c>
      <c r="P489" s="34" t="str">
        <f t="shared" ca="1" si="118"/>
        <v/>
      </c>
      <c r="Q489" s="34" t="str">
        <f>IF(AND(C489="Abierto",D489="Urgente"),RANK(P489,$P$4:$P$999,0)+COUNTIF($P$4:P489,P489)-1,"")</f>
        <v/>
      </c>
      <c r="R489" s="34" t="str">
        <f t="shared" si="119"/>
        <v/>
      </c>
      <c r="S489" s="34" t="str">
        <f t="shared" ca="1" si="120"/>
        <v/>
      </c>
      <c r="T489" s="34" t="str">
        <f>IF(AND(C489="Abierto",D489="Alta"),RANK(S489,$S$4:$S$999,0)+COUNTIF($S$4:S489,S489)-1+MAX(Q:Q),"")</f>
        <v/>
      </c>
      <c r="U489" s="34" t="str">
        <f t="shared" si="121"/>
        <v/>
      </c>
      <c r="V489" s="34" t="str">
        <f t="shared" ca="1" si="122"/>
        <v/>
      </c>
      <c r="W489" s="34" t="str">
        <f>IF(AND(C489="Abierto",D489="Media"),RANK(V489,$V$4:$V$999,0)+COUNTIF($V$4:V489,V489)-1+MAX(Q:Q,T:T),"")</f>
        <v/>
      </c>
      <c r="X489" s="34" t="str">
        <f t="shared" si="123"/>
        <v/>
      </c>
      <c r="Y489" s="34" t="str">
        <f t="shared" ca="1" si="124"/>
        <v/>
      </c>
      <c r="Z489" s="34" t="str">
        <f>IF(AND(C489="Abierto",D489="Baja"),RANK(Y489,$Y$4:$Y$999,0)+COUNTIF($Y$4:Y489,Y489)-1+MAX(Q:Q,T:T,W:W),"")</f>
        <v/>
      </c>
      <c r="AA489" s="35" t="str">
        <f t="shared" si="130"/>
        <v/>
      </c>
      <c r="AB489" s="35" t="str">
        <f t="shared" si="125"/>
        <v/>
      </c>
      <c r="AC489" s="35" t="str">
        <f t="shared" si="126"/>
        <v/>
      </c>
      <c r="AD489" s="36">
        <v>486</v>
      </c>
      <c r="AE489" s="36" t="str">
        <f t="shared" ca="1" si="127"/>
        <v/>
      </c>
      <c r="AF489" s="37" t="str">
        <f t="shared" ca="1" si="128"/>
        <v/>
      </c>
      <c r="AG489" s="24"/>
      <c r="AH489" s="24"/>
      <c r="AI489" s="24"/>
      <c r="AJ489" s="24"/>
      <c r="AK489" s="36" t="str">
        <f>IF(AL489="","",MAX($AK$1:AK488)+1)</f>
        <v/>
      </c>
      <c r="AL489" s="39" t="str">
        <f>IF(H489="","",IF(COUNTIF($AL$3:AL488,H489)=0,H489,""))</f>
        <v/>
      </c>
      <c r="AM489" s="39" t="str">
        <f t="shared" si="129"/>
        <v/>
      </c>
    </row>
    <row r="490" spans="2:39" x14ac:dyDescent="0.35">
      <c r="B490" s="31"/>
      <c r="C490" s="31"/>
      <c r="D490" s="31"/>
      <c r="E490" s="31"/>
      <c r="F490" s="78"/>
      <c r="G490" s="21"/>
      <c r="H490" s="31"/>
      <c r="I490" s="32"/>
      <c r="J490" s="33" t="str">
        <f t="shared" si="116"/>
        <v/>
      </c>
      <c r="K490" s="31"/>
      <c r="L490" s="24"/>
      <c r="M490" s="24"/>
      <c r="N490" s="24"/>
      <c r="O490" s="34" t="str">
        <f t="shared" si="117"/>
        <v/>
      </c>
      <c r="P490" s="34" t="str">
        <f t="shared" ca="1" si="118"/>
        <v/>
      </c>
      <c r="Q490" s="34" t="str">
        <f>IF(AND(C490="Abierto",D490="Urgente"),RANK(P490,$P$4:$P$999,0)+COUNTIF($P$4:P490,P490)-1,"")</f>
        <v/>
      </c>
      <c r="R490" s="34" t="str">
        <f t="shared" si="119"/>
        <v/>
      </c>
      <c r="S490" s="34" t="str">
        <f t="shared" ca="1" si="120"/>
        <v/>
      </c>
      <c r="T490" s="34" t="str">
        <f>IF(AND(C490="Abierto",D490="Alta"),RANK(S490,$S$4:$S$999,0)+COUNTIF($S$4:S490,S490)-1+MAX(Q:Q),"")</f>
        <v/>
      </c>
      <c r="U490" s="34" t="str">
        <f t="shared" si="121"/>
        <v/>
      </c>
      <c r="V490" s="34" t="str">
        <f t="shared" ca="1" si="122"/>
        <v/>
      </c>
      <c r="W490" s="34" t="str">
        <f>IF(AND(C490="Abierto",D490="Media"),RANK(V490,$V$4:$V$999,0)+COUNTIF($V$4:V490,V490)-1+MAX(Q:Q,T:T),"")</f>
        <v/>
      </c>
      <c r="X490" s="34" t="str">
        <f t="shared" si="123"/>
        <v/>
      </c>
      <c r="Y490" s="34" t="str">
        <f t="shared" ca="1" si="124"/>
        <v/>
      </c>
      <c r="Z490" s="34" t="str">
        <f>IF(AND(C490="Abierto",D490="Baja"),RANK(Y490,$Y$4:$Y$999,0)+COUNTIF($Y$4:Y490,Y490)-1+MAX(Q:Q,T:T,W:W),"")</f>
        <v/>
      </c>
      <c r="AA490" s="35" t="str">
        <f t="shared" si="130"/>
        <v/>
      </c>
      <c r="AB490" s="35" t="str">
        <f t="shared" si="125"/>
        <v/>
      </c>
      <c r="AC490" s="35" t="str">
        <f t="shared" si="126"/>
        <v/>
      </c>
      <c r="AD490" s="36">
        <v>487</v>
      </c>
      <c r="AE490" s="36" t="str">
        <f t="shared" ca="1" si="127"/>
        <v/>
      </c>
      <c r="AF490" s="37" t="str">
        <f t="shared" ca="1" si="128"/>
        <v/>
      </c>
      <c r="AG490" s="24"/>
      <c r="AH490" s="24"/>
      <c r="AI490" s="24"/>
      <c r="AJ490" s="24"/>
      <c r="AK490" s="36" t="str">
        <f>IF(AL490="","",MAX($AK$1:AK489)+1)</f>
        <v/>
      </c>
      <c r="AL490" s="39" t="str">
        <f>IF(H490="","",IF(COUNTIF($AL$3:AL489,H490)=0,H490,""))</f>
        <v/>
      </c>
      <c r="AM490" s="39" t="str">
        <f t="shared" si="129"/>
        <v/>
      </c>
    </row>
    <row r="491" spans="2:39" x14ac:dyDescent="0.35">
      <c r="B491" s="31"/>
      <c r="C491" s="31"/>
      <c r="D491" s="31"/>
      <c r="E491" s="31"/>
      <c r="F491" s="78"/>
      <c r="G491" s="21"/>
      <c r="H491" s="31"/>
      <c r="I491" s="32"/>
      <c r="J491" s="33" t="str">
        <f t="shared" si="116"/>
        <v/>
      </c>
      <c r="K491" s="31"/>
      <c r="L491" s="24"/>
      <c r="M491" s="24"/>
      <c r="N491" s="24"/>
      <c r="O491" s="34" t="str">
        <f t="shared" si="117"/>
        <v/>
      </c>
      <c r="P491" s="34" t="str">
        <f t="shared" ca="1" si="118"/>
        <v/>
      </c>
      <c r="Q491" s="34" t="str">
        <f>IF(AND(C491="Abierto",D491="Urgente"),RANK(P491,$P$4:$P$999,0)+COUNTIF($P$4:P491,P491)-1,"")</f>
        <v/>
      </c>
      <c r="R491" s="34" t="str">
        <f t="shared" si="119"/>
        <v/>
      </c>
      <c r="S491" s="34" t="str">
        <f t="shared" ca="1" si="120"/>
        <v/>
      </c>
      <c r="T491" s="34" t="str">
        <f>IF(AND(C491="Abierto",D491="Alta"),RANK(S491,$S$4:$S$999,0)+COUNTIF($S$4:S491,S491)-1+MAX(Q:Q),"")</f>
        <v/>
      </c>
      <c r="U491" s="34" t="str">
        <f t="shared" si="121"/>
        <v/>
      </c>
      <c r="V491" s="34" t="str">
        <f t="shared" ca="1" si="122"/>
        <v/>
      </c>
      <c r="W491" s="34" t="str">
        <f>IF(AND(C491="Abierto",D491="Media"),RANK(V491,$V$4:$V$999,0)+COUNTIF($V$4:V491,V491)-1+MAX(Q:Q,T:T),"")</f>
        <v/>
      </c>
      <c r="X491" s="34" t="str">
        <f t="shared" si="123"/>
        <v/>
      </c>
      <c r="Y491" s="34" t="str">
        <f t="shared" ca="1" si="124"/>
        <v/>
      </c>
      <c r="Z491" s="34" t="str">
        <f>IF(AND(C491="Abierto",D491="Baja"),RANK(Y491,$Y$4:$Y$999,0)+COUNTIF($Y$4:Y491,Y491)-1+MAX(Q:Q,T:T,W:W),"")</f>
        <v/>
      </c>
      <c r="AA491" s="35" t="str">
        <f t="shared" si="130"/>
        <v/>
      </c>
      <c r="AB491" s="35" t="str">
        <f t="shared" si="125"/>
        <v/>
      </c>
      <c r="AC491" s="35" t="str">
        <f t="shared" si="126"/>
        <v/>
      </c>
      <c r="AD491" s="36">
        <v>488</v>
      </c>
      <c r="AE491" s="36" t="str">
        <f t="shared" ca="1" si="127"/>
        <v/>
      </c>
      <c r="AF491" s="37" t="str">
        <f t="shared" ca="1" si="128"/>
        <v/>
      </c>
      <c r="AG491" s="24"/>
      <c r="AH491" s="24"/>
      <c r="AI491" s="24"/>
      <c r="AJ491" s="24"/>
      <c r="AK491" s="36" t="str">
        <f>IF(AL491="","",MAX($AK$1:AK490)+1)</f>
        <v/>
      </c>
      <c r="AL491" s="39" t="str">
        <f>IF(H491="","",IF(COUNTIF($AL$3:AL490,H491)=0,H491,""))</f>
        <v/>
      </c>
      <c r="AM491" s="39" t="str">
        <f t="shared" si="129"/>
        <v/>
      </c>
    </row>
    <row r="492" spans="2:39" x14ac:dyDescent="0.35">
      <c r="B492" s="31"/>
      <c r="C492" s="31"/>
      <c r="D492" s="31"/>
      <c r="E492" s="31"/>
      <c r="F492" s="78"/>
      <c r="G492" s="21"/>
      <c r="H492" s="31"/>
      <c r="I492" s="32"/>
      <c r="J492" s="33" t="str">
        <f t="shared" si="116"/>
        <v/>
      </c>
      <c r="K492" s="31"/>
      <c r="L492" s="24"/>
      <c r="M492" s="24"/>
      <c r="N492" s="24"/>
      <c r="O492" s="34" t="str">
        <f t="shared" si="117"/>
        <v/>
      </c>
      <c r="P492" s="34" t="str">
        <f t="shared" ca="1" si="118"/>
        <v/>
      </c>
      <c r="Q492" s="34" t="str">
        <f>IF(AND(C492="Abierto",D492="Urgente"),RANK(P492,$P$4:$P$999,0)+COUNTIF($P$4:P492,P492)-1,"")</f>
        <v/>
      </c>
      <c r="R492" s="34" t="str">
        <f t="shared" si="119"/>
        <v/>
      </c>
      <c r="S492" s="34" t="str">
        <f t="shared" ca="1" si="120"/>
        <v/>
      </c>
      <c r="T492" s="34" t="str">
        <f>IF(AND(C492="Abierto",D492="Alta"),RANK(S492,$S$4:$S$999,0)+COUNTIF($S$4:S492,S492)-1+MAX(Q:Q),"")</f>
        <v/>
      </c>
      <c r="U492" s="34" t="str">
        <f t="shared" si="121"/>
        <v/>
      </c>
      <c r="V492" s="34" t="str">
        <f t="shared" ca="1" si="122"/>
        <v/>
      </c>
      <c r="W492" s="34" t="str">
        <f>IF(AND(C492="Abierto",D492="Media"),RANK(V492,$V$4:$V$999,0)+COUNTIF($V$4:V492,V492)-1+MAX(Q:Q,T:T),"")</f>
        <v/>
      </c>
      <c r="X492" s="34" t="str">
        <f t="shared" si="123"/>
        <v/>
      </c>
      <c r="Y492" s="34" t="str">
        <f t="shared" ca="1" si="124"/>
        <v/>
      </c>
      <c r="Z492" s="34" t="str">
        <f>IF(AND(C492="Abierto",D492="Baja"),RANK(Y492,$Y$4:$Y$999,0)+COUNTIF($Y$4:Y492,Y492)-1+MAX(Q:Q,T:T,W:W),"")</f>
        <v/>
      </c>
      <c r="AA492" s="35" t="str">
        <f t="shared" si="130"/>
        <v/>
      </c>
      <c r="AB492" s="35" t="str">
        <f t="shared" si="125"/>
        <v/>
      </c>
      <c r="AC492" s="35" t="str">
        <f t="shared" si="126"/>
        <v/>
      </c>
      <c r="AD492" s="36">
        <v>489</v>
      </c>
      <c r="AE492" s="36" t="str">
        <f t="shared" ca="1" si="127"/>
        <v/>
      </c>
      <c r="AF492" s="37" t="str">
        <f t="shared" ca="1" si="128"/>
        <v/>
      </c>
      <c r="AG492" s="24"/>
      <c r="AH492" s="24"/>
      <c r="AI492" s="24"/>
      <c r="AJ492" s="24"/>
      <c r="AK492" s="36" t="str">
        <f>IF(AL492="","",MAX($AK$1:AK491)+1)</f>
        <v/>
      </c>
      <c r="AL492" s="39" t="str">
        <f>IF(H492="","",IF(COUNTIF($AL$3:AL491,H492)=0,H492,""))</f>
        <v/>
      </c>
      <c r="AM492" s="39" t="str">
        <f t="shared" si="129"/>
        <v/>
      </c>
    </row>
    <row r="493" spans="2:39" x14ac:dyDescent="0.35">
      <c r="B493" s="31"/>
      <c r="C493" s="31"/>
      <c r="D493" s="31"/>
      <c r="E493" s="31"/>
      <c r="F493" s="78"/>
      <c r="G493" s="21"/>
      <c r="H493" s="31"/>
      <c r="I493" s="32"/>
      <c r="J493" s="33" t="str">
        <f t="shared" si="116"/>
        <v/>
      </c>
      <c r="K493" s="31"/>
      <c r="L493" s="24"/>
      <c r="M493" s="24"/>
      <c r="N493" s="24"/>
      <c r="O493" s="34" t="str">
        <f t="shared" si="117"/>
        <v/>
      </c>
      <c r="P493" s="34" t="str">
        <f t="shared" ca="1" si="118"/>
        <v/>
      </c>
      <c r="Q493" s="34" t="str">
        <f>IF(AND(C493="Abierto",D493="Urgente"),RANK(P493,$P$4:$P$999,0)+COUNTIF($P$4:P493,P493)-1,"")</f>
        <v/>
      </c>
      <c r="R493" s="34" t="str">
        <f t="shared" si="119"/>
        <v/>
      </c>
      <c r="S493" s="34" t="str">
        <f t="shared" ca="1" si="120"/>
        <v/>
      </c>
      <c r="T493" s="34" t="str">
        <f>IF(AND(C493="Abierto",D493="Alta"),RANK(S493,$S$4:$S$999,0)+COUNTIF($S$4:S493,S493)-1+MAX(Q:Q),"")</f>
        <v/>
      </c>
      <c r="U493" s="34" t="str">
        <f t="shared" si="121"/>
        <v/>
      </c>
      <c r="V493" s="34" t="str">
        <f t="shared" ca="1" si="122"/>
        <v/>
      </c>
      <c r="W493" s="34" t="str">
        <f>IF(AND(C493="Abierto",D493="Media"),RANK(V493,$V$4:$V$999,0)+COUNTIF($V$4:V493,V493)-1+MAX(Q:Q,T:T),"")</f>
        <v/>
      </c>
      <c r="X493" s="34" t="str">
        <f t="shared" si="123"/>
        <v/>
      </c>
      <c r="Y493" s="34" t="str">
        <f t="shared" ca="1" si="124"/>
        <v/>
      </c>
      <c r="Z493" s="34" t="str">
        <f>IF(AND(C493="Abierto",D493="Baja"),RANK(Y493,$Y$4:$Y$999,0)+COUNTIF($Y$4:Y493,Y493)-1+MAX(Q:Q,T:T,W:W),"")</f>
        <v/>
      </c>
      <c r="AA493" s="35" t="str">
        <f t="shared" si="130"/>
        <v/>
      </c>
      <c r="AB493" s="35" t="str">
        <f t="shared" si="125"/>
        <v/>
      </c>
      <c r="AC493" s="35" t="str">
        <f t="shared" si="126"/>
        <v/>
      </c>
      <c r="AD493" s="36">
        <v>490</v>
      </c>
      <c r="AE493" s="36" t="str">
        <f t="shared" ca="1" si="127"/>
        <v/>
      </c>
      <c r="AF493" s="37" t="str">
        <f t="shared" ca="1" si="128"/>
        <v/>
      </c>
      <c r="AG493" s="24"/>
      <c r="AH493" s="24"/>
      <c r="AI493" s="24"/>
      <c r="AJ493" s="24"/>
      <c r="AK493" s="36" t="str">
        <f>IF(AL493="","",MAX($AK$1:AK492)+1)</f>
        <v/>
      </c>
      <c r="AL493" s="39" t="str">
        <f>IF(H493="","",IF(COUNTIF($AL$3:AL492,H493)=0,H493,""))</f>
        <v/>
      </c>
      <c r="AM493" s="39" t="str">
        <f t="shared" si="129"/>
        <v/>
      </c>
    </row>
    <row r="494" spans="2:39" x14ac:dyDescent="0.35">
      <c r="B494" s="31"/>
      <c r="C494" s="31"/>
      <c r="D494" s="31"/>
      <c r="E494" s="31"/>
      <c r="F494" s="78"/>
      <c r="G494" s="21"/>
      <c r="H494" s="31"/>
      <c r="I494" s="32"/>
      <c r="J494" s="33" t="str">
        <f t="shared" si="116"/>
        <v/>
      </c>
      <c r="K494" s="31"/>
      <c r="L494" s="24"/>
      <c r="M494" s="24"/>
      <c r="N494" s="24"/>
      <c r="O494" s="34" t="str">
        <f t="shared" si="117"/>
        <v/>
      </c>
      <c r="P494" s="34" t="str">
        <f t="shared" ca="1" si="118"/>
        <v/>
      </c>
      <c r="Q494" s="34" t="str">
        <f>IF(AND(C494="Abierto",D494="Urgente"),RANK(P494,$P$4:$P$999,0)+COUNTIF($P$4:P494,P494)-1,"")</f>
        <v/>
      </c>
      <c r="R494" s="34" t="str">
        <f t="shared" si="119"/>
        <v/>
      </c>
      <c r="S494" s="34" t="str">
        <f t="shared" ca="1" si="120"/>
        <v/>
      </c>
      <c r="T494" s="34" t="str">
        <f>IF(AND(C494="Abierto",D494="Alta"),RANK(S494,$S$4:$S$999,0)+COUNTIF($S$4:S494,S494)-1+MAX(Q:Q),"")</f>
        <v/>
      </c>
      <c r="U494" s="34" t="str">
        <f t="shared" si="121"/>
        <v/>
      </c>
      <c r="V494" s="34" t="str">
        <f t="shared" ca="1" si="122"/>
        <v/>
      </c>
      <c r="W494" s="34" t="str">
        <f>IF(AND(C494="Abierto",D494="Media"),RANK(V494,$V$4:$V$999,0)+COUNTIF($V$4:V494,V494)-1+MAX(Q:Q,T:T),"")</f>
        <v/>
      </c>
      <c r="X494" s="34" t="str">
        <f t="shared" si="123"/>
        <v/>
      </c>
      <c r="Y494" s="34" t="str">
        <f t="shared" ca="1" si="124"/>
        <v/>
      </c>
      <c r="Z494" s="34" t="str">
        <f>IF(AND(C494="Abierto",D494="Baja"),RANK(Y494,$Y$4:$Y$999,0)+COUNTIF($Y$4:Y494,Y494)-1+MAX(Q:Q,T:T,W:W),"")</f>
        <v/>
      </c>
      <c r="AA494" s="35" t="str">
        <f t="shared" si="130"/>
        <v/>
      </c>
      <c r="AB494" s="35" t="str">
        <f t="shared" si="125"/>
        <v/>
      </c>
      <c r="AC494" s="35" t="str">
        <f t="shared" si="126"/>
        <v/>
      </c>
      <c r="AD494" s="36">
        <v>491</v>
      </c>
      <c r="AE494" s="36" t="str">
        <f t="shared" ca="1" si="127"/>
        <v/>
      </c>
      <c r="AF494" s="37" t="str">
        <f t="shared" ca="1" si="128"/>
        <v/>
      </c>
      <c r="AG494" s="24"/>
      <c r="AH494" s="24"/>
      <c r="AI494" s="24"/>
      <c r="AJ494" s="24"/>
      <c r="AK494" s="36" t="str">
        <f>IF(AL494="","",MAX($AK$1:AK493)+1)</f>
        <v/>
      </c>
      <c r="AL494" s="39" t="str">
        <f>IF(H494="","",IF(COUNTIF($AL$3:AL493,H494)=0,H494,""))</f>
        <v/>
      </c>
      <c r="AM494" s="39" t="str">
        <f t="shared" si="129"/>
        <v/>
      </c>
    </row>
    <row r="495" spans="2:39" x14ac:dyDescent="0.35">
      <c r="B495" s="31"/>
      <c r="C495" s="31"/>
      <c r="D495" s="31"/>
      <c r="E495" s="31"/>
      <c r="F495" s="78"/>
      <c r="G495" s="21"/>
      <c r="H495" s="31"/>
      <c r="I495" s="32"/>
      <c r="J495" s="33" t="str">
        <f t="shared" si="116"/>
        <v/>
      </c>
      <c r="K495" s="31"/>
      <c r="L495" s="24"/>
      <c r="M495" s="24"/>
      <c r="N495" s="24"/>
      <c r="O495" s="34" t="str">
        <f t="shared" si="117"/>
        <v/>
      </c>
      <c r="P495" s="34" t="str">
        <f t="shared" ca="1" si="118"/>
        <v/>
      </c>
      <c r="Q495" s="34" t="str">
        <f>IF(AND(C495="Abierto",D495="Urgente"),RANK(P495,$P$4:$P$999,0)+COUNTIF($P$4:P495,P495)-1,"")</f>
        <v/>
      </c>
      <c r="R495" s="34" t="str">
        <f t="shared" si="119"/>
        <v/>
      </c>
      <c r="S495" s="34" t="str">
        <f t="shared" ca="1" si="120"/>
        <v/>
      </c>
      <c r="T495" s="34" t="str">
        <f>IF(AND(C495="Abierto",D495="Alta"),RANK(S495,$S$4:$S$999,0)+COUNTIF($S$4:S495,S495)-1+MAX(Q:Q),"")</f>
        <v/>
      </c>
      <c r="U495" s="34" t="str">
        <f t="shared" si="121"/>
        <v/>
      </c>
      <c r="V495" s="34" t="str">
        <f t="shared" ca="1" si="122"/>
        <v/>
      </c>
      <c r="W495" s="34" t="str">
        <f>IF(AND(C495="Abierto",D495="Media"),RANK(V495,$V$4:$V$999,0)+COUNTIF($V$4:V495,V495)-1+MAX(Q:Q,T:T),"")</f>
        <v/>
      </c>
      <c r="X495" s="34" t="str">
        <f t="shared" si="123"/>
        <v/>
      </c>
      <c r="Y495" s="34" t="str">
        <f t="shared" ca="1" si="124"/>
        <v/>
      </c>
      <c r="Z495" s="34" t="str">
        <f>IF(AND(C495="Abierto",D495="Baja"),RANK(Y495,$Y$4:$Y$999,0)+COUNTIF($Y$4:Y495,Y495)-1+MAX(Q:Q,T:T,W:W),"")</f>
        <v/>
      </c>
      <c r="AA495" s="35" t="str">
        <f t="shared" si="130"/>
        <v/>
      </c>
      <c r="AB495" s="35" t="str">
        <f t="shared" si="125"/>
        <v/>
      </c>
      <c r="AC495" s="35" t="str">
        <f t="shared" si="126"/>
        <v/>
      </c>
      <c r="AD495" s="36">
        <v>492</v>
      </c>
      <c r="AE495" s="36" t="str">
        <f t="shared" ca="1" si="127"/>
        <v/>
      </c>
      <c r="AF495" s="37" t="str">
        <f t="shared" ca="1" si="128"/>
        <v/>
      </c>
      <c r="AG495" s="24"/>
      <c r="AH495" s="24"/>
      <c r="AI495" s="24"/>
      <c r="AJ495" s="24"/>
      <c r="AK495" s="36" t="str">
        <f>IF(AL495="","",MAX($AK$1:AK494)+1)</f>
        <v/>
      </c>
      <c r="AL495" s="39" t="str">
        <f>IF(H495="","",IF(COUNTIF($AL$3:AL494,H495)=0,H495,""))</f>
        <v/>
      </c>
      <c r="AM495" s="39" t="str">
        <f t="shared" si="129"/>
        <v/>
      </c>
    </row>
    <row r="496" spans="2:39" x14ac:dyDescent="0.35">
      <c r="B496" s="31"/>
      <c r="C496" s="31"/>
      <c r="D496" s="31"/>
      <c r="E496" s="31"/>
      <c r="F496" s="78"/>
      <c r="G496" s="21"/>
      <c r="H496" s="31"/>
      <c r="I496" s="32"/>
      <c r="J496" s="33" t="str">
        <f t="shared" si="116"/>
        <v/>
      </c>
      <c r="K496" s="31"/>
      <c r="L496" s="24"/>
      <c r="M496" s="24"/>
      <c r="N496" s="24"/>
      <c r="O496" s="34" t="str">
        <f t="shared" si="117"/>
        <v/>
      </c>
      <c r="P496" s="34" t="str">
        <f t="shared" ca="1" si="118"/>
        <v/>
      </c>
      <c r="Q496" s="34" t="str">
        <f>IF(AND(C496="Abierto",D496="Urgente"),RANK(P496,$P$4:$P$999,0)+COUNTIF($P$4:P496,P496)-1,"")</f>
        <v/>
      </c>
      <c r="R496" s="34" t="str">
        <f t="shared" si="119"/>
        <v/>
      </c>
      <c r="S496" s="34" t="str">
        <f t="shared" ca="1" si="120"/>
        <v/>
      </c>
      <c r="T496" s="34" t="str">
        <f>IF(AND(C496="Abierto",D496="Alta"),RANK(S496,$S$4:$S$999,0)+COUNTIF($S$4:S496,S496)-1+MAX(Q:Q),"")</f>
        <v/>
      </c>
      <c r="U496" s="34" t="str">
        <f t="shared" si="121"/>
        <v/>
      </c>
      <c r="V496" s="34" t="str">
        <f t="shared" ca="1" si="122"/>
        <v/>
      </c>
      <c r="W496" s="34" t="str">
        <f>IF(AND(C496="Abierto",D496="Media"),RANK(V496,$V$4:$V$999,0)+COUNTIF($V$4:V496,V496)-1+MAX(Q:Q,T:T),"")</f>
        <v/>
      </c>
      <c r="X496" s="34" t="str">
        <f t="shared" si="123"/>
        <v/>
      </c>
      <c r="Y496" s="34" t="str">
        <f t="shared" ca="1" si="124"/>
        <v/>
      </c>
      <c r="Z496" s="34" t="str">
        <f>IF(AND(C496="Abierto",D496="Baja"),RANK(Y496,$Y$4:$Y$999,0)+COUNTIF($Y$4:Y496,Y496)-1+MAX(Q:Q,T:T,W:W),"")</f>
        <v/>
      </c>
      <c r="AA496" s="35" t="str">
        <f t="shared" si="130"/>
        <v/>
      </c>
      <c r="AB496" s="35" t="str">
        <f t="shared" si="125"/>
        <v/>
      </c>
      <c r="AC496" s="35" t="str">
        <f t="shared" si="126"/>
        <v/>
      </c>
      <c r="AD496" s="36">
        <v>493</v>
      </c>
      <c r="AE496" s="36" t="str">
        <f t="shared" ca="1" si="127"/>
        <v/>
      </c>
      <c r="AF496" s="37" t="str">
        <f t="shared" ca="1" si="128"/>
        <v/>
      </c>
      <c r="AG496" s="24"/>
      <c r="AH496" s="24"/>
      <c r="AI496" s="24"/>
      <c r="AJ496" s="24"/>
      <c r="AK496" s="36" t="str">
        <f>IF(AL496="","",MAX($AK$1:AK495)+1)</f>
        <v/>
      </c>
      <c r="AL496" s="39" t="str">
        <f>IF(H496="","",IF(COUNTIF($AL$3:AL495,H496)=0,H496,""))</f>
        <v/>
      </c>
      <c r="AM496" s="39" t="str">
        <f t="shared" si="129"/>
        <v/>
      </c>
    </row>
    <row r="497" spans="2:39" x14ac:dyDescent="0.35">
      <c r="B497" s="31"/>
      <c r="C497" s="31"/>
      <c r="D497" s="31"/>
      <c r="E497" s="31"/>
      <c r="F497" s="78"/>
      <c r="G497" s="21"/>
      <c r="H497" s="31"/>
      <c r="I497" s="32"/>
      <c r="J497" s="33" t="str">
        <f t="shared" si="116"/>
        <v/>
      </c>
      <c r="K497" s="31"/>
      <c r="L497" s="24"/>
      <c r="M497" s="24"/>
      <c r="N497" s="24"/>
      <c r="O497" s="34" t="str">
        <f t="shared" si="117"/>
        <v/>
      </c>
      <c r="P497" s="34" t="str">
        <f t="shared" ca="1" si="118"/>
        <v/>
      </c>
      <c r="Q497" s="34" t="str">
        <f>IF(AND(C497="Abierto",D497="Urgente"),RANK(P497,$P$4:$P$999,0)+COUNTIF($P$4:P497,P497)-1,"")</f>
        <v/>
      </c>
      <c r="R497" s="34" t="str">
        <f t="shared" si="119"/>
        <v/>
      </c>
      <c r="S497" s="34" t="str">
        <f t="shared" ca="1" si="120"/>
        <v/>
      </c>
      <c r="T497" s="34" t="str">
        <f>IF(AND(C497="Abierto",D497="Alta"),RANK(S497,$S$4:$S$999,0)+COUNTIF($S$4:S497,S497)-1+MAX(Q:Q),"")</f>
        <v/>
      </c>
      <c r="U497" s="34" t="str">
        <f t="shared" si="121"/>
        <v/>
      </c>
      <c r="V497" s="34" t="str">
        <f t="shared" ca="1" si="122"/>
        <v/>
      </c>
      <c r="W497" s="34" t="str">
        <f>IF(AND(C497="Abierto",D497="Media"),RANK(V497,$V$4:$V$999,0)+COUNTIF($V$4:V497,V497)-1+MAX(Q:Q,T:T),"")</f>
        <v/>
      </c>
      <c r="X497" s="34" t="str">
        <f t="shared" si="123"/>
        <v/>
      </c>
      <c r="Y497" s="34" t="str">
        <f t="shared" ca="1" si="124"/>
        <v/>
      </c>
      <c r="Z497" s="34" t="str">
        <f>IF(AND(C497="Abierto",D497="Baja"),RANK(Y497,$Y$4:$Y$999,0)+COUNTIF($Y$4:Y497,Y497)-1+MAX(Q:Q,T:T,W:W),"")</f>
        <v/>
      </c>
      <c r="AA497" s="35" t="str">
        <f t="shared" si="130"/>
        <v/>
      </c>
      <c r="AB497" s="35" t="str">
        <f t="shared" si="125"/>
        <v/>
      </c>
      <c r="AC497" s="35" t="str">
        <f t="shared" si="126"/>
        <v/>
      </c>
      <c r="AD497" s="36">
        <v>494</v>
      </c>
      <c r="AE497" s="36" t="str">
        <f t="shared" ca="1" si="127"/>
        <v/>
      </c>
      <c r="AF497" s="37" t="str">
        <f t="shared" ca="1" si="128"/>
        <v/>
      </c>
      <c r="AG497" s="24"/>
      <c r="AH497" s="24"/>
      <c r="AI497" s="24"/>
      <c r="AJ497" s="24"/>
      <c r="AK497" s="36" t="str">
        <f>IF(AL497="","",MAX($AK$1:AK496)+1)</f>
        <v/>
      </c>
      <c r="AL497" s="39" t="str">
        <f>IF(H497="","",IF(COUNTIF($AL$3:AL496,H497)=0,H497,""))</f>
        <v/>
      </c>
      <c r="AM497" s="39" t="str">
        <f t="shared" si="129"/>
        <v/>
      </c>
    </row>
    <row r="498" spans="2:39" x14ac:dyDescent="0.35">
      <c r="B498" s="31"/>
      <c r="C498" s="31"/>
      <c r="D498" s="31"/>
      <c r="E498" s="31"/>
      <c r="F498" s="78"/>
      <c r="G498" s="21"/>
      <c r="H498" s="31"/>
      <c r="I498" s="32"/>
      <c r="J498" s="33" t="str">
        <f t="shared" si="116"/>
        <v/>
      </c>
      <c r="K498" s="31"/>
      <c r="L498" s="24"/>
      <c r="M498" s="24"/>
      <c r="N498" s="24"/>
      <c r="O498" s="34" t="str">
        <f t="shared" si="117"/>
        <v/>
      </c>
      <c r="P498" s="34" t="str">
        <f t="shared" ca="1" si="118"/>
        <v/>
      </c>
      <c r="Q498" s="34" t="str">
        <f>IF(AND(C498="Abierto",D498="Urgente"),RANK(P498,$P$4:$P$999,0)+COUNTIF($P$4:P498,P498)-1,"")</f>
        <v/>
      </c>
      <c r="R498" s="34" t="str">
        <f t="shared" si="119"/>
        <v/>
      </c>
      <c r="S498" s="34" t="str">
        <f t="shared" ca="1" si="120"/>
        <v/>
      </c>
      <c r="T498" s="34" t="str">
        <f>IF(AND(C498="Abierto",D498="Alta"),RANK(S498,$S$4:$S$999,0)+COUNTIF($S$4:S498,S498)-1+MAX(Q:Q),"")</f>
        <v/>
      </c>
      <c r="U498" s="34" t="str">
        <f t="shared" si="121"/>
        <v/>
      </c>
      <c r="V498" s="34" t="str">
        <f t="shared" ca="1" si="122"/>
        <v/>
      </c>
      <c r="W498" s="34" t="str">
        <f>IF(AND(C498="Abierto",D498="Media"),RANK(V498,$V$4:$V$999,0)+COUNTIF($V$4:V498,V498)-1+MAX(Q:Q,T:T),"")</f>
        <v/>
      </c>
      <c r="X498" s="34" t="str">
        <f t="shared" si="123"/>
        <v/>
      </c>
      <c r="Y498" s="34" t="str">
        <f t="shared" ca="1" si="124"/>
        <v/>
      </c>
      <c r="Z498" s="34" t="str">
        <f>IF(AND(C498="Abierto",D498="Baja"),RANK(Y498,$Y$4:$Y$999,0)+COUNTIF($Y$4:Y498,Y498)-1+MAX(Q:Q,T:T,W:W),"")</f>
        <v/>
      </c>
      <c r="AA498" s="35" t="str">
        <f t="shared" si="130"/>
        <v/>
      </c>
      <c r="AB498" s="35" t="str">
        <f t="shared" si="125"/>
        <v/>
      </c>
      <c r="AC498" s="35" t="str">
        <f t="shared" si="126"/>
        <v/>
      </c>
      <c r="AD498" s="36">
        <v>495</v>
      </c>
      <c r="AE498" s="36" t="str">
        <f t="shared" ca="1" si="127"/>
        <v/>
      </c>
      <c r="AF498" s="37" t="str">
        <f t="shared" ca="1" si="128"/>
        <v/>
      </c>
      <c r="AG498" s="24"/>
      <c r="AH498" s="24"/>
      <c r="AI498" s="24"/>
      <c r="AJ498" s="24"/>
      <c r="AK498" s="36" t="str">
        <f>IF(AL498="","",MAX($AK$1:AK497)+1)</f>
        <v/>
      </c>
      <c r="AL498" s="39" t="str">
        <f>IF(H498="","",IF(COUNTIF($AL$3:AL497,H498)=0,H498,""))</f>
        <v/>
      </c>
      <c r="AM498" s="39" t="str">
        <f t="shared" si="129"/>
        <v/>
      </c>
    </row>
    <row r="499" spans="2:39" x14ac:dyDescent="0.35">
      <c r="B499" s="31"/>
      <c r="C499" s="31"/>
      <c r="D499" s="31"/>
      <c r="E499" s="31"/>
      <c r="F499" s="78"/>
      <c r="G499" s="21"/>
      <c r="H499" s="31"/>
      <c r="I499" s="32"/>
      <c r="J499" s="33" t="str">
        <f t="shared" si="116"/>
        <v/>
      </c>
      <c r="K499" s="31"/>
      <c r="L499" s="24"/>
      <c r="M499" s="24"/>
      <c r="N499" s="24"/>
      <c r="O499" s="34" t="str">
        <f t="shared" si="117"/>
        <v/>
      </c>
      <c r="P499" s="34" t="str">
        <f t="shared" ca="1" si="118"/>
        <v/>
      </c>
      <c r="Q499" s="34" t="str">
        <f>IF(AND(C499="Abierto",D499="Urgente"),RANK(P499,$P$4:$P$999,0)+COUNTIF($P$4:P499,P499)-1,"")</f>
        <v/>
      </c>
      <c r="R499" s="34" t="str">
        <f t="shared" si="119"/>
        <v/>
      </c>
      <c r="S499" s="34" t="str">
        <f t="shared" ca="1" si="120"/>
        <v/>
      </c>
      <c r="T499" s="34" t="str">
        <f>IF(AND(C499="Abierto",D499="Alta"),RANK(S499,$S$4:$S$999,0)+COUNTIF($S$4:S499,S499)-1+MAX(Q:Q),"")</f>
        <v/>
      </c>
      <c r="U499" s="34" t="str">
        <f t="shared" si="121"/>
        <v/>
      </c>
      <c r="V499" s="34" t="str">
        <f t="shared" ca="1" si="122"/>
        <v/>
      </c>
      <c r="W499" s="34" t="str">
        <f>IF(AND(C499="Abierto",D499="Media"),RANK(V499,$V$4:$V$999,0)+COUNTIF($V$4:V499,V499)-1+MAX(Q:Q,T:T),"")</f>
        <v/>
      </c>
      <c r="X499" s="34" t="str">
        <f t="shared" si="123"/>
        <v/>
      </c>
      <c r="Y499" s="34" t="str">
        <f t="shared" ca="1" si="124"/>
        <v/>
      </c>
      <c r="Z499" s="34" t="str">
        <f>IF(AND(C499="Abierto",D499="Baja"),RANK(Y499,$Y$4:$Y$999,0)+COUNTIF($Y$4:Y499,Y499)-1+MAX(Q:Q,T:T,W:W),"")</f>
        <v/>
      </c>
      <c r="AA499" s="35" t="str">
        <f t="shared" si="130"/>
        <v/>
      </c>
      <c r="AB499" s="35" t="str">
        <f t="shared" si="125"/>
        <v/>
      </c>
      <c r="AC499" s="35" t="str">
        <f t="shared" si="126"/>
        <v/>
      </c>
      <c r="AD499" s="36">
        <v>496</v>
      </c>
      <c r="AE499" s="36" t="str">
        <f t="shared" ca="1" si="127"/>
        <v/>
      </c>
      <c r="AF499" s="37" t="str">
        <f t="shared" ca="1" si="128"/>
        <v/>
      </c>
      <c r="AG499" s="24"/>
      <c r="AH499" s="24"/>
      <c r="AI499" s="24"/>
      <c r="AJ499" s="24"/>
      <c r="AK499" s="36" t="str">
        <f>IF(AL499="","",MAX($AK$1:AK498)+1)</f>
        <v/>
      </c>
      <c r="AL499" s="39" t="str">
        <f>IF(H499="","",IF(COUNTIF($AL$3:AL498,H499)=0,H499,""))</f>
        <v/>
      </c>
      <c r="AM499" s="39" t="str">
        <f t="shared" si="129"/>
        <v/>
      </c>
    </row>
    <row r="500" spans="2:39" x14ac:dyDescent="0.35">
      <c r="B500" s="31"/>
      <c r="C500" s="31"/>
      <c r="D500" s="31"/>
      <c r="E500" s="31"/>
      <c r="F500" s="78"/>
      <c r="G500" s="21"/>
      <c r="H500" s="31"/>
      <c r="I500" s="32"/>
      <c r="J500" s="33" t="str">
        <f t="shared" si="116"/>
        <v/>
      </c>
      <c r="K500" s="31"/>
      <c r="L500" s="24"/>
      <c r="M500" s="24"/>
      <c r="N500" s="24"/>
      <c r="O500" s="34" t="str">
        <f t="shared" si="117"/>
        <v/>
      </c>
      <c r="P500" s="34" t="str">
        <f t="shared" ca="1" si="118"/>
        <v/>
      </c>
      <c r="Q500" s="34" t="str">
        <f>IF(AND(C500="Abierto",D500="Urgente"),RANK(P500,$P$4:$P$999,0)+COUNTIF($P$4:P500,P500)-1,"")</f>
        <v/>
      </c>
      <c r="R500" s="34" t="str">
        <f t="shared" si="119"/>
        <v/>
      </c>
      <c r="S500" s="34" t="str">
        <f t="shared" ca="1" si="120"/>
        <v/>
      </c>
      <c r="T500" s="34" t="str">
        <f>IF(AND(C500="Abierto",D500="Alta"),RANK(S500,$S$4:$S$999,0)+COUNTIF($S$4:S500,S500)-1+MAX(Q:Q),"")</f>
        <v/>
      </c>
      <c r="U500" s="34" t="str">
        <f t="shared" si="121"/>
        <v/>
      </c>
      <c r="V500" s="34" t="str">
        <f t="shared" ca="1" si="122"/>
        <v/>
      </c>
      <c r="W500" s="34" t="str">
        <f>IF(AND(C500="Abierto",D500="Media"),RANK(V500,$V$4:$V$999,0)+COUNTIF($V$4:V500,V500)-1+MAX(Q:Q,T:T),"")</f>
        <v/>
      </c>
      <c r="X500" s="34" t="str">
        <f t="shared" si="123"/>
        <v/>
      </c>
      <c r="Y500" s="34" t="str">
        <f t="shared" ca="1" si="124"/>
        <v/>
      </c>
      <c r="Z500" s="34" t="str">
        <f>IF(AND(C500="Abierto",D500="Baja"),RANK(Y500,$Y$4:$Y$999,0)+COUNTIF($Y$4:Y500,Y500)-1+MAX(Q:Q,T:T,W:W),"")</f>
        <v/>
      </c>
      <c r="AA500" s="35" t="str">
        <f t="shared" si="130"/>
        <v/>
      </c>
      <c r="AB500" s="35" t="str">
        <f t="shared" si="125"/>
        <v/>
      </c>
      <c r="AC500" s="35" t="str">
        <f t="shared" si="126"/>
        <v/>
      </c>
      <c r="AD500" s="36">
        <v>497</v>
      </c>
      <c r="AE500" s="36" t="str">
        <f t="shared" ca="1" si="127"/>
        <v/>
      </c>
      <c r="AF500" s="37" t="str">
        <f t="shared" ca="1" si="128"/>
        <v/>
      </c>
      <c r="AG500" s="24"/>
      <c r="AH500" s="24"/>
      <c r="AI500" s="24"/>
      <c r="AJ500" s="24"/>
      <c r="AK500" s="36" t="str">
        <f>IF(AL500="","",MAX($AK$1:AK499)+1)</f>
        <v/>
      </c>
      <c r="AL500" s="39" t="str">
        <f>IF(H500="","",IF(COUNTIF($AL$3:AL499,H500)=0,H500,""))</f>
        <v/>
      </c>
      <c r="AM500" s="39" t="str">
        <f t="shared" si="129"/>
        <v/>
      </c>
    </row>
    <row r="501" spans="2:39" x14ac:dyDescent="0.35">
      <c r="B501" s="31"/>
      <c r="C501" s="31"/>
      <c r="D501" s="31"/>
      <c r="E501" s="31"/>
      <c r="F501" s="78"/>
      <c r="G501" s="21"/>
      <c r="H501" s="31"/>
      <c r="I501" s="32"/>
      <c r="J501" s="33" t="str">
        <f t="shared" si="116"/>
        <v/>
      </c>
      <c r="K501" s="31"/>
      <c r="L501" s="24"/>
      <c r="M501" s="24"/>
      <c r="N501" s="24"/>
      <c r="O501" s="34" t="str">
        <f t="shared" si="117"/>
        <v/>
      </c>
      <c r="P501" s="34" t="str">
        <f t="shared" ca="1" si="118"/>
        <v/>
      </c>
      <c r="Q501" s="34" t="str">
        <f>IF(AND(C501="Abierto",D501="Urgente"),RANK(P501,$P$4:$P$999,0)+COUNTIF($P$4:P501,P501)-1,"")</f>
        <v/>
      </c>
      <c r="R501" s="34" t="str">
        <f t="shared" si="119"/>
        <v/>
      </c>
      <c r="S501" s="34" t="str">
        <f t="shared" ca="1" si="120"/>
        <v/>
      </c>
      <c r="T501" s="34" t="str">
        <f>IF(AND(C501="Abierto",D501="Alta"),RANK(S501,$S$4:$S$999,0)+COUNTIF($S$4:S501,S501)-1+MAX(Q:Q),"")</f>
        <v/>
      </c>
      <c r="U501" s="34" t="str">
        <f t="shared" si="121"/>
        <v/>
      </c>
      <c r="V501" s="34" t="str">
        <f t="shared" ca="1" si="122"/>
        <v/>
      </c>
      <c r="W501" s="34" t="str">
        <f>IF(AND(C501="Abierto",D501="Media"),RANK(V501,$V$4:$V$999,0)+COUNTIF($V$4:V501,V501)-1+MAX(Q:Q,T:T),"")</f>
        <v/>
      </c>
      <c r="X501" s="34" t="str">
        <f t="shared" si="123"/>
        <v/>
      </c>
      <c r="Y501" s="34" t="str">
        <f t="shared" ca="1" si="124"/>
        <v/>
      </c>
      <c r="Z501" s="34" t="str">
        <f>IF(AND(C501="Abierto",D501="Baja"),RANK(Y501,$Y$4:$Y$999,0)+COUNTIF($Y$4:Y501,Y501)-1+MAX(Q:Q,T:T,W:W),"")</f>
        <v/>
      </c>
      <c r="AA501" s="35" t="str">
        <f t="shared" si="130"/>
        <v/>
      </c>
      <c r="AB501" s="35" t="str">
        <f t="shared" si="125"/>
        <v/>
      </c>
      <c r="AC501" s="35" t="str">
        <f t="shared" si="126"/>
        <v/>
      </c>
      <c r="AD501" s="36">
        <v>498</v>
      </c>
      <c r="AE501" s="36" t="str">
        <f t="shared" ca="1" si="127"/>
        <v/>
      </c>
      <c r="AF501" s="37" t="str">
        <f t="shared" ca="1" si="128"/>
        <v/>
      </c>
      <c r="AG501" s="24"/>
      <c r="AH501" s="24"/>
      <c r="AI501" s="24"/>
      <c r="AJ501" s="24"/>
      <c r="AK501" s="36" t="str">
        <f>IF(AL501="","",MAX($AK$1:AK500)+1)</f>
        <v/>
      </c>
      <c r="AL501" s="39" t="str">
        <f>IF(H501="","",IF(COUNTIF($AL$3:AL500,H501)=0,H501,""))</f>
        <v/>
      </c>
      <c r="AM501" s="39" t="str">
        <f t="shared" si="129"/>
        <v/>
      </c>
    </row>
    <row r="502" spans="2:39" x14ac:dyDescent="0.35">
      <c r="B502" s="31"/>
      <c r="C502" s="31"/>
      <c r="D502" s="31"/>
      <c r="E502" s="31"/>
      <c r="F502" s="78"/>
      <c r="G502" s="21"/>
      <c r="H502" s="31"/>
      <c r="I502" s="32"/>
      <c r="J502" s="33" t="str">
        <f t="shared" si="116"/>
        <v/>
      </c>
      <c r="K502" s="31"/>
      <c r="L502" s="24"/>
      <c r="M502" s="24"/>
      <c r="N502" s="24"/>
      <c r="O502" s="34" t="str">
        <f t="shared" si="117"/>
        <v/>
      </c>
      <c r="P502" s="34" t="str">
        <f t="shared" ca="1" si="118"/>
        <v/>
      </c>
      <c r="Q502" s="34" t="str">
        <f>IF(AND(C502="Abierto",D502="Urgente"),RANK(P502,$P$4:$P$999,0)+COUNTIF($P$4:P502,P502)-1,"")</f>
        <v/>
      </c>
      <c r="R502" s="34" t="str">
        <f t="shared" si="119"/>
        <v/>
      </c>
      <c r="S502" s="34" t="str">
        <f t="shared" ca="1" si="120"/>
        <v/>
      </c>
      <c r="T502" s="34" t="str">
        <f>IF(AND(C502="Abierto",D502="Alta"),RANK(S502,$S$4:$S$999,0)+COUNTIF($S$4:S502,S502)-1+MAX(Q:Q),"")</f>
        <v/>
      </c>
      <c r="U502" s="34" t="str">
        <f t="shared" si="121"/>
        <v/>
      </c>
      <c r="V502" s="34" t="str">
        <f t="shared" ca="1" si="122"/>
        <v/>
      </c>
      <c r="W502" s="34" t="str">
        <f>IF(AND(C502="Abierto",D502="Media"),RANK(V502,$V$4:$V$999,0)+COUNTIF($V$4:V502,V502)-1+MAX(Q:Q,T:T),"")</f>
        <v/>
      </c>
      <c r="X502" s="34" t="str">
        <f t="shared" si="123"/>
        <v/>
      </c>
      <c r="Y502" s="34" t="str">
        <f t="shared" ca="1" si="124"/>
        <v/>
      </c>
      <c r="Z502" s="34" t="str">
        <f>IF(AND(C502="Abierto",D502="Baja"),RANK(Y502,$Y$4:$Y$999,0)+COUNTIF($Y$4:Y502,Y502)-1+MAX(Q:Q,T:T,W:W),"")</f>
        <v/>
      </c>
      <c r="AA502" s="35" t="str">
        <f t="shared" si="130"/>
        <v/>
      </c>
      <c r="AB502" s="35" t="str">
        <f t="shared" si="125"/>
        <v/>
      </c>
      <c r="AC502" s="35" t="str">
        <f t="shared" si="126"/>
        <v/>
      </c>
      <c r="AD502" s="36">
        <v>499</v>
      </c>
      <c r="AE502" s="36" t="str">
        <f t="shared" ca="1" si="127"/>
        <v/>
      </c>
      <c r="AF502" s="37" t="str">
        <f t="shared" ca="1" si="128"/>
        <v/>
      </c>
      <c r="AG502" s="24"/>
      <c r="AH502" s="24"/>
      <c r="AI502" s="24"/>
      <c r="AJ502" s="24"/>
      <c r="AK502" s="36" t="str">
        <f>IF(AL502="","",MAX($AK$1:AK501)+1)</f>
        <v/>
      </c>
      <c r="AL502" s="39" t="str">
        <f>IF(H502="","",IF(COUNTIF($AL$3:AL501,H502)=0,H502,""))</f>
        <v/>
      </c>
      <c r="AM502" s="39" t="str">
        <f t="shared" si="129"/>
        <v/>
      </c>
    </row>
    <row r="503" spans="2:39" x14ac:dyDescent="0.35">
      <c r="B503" s="31"/>
      <c r="C503" s="31"/>
      <c r="D503" s="31"/>
      <c r="E503" s="31"/>
      <c r="F503" s="78"/>
      <c r="G503" s="21"/>
      <c r="H503" s="31"/>
      <c r="I503" s="32"/>
      <c r="J503" s="33" t="str">
        <f t="shared" si="116"/>
        <v/>
      </c>
      <c r="K503" s="31"/>
      <c r="L503" s="24"/>
      <c r="M503" s="24"/>
      <c r="N503" s="24"/>
      <c r="O503" s="34" t="str">
        <f t="shared" si="117"/>
        <v/>
      </c>
      <c r="P503" s="34" t="str">
        <f t="shared" ca="1" si="118"/>
        <v/>
      </c>
      <c r="Q503" s="34" t="str">
        <f>IF(AND(C503="Abierto",D503="Urgente"),RANK(P503,$P$4:$P$999,0)+COUNTIF($P$4:P503,P503)-1,"")</f>
        <v/>
      </c>
      <c r="R503" s="34" t="str">
        <f t="shared" si="119"/>
        <v/>
      </c>
      <c r="S503" s="34" t="str">
        <f t="shared" ca="1" si="120"/>
        <v/>
      </c>
      <c r="T503" s="34" t="str">
        <f>IF(AND(C503="Abierto",D503="Alta"),RANK(S503,$S$4:$S$999,0)+COUNTIF($S$4:S503,S503)-1+MAX(Q:Q),"")</f>
        <v/>
      </c>
      <c r="U503" s="34" t="str">
        <f t="shared" si="121"/>
        <v/>
      </c>
      <c r="V503" s="34" t="str">
        <f t="shared" ca="1" si="122"/>
        <v/>
      </c>
      <c r="W503" s="34" t="str">
        <f>IF(AND(C503="Abierto",D503="Media"),RANK(V503,$V$4:$V$999,0)+COUNTIF($V$4:V503,V503)-1+MAX(Q:Q,T:T),"")</f>
        <v/>
      </c>
      <c r="X503" s="34" t="str">
        <f t="shared" si="123"/>
        <v/>
      </c>
      <c r="Y503" s="34" t="str">
        <f t="shared" ca="1" si="124"/>
        <v/>
      </c>
      <c r="Z503" s="34" t="str">
        <f>IF(AND(C503="Abierto",D503="Baja"),RANK(Y503,$Y$4:$Y$999,0)+COUNTIF($Y$4:Y503,Y503)-1+MAX(Q:Q,T:T,W:W),"")</f>
        <v/>
      </c>
      <c r="AA503" s="35" t="str">
        <f t="shared" si="130"/>
        <v/>
      </c>
      <c r="AB503" s="35" t="str">
        <f t="shared" si="125"/>
        <v/>
      </c>
      <c r="AC503" s="35" t="str">
        <f t="shared" si="126"/>
        <v/>
      </c>
      <c r="AD503" s="36">
        <v>500</v>
      </c>
      <c r="AE503" s="36" t="str">
        <f t="shared" ca="1" si="127"/>
        <v/>
      </c>
      <c r="AF503" s="37" t="str">
        <f t="shared" ca="1" si="128"/>
        <v/>
      </c>
      <c r="AG503" s="24"/>
      <c r="AH503" s="24"/>
      <c r="AI503" s="24"/>
      <c r="AJ503" s="24"/>
      <c r="AK503" s="36" t="str">
        <f>IF(AL503="","",MAX($AK$1:AK502)+1)</f>
        <v/>
      </c>
      <c r="AL503" s="39" t="str">
        <f>IF(H503="","",IF(COUNTIF($AL$3:AL502,H503)=0,H503,""))</f>
        <v/>
      </c>
      <c r="AM503" s="39" t="str">
        <f t="shared" si="129"/>
        <v/>
      </c>
    </row>
    <row r="504" spans="2:39" x14ac:dyDescent="0.35">
      <c r="B504" s="31"/>
      <c r="C504" s="31"/>
      <c r="D504" s="31"/>
      <c r="E504" s="31"/>
      <c r="F504" s="78"/>
      <c r="G504" s="21"/>
      <c r="H504" s="31"/>
      <c r="I504" s="32"/>
      <c r="J504" s="33" t="str">
        <f t="shared" si="116"/>
        <v/>
      </c>
      <c r="K504" s="31"/>
      <c r="L504" s="24"/>
      <c r="M504" s="24"/>
      <c r="N504" s="24"/>
      <c r="O504" s="34" t="str">
        <f t="shared" si="117"/>
        <v/>
      </c>
      <c r="P504" s="34" t="str">
        <f t="shared" ca="1" si="118"/>
        <v/>
      </c>
      <c r="Q504" s="34" t="str">
        <f>IF(AND(C504="Abierto",D504="Urgente"),RANK(P504,$P$4:$P$999,0)+COUNTIF($P$4:P504,P504)-1,"")</f>
        <v/>
      </c>
      <c r="R504" s="34" t="str">
        <f t="shared" si="119"/>
        <v/>
      </c>
      <c r="S504" s="34" t="str">
        <f t="shared" ca="1" si="120"/>
        <v/>
      </c>
      <c r="T504" s="34" t="str">
        <f>IF(AND(C504="Abierto",D504="Alta"),RANK(S504,$S$4:$S$999,0)+COUNTIF($S$4:S504,S504)-1+MAX(Q:Q),"")</f>
        <v/>
      </c>
      <c r="U504" s="34" t="str">
        <f t="shared" si="121"/>
        <v/>
      </c>
      <c r="V504" s="34" t="str">
        <f t="shared" ca="1" si="122"/>
        <v/>
      </c>
      <c r="W504" s="34" t="str">
        <f>IF(AND(C504="Abierto",D504="Media"),RANK(V504,$V$4:$V$999,0)+COUNTIF($V$4:V504,V504)-1+MAX(Q:Q,T:T),"")</f>
        <v/>
      </c>
      <c r="X504" s="34" t="str">
        <f t="shared" si="123"/>
        <v/>
      </c>
      <c r="Y504" s="34" t="str">
        <f t="shared" ca="1" si="124"/>
        <v/>
      </c>
      <c r="Z504" s="34" t="str">
        <f>IF(AND(C504="Abierto",D504="Baja"),RANK(Y504,$Y$4:$Y$999,0)+COUNTIF($Y$4:Y504,Y504)-1+MAX(Q:Q,T:T,W:W),"")</f>
        <v/>
      </c>
      <c r="AA504" s="35" t="str">
        <f t="shared" si="130"/>
        <v/>
      </c>
      <c r="AB504" s="35" t="str">
        <f t="shared" si="125"/>
        <v/>
      </c>
      <c r="AC504" s="35" t="str">
        <f t="shared" si="126"/>
        <v/>
      </c>
      <c r="AD504" s="36">
        <v>501</v>
      </c>
      <c r="AE504" s="36" t="str">
        <f t="shared" ca="1" si="127"/>
        <v/>
      </c>
      <c r="AF504" s="37" t="str">
        <f t="shared" ca="1" si="128"/>
        <v/>
      </c>
      <c r="AG504" s="24"/>
      <c r="AH504" s="24"/>
      <c r="AI504" s="24"/>
      <c r="AJ504" s="24"/>
      <c r="AK504" s="36" t="str">
        <f>IF(AL504="","",MAX($AK$1:AK503)+1)</f>
        <v/>
      </c>
      <c r="AL504" s="39" t="str">
        <f>IF(H504="","",IF(COUNTIF($AL$3:AL503,H504)=0,H504,""))</f>
        <v/>
      </c>
      <c r="AM504" s="39" t="str">
        <f t="shared" si="129"/>
        <v/>
      </c>
    </row>
    <row r="505" spans="2:39" x14ac:dyDescent="0.35">
      <c r="B505" s="31"/>
      <c r="C505" s="31"/>
      <c r="D505" s="31"/>
      <c r="E505" s="31"/>
      <c r="F505" s="78"/>
      <c r="G505" s="21"/>
      <c r="H505" s="31"/>
      <c r="I505" s="32"/>
      <c r="J505" s="33" t="str">
        <f t="shared" si="116"/>
        <v/>
      </c>
      <c r="K505" s="31"/>
      <c r="L505" s="24"/>
      <c r="M505" s="24"/>
      <c r="N505" s="24"/>
      <c r="O505" s="34" t="str">
        <f t="shared" si="117"/>
        <v/>
      </c>
      <c r="P505" s="34" t="str">
        <f t="shared" ca="1" si="118"/>
        <v/>
      </c>
      <c r="Q505" s="34" t="str">
        <f>IF(AND(C505="Abierto",D505="Urgente"),RANK(P505,$P$4:$P$999,0)+COUNTIF($P$4:P505,P505)-1,"")</f>
        <v/>
      </c>
      <c r="R505" s="34" t="str">
        <f t="shared" si="119"/>
        <v/>
      </c>
      <c r="S505" s="34" t="str">
        <f t="shared" ca="1" si="120"/>
        <v/>
      </c>
      <c r="T505" s="34" t="str">
        <f>IF(AND(C505="Abierto",D505="Alta"),RANK(S505,$S$4:$S$999,0)+COUNTIF($S$4:S505,S505)-1+MAX(Q:Q),"")</f>
        <v/>
      </c>
      <c r="U505" s="34" t="str">
        <f t="shared" si="121"/>
        <v/>
      </c>
      <c r="V505" s="34" t="str">
        <f t="shared" ca="1" si="122"/>
        <v/>
      </c>
      <c r="W505" s="34" t="str">
        <f>IF(AND(C505="Abierto",D505="Media"),RANK(V505,$V$4:$V$999,0)+COUNTIF($V$4:V505,V505)-1+MAX(Q:Q,T:T),"")</f>
        <v/>
      </c>
      <c r="X505" s="34" t="str">
        <f t="shared" si="123"/>
        <v/>
      </c>
      <c r="Y505" s="34" t="str">
        <f t="shared" ca="1" si="124"/>
        <v/>
      </c>
      <c r="Z505" s="34" t="str">
        <f>IF(AND(C505="Abierto",D505="Baja"),RANK(Y505,$Y$4:$Y$999,0)+COUNTIF($Y$4:Y505,Y505)-1+MAX(Q:Q,T:T,W:W),"")</f>
        <v/>
      </c>
      <c r="AA505" s="35" t="str">
        <f t="shared" si="130"/>
        <v/>
      </c>
      <c r="AB505" s="35" t="str">
        <f t="shared" si="125"/>
        <v/>
      </c>
      <c r="AC505" s="35" t="str">
        <f t="shared" si="126"/>
        <v/>
      </c>
      <c r="AD505" s="36">
        <v>502</v>
      </c>
      <c r="AE505" s="36" t="str">
        <f t="shared" ca="1" si="127"/>
        <v/>
      </c>
      <c r="AF505" s="37" t="str">
        <f t="shared" ca="1" si="128"/>
        <v/>
      </c>
      <c r="AG505" s="24"/>
      <c r="AH505" s="24"/>
      <c r="AI505" s="24"/>
      <c r="AJ505" s="24"/>
      <c r="AK505" s="36" t="str">
        <f>IF(AL505="","",MAX($AK$1:AK504)+1)</f>
        <v/>
      </c>
      <c r="AL505" s="39" t="str">
        <f>IF(H505="","",IF(COUNTIF($AL$3:AL504,H505)=0,H505,""))</f>
        <v/>
      </c>
      <c r="AM505" s="39" t="str">
        <f t="shared" si="129"/>
        <v/>
      </c>
    </row>
    <row r="506" spans="2:39" x14ac:dyDescent="0.35">
      <c r="B506" s="31"/>
      <c r="C506" s="31"/>
      <c r="D506" s="31"/>
      <c r="E506" s="31"/>
      <c r="F506" s="78"/>
      <c r="G506" s="21"/>
      <c r="H506" s="31"/>
      <c r="I506" s="32"/>
      <c r="J506" s="33" t="str">
        <f t="shared" si="116"/>
        <v/>
      </c>
      <c r="K506" s="31"/>
      <c r="L506" s="24"/>
      <c r="M506" s="24"/>
      <c r="N506" s="24"/>
      <c r="O506" s="34" t="str">
        <f t="shared" si="117"/>
        <v/>
      </c>
      <c r="P506" s="34" t="str">
        <f t="shared" ca="1" si="118"/>
        <v/>
      </c>
      <c r="Q506" s="34" t="str">
        <f>IF(AND(C506="Abierto",D506="Urgente"),RANK(P506,$P$4:$P$999,0)+COUNTIF($P$4:P506,P506)-1,"")</f>
        <v/>
      </c>
      <c r="R506" s="34" t="str">
        <f t="shared" si="119"/>
        <v/>
      </c>
      <c r="S506" s="34" t="str">
        <f t="shared" ca="1" si="120"/>
        <v/>
      </c>
      <c r="T506" s="34" t="str">
        <f>IF(AND(C506="Abierto",D506="Alta"),RANK(S506,$S$4:$S$999,0)+COUNTIF($S$4:S506,S506)-1+MAX(Q:Q),"")</f>
        <v/>
      </c>
      <c r="U506" s="34" t="str">
        <f t="shared" si="121"/>
        <v/>
      </c>
      <c r="V506" s="34" t="str">
        <f t="shared" ca="1" si="122"/>
        <v/>
      </c>
      <c r="W506" s="34" t="str">
        <f>IF(AND(C506="Abierto",D506="Media"),RANK(V506,$V$4:$V$999,0)+COUNTIF($V$4:V506,V506)-1+MAX(Q:Q,T:T),"")</f>
        <v/>
      </c>
      <c r="X506" s="34" t="str">
        <f t="shared" si="123"/>
        <v/>
      </c>
      <c r="Y506" s="34" t="str">
        <f t="shared" ca="1" si="124"/>
        <v/>
      </c>
      <c r="Z506" s="34" t="str">
        <f>IF(AND(C506="Abierto",D506="Baja"),RANK(Y506,$Y$4:$Y$999,0)+COUNTIF($Y$4:Y506,Y506)-1+MAX(Q:Q,T:T,W:W),"")</f>
        <v/>
      </c>
      <c r="AA506" s="35" t="str">
        <f t="shared" si="130"/>
        <v/>
      </c>
      <c r="AB506" s="35" t="str">
        <f t="shared" si="125"/>
        <v/>
      </c>
      <c r="AC506" s="35" t="str">
        <f t="shared" si="126"/>
        <v/>
      </c>
      <c r="AD506" s="36">
        <v>503</v>
      </c>
      <c r="AE506" s="36" t="str">
        <f t="shared" ca="1" si="127"/>
        <v/>
      </c>
      <c r="AF506" s="37" t="str">
        <f t="shared" ca="1" si="128"/>
        <v/>
      </c>
      <c r="AG506" s="24"/>
      <c r="AH506" s="24"/>
      <c r="AI506" s="24"/>
      <c r="AJ506" s="24"/>
      <c r="AK506" s="36" t="str">
        <f>IF(AL506="","",MAX($AK$1:AK505)+1)</f>
        <v/>
      </c>
      <c r="AL506" s="39" t="str">
        <f>IF(H506="","",IF(COUNTIF($AL$3:AL505,H506)=0,H506,""))</f>
        <v/>
      </c>
      <c r="AM506" s="39" t="str">
        <f t="shared" si="129"/>
        <v/>
      </c>
    </row>
    <row r="507" spans="2:39" x14ac:dyDescent="0.35">
      <c r="B507" s="31"/>
      <c r="C507" s="31"/>
      <c r="D507" s="31"/>
      <c r="E507" s="31"/>
      <c r="F507" s="78"/>
      <c r="G507" s="21"/>
      <c r="H507" s="31"/>
      <c r="I507" s="32"/>
      <c r="J507" s="33" t="str">
        <f t="shared" si="116"/>
        <v/>
      </c>
      <c r="K507" s="31"/>
      <c r="L507" s="24"/>
      <c r="M507" s="24"/>
      <c r="N507" s="24"/>
      <c r="O507" s="34" t="str">
        <f t="shared" si="117"/>
        <v/>
      </c>
      <c r="P507" s="34" t="str">
        <f t="shared" ca="1" si="118"/>
        <v/>
      </c>
      <c r="Q507" s="34" t="str">
        <f>IF(AND(C507="Abierto",D507="Urgente"),RANK(P507,$P$4:$P$999,0)+COUNTIF($P$4:P507,P507)-1,"")</f>
        <v/>
      </c>
      <c r="R507" s="34" t="str">
        <f t="shared" si="119"/>
        <v/>
      </c>
      <c r="S507" s="34" t="str">
        <f t="shared" ca="1" si="120"/>
        <v/>
      </c>
      <c r="T507" s="34" t="str">
        <f>IF(AND(C507="Abierto",D507="Alta"),RANK(S507,$S$4:$S$999,0)+COUNTIF($S$4:S507,S507)-1+MAX(Q:Q),"")</f>
        <v/>
      </c>
      <c r="U507" s="34" t="str">
        <f t="shared" si="121"/>
        <v/>
      </c>
      <c r="V507" s="34" t="str">
        <f t="shared" ca="1" si="122"/>
        <v/>
      </c>
      <c r="W507" s="34" t="str">
        <f>IF(AND(C507="Abierto",D507="Media"),RANK(V507,$V$4:$V$999,0)+COUNTIF($V$4:V507,V507)-1+MAX(Q:Q,T:T),"")</f>
        <v/>
      </c>
      <c r="X507" s="34" t="str">
        <f t="shared" si="123"/>
        <v/>
      </c>
      <c r="Y507" s="34" t="str">
        <f t="shared" ca="1" si="124"/>
        <v/>
      </c>
      <c r="Z507" s="34" t="str">
        <f>IF(AND(C507="Abierto",D507="Baja"),RANK(Y507,$Y$4:$Y$999,0)+COUNTIF($Y$4:Y507,Y507)-1+MAX(Q:Q,T:T,W:W),"")</f>
        <v/>
      </c>
      <c r="AA507" s="35" t="str">
        <f t="shared" si="130"/>
        <v/>
      </c>
      <c r="AB507" s="35" t="str">
        <f t="shared" si="125"/>
        <v/>
      </c>
      <c r="AC507" s="35" t="str">
        <f t="shared" si="126"/>
        <v/>
      </c>
      <c r="AD507" s="36">
        <v>504</v>
      </c>
      <c r="AE507" s="36" t="str">
        <f t="shared" ca="1" si="127"/>
        <v/>
      </c>
      <c r="AF507" s="37" t="str">
        <f t="shared" ca="1" si="128"/>
        <v/>
      </c>
      <c r="AG507" s="24"/>
      <c r="AH507" s="24"/>
      <c r="AI507" s="24"/>
      <c r="AJ507" s="24"/>
      <c r="AK507" s="36" t="str">
        <f>IF(AL507="","",MAX($AK$1:AK506)+1)</f>
        <v/>
      </c>
      <c r="AL507" s="39" t="str">
        <f>IF(H507="","",IF(COUNTIF($AL$3:AL506,H507)=0,H507,""))</f>
        <v/>
      </c>
      <c r="AM507" s="39" t="str">
        <f t="shared" si="129"/>
        <v/>
      </c>
    </row>
    <row r="508" spans="2:39" x14ac:dyDescent="0.35">
      <c r="B508" s="31"/>
      <c r="C508" s="31"/>
      <c r="D508" s="31"/>
      <c r="E508" s="31"/>
      <c r="F508" s="78"/>
      <c r="G508" s="21"/>
      <c r="H508" s="31"/>
      <c r="I508" s="32"/>
      <c r="J508" s="33" t="str">
        <f t="shared" si="116"/>
        <v/>
      </c>
      <c r="K508" s="31"/>
      <c r="L508" s="24"/>
      <c r="M508" s="24"/>
      <c r="N508" s="24"/>
      <c r="O508" s="34" t="str">
        <f t="shared" si="117"/>
        <v/>
      </c>
      <c r="P508" s="34" t="str">
        <f t="shared" ca="1" si="118"/>
        <v/>
      </c>
      <c r="Q508" s="34" t="str">
        <f>IF(AND(C508="Abierto",D508="Urgente"),RANK(P508,$P$4:$P$999,0)+COUNTIF($P$4:P508,P508)-1,"")</f>
        <v/>
      </c>
      <c r="R508" s="34" t="str">
        <f t="shared" si="119"/>
        <v/>
      </c>
      <c r="S508" s="34" t="str">
        <f t="shared" ca="1" si="120"/>
        <v/>
      </c>
      <c r="T508" s="34" t="str">
        <f>IF(AND(C508="Abierto",D508="Alta"),RANK(S508,$S$4:$S$999,0)+COUNTIF($S$4:S508,S508)-1+MAX(Q:Q),"")</f>
        <v/>
      </c>
      <c r="U508" s="34" t="str">
        <f t="shared" si="121"/>
        <v/>
      </c>
      <c r="V508" s="34" t="str">
        <f t="shared" ca="1" si="122"/>
        <v/>
      </c>
      <c r="W508" s="34" t="str">
        <f>IF(AND(C508="Abierto",D508="Media"),RANK(V508,$V$4:$V$999,0)+COUNTIF($V$4:V508,V508)-1+MAX(Q:Q,T:T),"")</f>
        <v/>
      </c>
      <c r="X508" s="34" t="str">
        <f t="shared" si="123"/>
        <v/>
      </c>
      <c r="Y508" s="34" t="str">
        <f t="shared" ca="1" si="124"/>
        <v/>
      </c>
      <c r="Z508" s="34" t="str">
        <f>IF(AND(C508="Abierto",D508="Baja"),RANK(Y508,$Y$4:$Y$999,0)+COUNTIF($Y$4:Y508,Y508)-1+MAX(Q:Q,T:T,W:W),"")</f>
        <v/>
      </c>
      <c r="AA508" s="35" t="str">
        <f t="shared" si="130"/>
        <v/>
      </c>
      <c r="AB508" s="35" t="str">
        <f t="shared" si="125"/>
        <v/>
      </c>
      <c r="AC508" s="35" t="str">
        <f t="shared" si="126"/>
        <v/>
      </c>
      <c r="AD508" s="36">
        <v>505</v>
      </c>
      <c r="AE508" s="36" t="str">
        <f t="shared" ca="1" si="127"/>
        <v/>
      </c>
      <c r="AF508" s="37" t="str">
        <f t="shared" ca="1" si="128"/>
        <v/>
      </c>
      <c r="AG508" s="24"/>
      <c r="AH508" s="24"/>
      <c r="AI508" s="24"/>
      <c r="AJ508" s="24"/>
      <c r="AK508" s="36" t="str">
        <f>IF(AL508="","",MAX($AK$1:AK507)+1)</f>
        <v/>
      </c>
      <c r="AL508" s="39" t="str">
        <f>IF(H508="","",IF(COUNTIF($AL$3:AL507,H508)=0,H508,""))</f>
        <v/>
      </c>
      <c r="AM508" s="39" t="str">
        <f t="shared" si="129"/>
        <v/>
      </c>
    </row>
    <row r="509" spans="2:39" x14ac:dyDescent="0.35">
      <c r="B509" s="31"/>
      <c r="C509" s="31"/>
      <c r="D509" s="31"/>
      <c r="E509" s="31"/>
      <c r="F509" s="78"/>
      <c r="G509" s="21"/>
      <c r="H509" s="31"/>
      <c r="I509" s="32"/>
      <c r="J509" s="33" t="str">
        <f t="shared" si="116"/>
        <v/>
      </c>
      <c r="K509" s="31"/>
      <c r="L509" s="24"/>
      <c r="M509" s="24"/>
      <c r="N509" s="24"/>
      <c r="O509" s="34" t="str">
        <f t="shared" si="117"/>
        <v/>
      </c>
      <c r="P509" s="34" t="str">
        <f t="shared" ca="1" si="118"/>
        <v/>
      </c>
      <c r="Q509" s="34" t="str">
        <f>IF(AND(C509="Abierto",D509="Urgente"),RANK(P509,$P$4:$P$999,0)+COUNTIF($P$4:P509,P509)-1,"")</f>
        <v/>
      </c>
      <c r="R509" s="34" t="str">
        <f t="shared" si="119"/>
        <v/>
      </c>
      <c r="S509" s="34" t="str">
        <f t="shared" ca="1" si="120"/>
        <v/>
      </c>
      <c r="T509" s="34" t="str">
        <f>IF(AND(C509="Abierto",D509="Alta"),RANK(S509,$S$4:$S$999,0)+COUNTIF($S$4:S509,S509)-1+MAX(Q:Q),"")</f>
        <v/>
      </c>
      <c r="U509" s="34" t="str">
        <f t="shared" si="121"/>
        <v/>
      </c>
      <c r="V509" s="34" t="str">
        <f t="shared" ca="1" si="122"/>
        <v/>
      </c>
      <c r="W509" s="34" t="str">
        <f>IF(AND(C509="Abierto",D509="Media"),RANK(V509,$V$4:$V$999,0)+COUNTIF($V$4:V509,V509)-1+MAX(Q:Q,T:T),"")</f>
        <v/>
      </c>
      <c r="X509" s="34" t="str">
        <f t="shared" si="123"/>
        <v/>
      </c>
      <c r="Y509" s="34" t="str">
        <f t="shared" ca="1" si="124"/>
        <v/>
      </c>
      <c r="Z509" s="34" t="str">
        <f>IF(AND(C509="Abierto",D509="Baja"),RANK(Y509,$Y$4:$Y$999,0)+COUNTIF($Y$4:Y509,Y509)-1+MAX(Q:Q,T:T,W:W),"")</f>
        <v/>
      </c>
      <c r="AA509" s="35" t="str">
        <f t="shared" si="130"/>
        <v/>
      </c>
      <c r="AB509" s="35" t="str">
        <f t="shared" si="125"/>
        <v/>
      </c>
      <c r="AC509" s="35" t="str">
        <f t="shared" si="126"/>
        <v/>
      </c>
      <c r="AD509" s="36">
        <v>506</v>
      </c>
      <c r="AE509" s="36" t="str">
        <f t="shared" ca="1" si="127"/>
        <v/>
      </c>
      <c r="AF509" s="37" t="str">
        <f t="shared" ca="1" si="128"/>
        <v/>
      </c>
      <c r="AG509" s="24"/>
      <c r="AH509" s="24"/>
      <c r="AI509" s="24"/>
      <c r="AJ509" s="24"/>
      <c r="AK509" s="36" t="str">
        <f>IF(AL509="","",MAX($AK$1:AK508)+1)</f>
        <v/>
      </c>
      <c r="AL509" s="39" t="str">
        <f>IF(H509="","",IF(COUNTIF($AL$3:AL508,H509)=0,H509,""))</f>
        <v/>
      </c>
      <c r="AM509" s="39" t="str">
        <f t="shared" si="129"/>
        <v/>
      </c>
    </row>
    <row r="510" spans="2:39" x14ac:dyDescent="0.35">
      <c r="B510" s="31"/>
      <c r="C510" s="31"/>
      <c r="D510" s="31"/>
      <c r="E510" s="31"/>
      <c r="F510" s="78"/>
      <c r="G510" s="21"/>
      <c r="H510" s="31"/>
      <c r="I510" s="32"/>
      <c r="J510" s="33" t="str">
        <f t="shared" si="116"/>
        <v/>
      </c>
      <c r="K510" s="31"/>
      <c r="L510" s="24"/>
      <c r="M510" s="24"/>
      <c r="N510" s="24"/>
      <c r="O510" s="34" t="str">
        <f t="shared" si="117"/>
        <v/>
      </c>
      <c r="P510" s="34" t="str">
        <f t="shared" ca="1" si="118"/>
        <v/>
      </c>
      <c r="Q510" s="34" t="str">
        <f>IF(AND(C510="Abierto",D510="Urgente"),RANK(P510,$P$4:$P$999,0)+COUNTIF($P$4:P510,P510)-1,"")</f>
        <v/>
      </c>
      <c r="R510" s="34" t="str">
        <f t="shared" si="119"/>
        <v/>
      </c>
      <c r="S510" s="34" t="str">
        <f t="shared" ca="1" si="120"/>
        <v/>
      </c>
      <c r="T510" s="34" t="str">
        <f>IF(AND(C510="Abierto",D510="Alta"),RANK(S510,$S$4:$S$999,0)+COUNTIF($S$4:S510,S510)-1+MAX(Q:Q),"")</f>
        <v/>
      </c>
      <c r="U510" s="34" t="str">
        <f t="shared" si="121"/>
        <v/>
      </c>
      <c r="V510" s="34" t="str">
        <f t="shared" ca="1" si="122"/>
        <v/>
      </c>
      <c r="W510" s="34" t="str">
        <f>IF(AND(C510="Abierto",D510="Media"),RANK(V510,$V$4:$V$999,0)+COUNTIF($V$4:V510,V510)-1+MAX(Q:Q,T:T),"")</f>
        <v/>
      </c>
      <c r="X510" s="34" t="str">
        <f t="shared" si="123"/>
        <v/>
      </c>
      <c r="Y510" s="34" t="str">
        <f t="shared" ca="1" si="124"/>
        <v/>
      </c>
      <c r="Z510" s="34" t="str">
        <f>IF(AND(C510="Abierto",D510="Baja"),RANK(Y510,$Y$4:$Y$999,0)+COUNTIF($Y$4:Y510,Y510)-1+MAX(Q:Q,T:T,W:W),"")</f>
        <v/>
      </c>
      <c r="AA510" s="35" t="str">
        <f t="shared" si="130"/>
        <v/>
      </c>
      <c r="AB510" s="35" t="str">
        <f t="shared" si="125"/>
        <v/>
      </c>
      <c r="AC510" s="35" t="str">
        <f t="shared" si="126"/>
        <v/>
      </c>
      <c r="AD510" s="36">
        <v>507</v>
      </c>
      <c r="AE510" s="36" t="str">
        <f t="shared" ca="1" si="127"/>
        <v/>
      </c>
      <c r="AF510" s="37" t="str">
        <f t="shared" ca="1" si="128"/>
        <v/>
      </c>
      <c r="AG510" s="24"/>
      <c r="AH510" s="24"/>
      <c r="AI510" s="24"/>
      <c r="AJ510" s="24"/>
      <c r="AK510" s="36" t="str">
        <f>IF(AL510="","",MAX($AK$1:AK509)+1)</f>
        <v/>
      </c>
      <c r="AL510" s="39" t="str">
        <f>IF(H510="","",IF(COUNTIF($AL$3:AL509,H510)=0,H510,""))</f>
        <v/>
      </c>
      <c r="AM510" s="39" t="str">
        <f t="shared" si="129"/>
        <v/>
      </c>
    </row>
    <row r="511" spans="2:39" x14ac:dyDescent="0.35">
      <c r="B511" s="31"/>
      <c r="C511" s="31"/>
      <c r="D511" s="31"/>
      <c r="E511" s="31"/>
      <c r="F511" s="78"/>
      <c r="G511" s="21"/>
      <c r="H511" s="31"/>
      <c r="I511" s="32"/>
      <c r="J511" s="33" t="str">
        <f t="shared" si="116"/>
        <v/>
      </c>
      <c r="K511" s="31"/>
      <c r="L511" s="24"/>
      <c r="M511" s="24"/>
      <c r="N511" s="24"/>
      <c r="O511" s="34" t="str">
        <f t="shared" si="117"/>
        <v/>
      </c>
      <c r="P511" s="34" t="str">
        <f t="shared" ca="1" si="118"/>
        <v/>
      </c>
      <c r="Q511" s="34" t="str">
        <f>IF(AND(C511="Abierto",D511="Urgente"),RANK(P511,$P$4:$P$999,0)+COUNTIF($P$4:P511,P511)-1,"")</f>
        <v/>
      </c>
      <c r="R511" s="34" t="str">
        <f t="shared" si="119"/>
        <v/>
      </c>
      <c r="S511" s="34" t="str">
        <f t="shared" ca="1" si="120"/>
        <v/>
      </c>
      <c r="T511" s="34" t="str">
        <f>IF(AND(C511="Abierto",D511="Alta"),RANK(S511,$S$4:$S$999,0)+COUNTIF($S$4:S511,S511)-1+MAX(Q:Q),"")</f>
        <v/>
      </c>
      <c r="U511" s="34" t="str">
        <f t="shared" si="121"/>
        <v/>
      </c>
      <c r="V511" s="34" t="str">
        <f t="shared" ca="1" si="122"/>
        <v/>
      </c>
      <c r="W511" s="34" t="str">
        <f>IF(AND(C511="Abierto",D511="Media"),RANK(V511,$V$4:$V$999,0)+COUNTIF($V$4:V511,V511)-1+MAX(Q:Q,T:T),"")</f>
        <v/>
      </c>
      <c r="X511" s="34" t="str">
        <f t="shared" si="123"/>
        <v/>
      </c>
      <c r="Y511" s="34" t="str">
        <f t="shared" ca="1" si="124"/>
        <v/>
      </c>
      <c r="Z511" s="34" t="str">
        <f>IF(AND(C511="Abierto",D511="Baja"),RANK(Y511,$Y$4:$Y$999,0)+COUNTIF($Y$4:Y511,Y511)-1+MAX(Q:Q,T:T,W:W),"")</f>
        <v/>
      </c>
      <c r="AA511" s="35" t="str">
        <f t="shared" si="130"/>
        <v/>
      </c>
      <c r="AB511" s="35" t="str">
        <f t="shared" si="125"/>
        <v/>
      </c>
      <c r="AC511" s="35" t="str">
        <f t="shared" si="126"/>
        <v/>
      </c>
      <c r="AD511" s="36">
        <v>508</v>
      </c>
      <c r="AE511" s="36" t="str">
        <f t="shared" ca="1" si="127"/>
        <v/>
      </c>
      <c r="AF511" s="37" t="str">
        <f t="shared" ca="1" si="128"/>
        <v/>
      </c>
      <c r="AG511" s="24"/>
      <c r="AH511" s="24"/>
      <c r="AI511" s="24"/>
      <c r="AJ511" s="24"/>
      <c r="AK511" s="36" t="str">
        <f>IF(AL511="","",MAX($AK$1:AK510)+1)</f>
        <v/>
      </c>
      <c r="AL511" s="39" t="str">
        <f>IF(H511="","",IF(COUNTIF($AL$3:AL510,H511)=0,H511,""))</f>
        <v/>
      </c>
      <c r="AM511" s="39" t="str">
        <f t="shared" si="129"/>
        <v/>
      </c>
    </row>
    <row r="512" spans="2:39" x14ac:dyDescent="0.35">
      <c r="B512" s="31"/>
      <c r="C512" s="31"/>
      <c r="D512" s="31"/>
      <c r="E512" s="31"/>
      <c r="F512" s="78"/>
      <c r="G512" s="21"/>
      <c r="H512" s="31"/>
      <c r="I512" s="32"/>
      <c r="J512" s="33" t="str">
        <f t="shared" si="116"/>
        <v/>
      </c>
      <c r="K512" s="31"/>
      <c r="L512" s="24"/>
      <c r="M512" s="24"/>
      <c r="N512" s="24"/>
      <c r="O512" s="34" t="str">
        <f t="shared" si="117"/>
        <v/>
      </c>
      <c r="P512" s="34" t="str">
        <f t="shared" ca="1" si="118"/>
        <v/>
      </c>
      <c r="Q512" s="34" t="str">
        <f>IF(AND(C512="Abierto",D512="Urgente"),RANK(P512,$P$4:$P$999,0)+COUNTIF($P$4:P512,P512)-1,"")</f>
        <v/>
      </c>
      <c r="R512" s="34" t="str">
        <f t="shared" si="119"/>
        <v/>
      </c>
      <c r="S512" s="34" t="str">
        <f t="shared" ca="1" si="120"/>
        <v/>
      </c>
      <c r="T512" s="34" t="str">
        <f>IF(AND(C512="Abierto",D512="Alta"),RANK(S512,$S$4:$S$999,0)+COUNTIF($S$4:S512,S512)-1+MAX(Q:Q),"")</f>
        <v/>
      </c>
      <c r="U512" s="34" t="str">
        <f t="shared" si="121"/>
        <v/>
      </c>
      <c r="V512" s="34" t="str">
        <f t="shared" ca="1" si="122"/>
        <v/>
      </c>
      <c r="W512" s="34" t="str">
        <f>IF(AND(C512="Abierto",D512="Media"),RANK(V512,$V$4:$V$999,0)+COUNTIF($V$4:V512,V512)-1+MAX(Q:Q,T:T),"")</f>
        <v/>
      </c>
      <c r="X512" s="34" t="str">
        <f t="shared" si="123"/>
        <v/>
      </c>
      <c r="Y512" s="34" t="str">
        <f t="shared" ca="1" si="124"/>
        <v/>
      </c>
      <c r="Z512" s="34" t="str">
        <f>IF(AND(C512="Abierto",D512="Baja"),RANK(Y512,$Y$4:$Y$999,0)+COUNTIF($Y$4:Y512,Y512)-1+MAX(Q:Q,T:T,W:W),"")</f>
        <v/>
      </c>
      <c r="AA512" s="35" t="str">
        <f t="shared" si="130"/>
        <v/>
      </c>
      <c r="AB512" s="35" t="str">
        <f t="shared" si="125"/>
        <v/>
      </c>
      <c r="AC512" s="35" t="str">
        <f t="shared" si="126"/>
        <v/>
      </c>
      <c r="AD512" s="36">
        <v>509</v>
      </c>
      <c r="AE512" s="36" t="str">
        <f t="shared" ca="1" si="127"/>
        <v/>
      </c>
      <c r="AF512" s="37" t="str">
        <f t="shared" ca="1" si="128"/>
        <v/>
      </c>
      <c r="AG512" s="24"/>
      <c r="AH512" s="24"/>
      <c r="AI512" s="24"/>
      <c r="AJ512" s="24"/>
      <c r="AK512" s="36" t="str">
        <f>IF(AL512="","",MAX($AK$1:AK511)+1)</f>
        <v/>
      </c>
      <c r="AL512" s="39" t="str">
        <f>IF(H512="","",IF(COUNTIF($AL$3:AL511,H512)=0,H512,""))</f>
        <v/>
      </c>
      <c r="AM512" s="39" t="str">
        <f t="shared" si="129"/>
        <v/>
      </c>
    </row>
    <row r="513" spans="2:39" x14ac:dyDescent="0.35">
      <c r="B513" s="31"/>
      <c r="C513" s="31"/>
      <c r="D513" s="31"/>
      <c r="E513" s="31"/>
      <c r="F513" s="78"/>
      <c r="G513" s="21"/>
      <c r="H513" s="31"/>
      <c r="I513" s="32"/>
      <c r="J513" s="33" t="str">
        <f t="shared" si="116"/>
        <v/>
      </c>
      <c r="K513" s="31"/>
      <c r="L513" s="24"/>
      <c r="M513" s="24"/>
      <c r="N513" s="24"/>
      <c r="O513" s="34" t="str">
        <f t="shared" si="117"/>
        <v/>
      </c>
      <c r="P513" s="34" t="str">
        <f t="shared" ca="1" si="118"/>
        <v/>
      </c>
      <c r="Q513" s="34" t="str">
        <f>IF(AND(C513="Abierto",D513="Urgente"),RANK(P513,$P$4:$P$999,0)+COUNTIF($P$4:P513,P513)-1,"")</f>
        <v/>
      </c>
      <c r="R513" s="34" t="str">
        <f t="shared" si="119"/>
        <v/>
      </c>
      <c r="S513" s="34" t="str">
        <f t="shared" ca="1" si="120"/>
        <v/>
      </c>
      <c r="T513" s="34" t="str">
        <f>IF(AND(C513="Abierto",D513="Alta"),RANK(S513,$S$4:$S$999,0)+COUNTIF($S$4:S513,S513)-1+MAX(Q:Q),"")</f>
        <v/>
      </c>
      <c r="U513" s="34" t="str">
        <f t="shared" si="121"/>
        <v/>
      </c>
      <c r="V513" s="34" t="str">
        <f t="shared" ca="1" si="122"/>
        <v/>
      </c>
      <c r="W513" s="34" t="str">
        <f>IF(AND(C513="Abierto",D513="Media"),RANK(V513,$V$4:$V$999,0)+COUNTIF($V$4:V513,V513)-1+MAX(Q:Q,T:T),"")</f>
        <v/>
      </c>
      <c r="X513" s="34" t="str">
        <f t="shared" si="123"/>
        <v/>
      </c>
      <c r="Y513" s="34" t="str">
        <f t="shared" ca="1" si="124"/>
        <v/>
      </c>
      <c r="Z513" s="34" t="str">
        <f>IF(AND(C513="Abierto",D513="Baja"),RANK(Y513,$Y$4:$Y$999,0)+COUNTIF($Y$4:Y513,Y513)-1+MAX(Q:Q,T:T,W:W),"")</f>
        <v/>
      </c>
      <c r="AA513" s="35" t="str">
        <f t="shared" si="130"/>
        <v/>
      </c>
      <c r="AB513" s="35" t="str">
        <f t="shared" si="125"/>
        <v/>
      </c>
      <c r="AC513" s="35" t="str">
        <f t="shared" si="126"/>
        <v/>
      </c>
      <c r="AD513" s="36">
        <v>510</v>
      </c>
      <c r="AE513" s="36" t="str">
        <f t="shared" ca="1" si="127"/>
        <v/>
      </c>
      <c r="AF513" s="37" t="str">
        <f t="shared" ca="1" si="128"/>
        <v/>
      </c>
      <c r="AG513" s="24"/>
      <c r="AH513" s="24"/>
      <c r="AI513" s="24"/>
      <c r="AJ513" s="24"/>
      <c r="AK513" s="36" t="str">
        <f>IF(AL513="","",MAX($AK$1:AK512)+1)</f>
        <v/>
      </c>
      <c r="AL513" s="39" t="str">
        <f>IF(H513="","",IF(COUNTIF($AL$3:AL512,H513)=0,H513,""))</f>
        <v/>
      </c>
      <c r="AM513" s="39" t="str">
        <f t="shared" si="129"/>
        <v/>
      </c>
    </row>
    <row r="514" spans="2:39" x14ac:dyDescent="0.35">
      <c r="B514" s="31"/>
      <c r="C514" s="31"/>
      <c r="D514" s="31"/>
      <c r="E514" s="31"/>
      <c r="F514" s="78"/>
      <c r="G514" s="21"/>
      <c r="H514" s="31"/>
      <c r="I514" s="32"/>
      <c r="J514" s="33" t="str">
        <f t="shared" si="116"/>
        <v/>
      </c>
      <c r="K514" s="31"/>
      <c r="L514" s="24"/>
      <c r="M514" s="24"/>
      <c r="N514" s="24"/>
      <c r="O514" s="34" t="str">
        <f t="shared" si="117"/>
        <v/>
      </c>
      <c r="P514" s="34" t="str">
        <f t="shared" ca="1" si="118"/>
        <v/>
      </c>
      <c r="Q514" s="34" t="str">
        <f>IF(AND(C514="Abierto",D514="Urgente"),RANK(P514,$P$4:$P$999,0)+COUNTIF($P$4:P514,P514)-1,"")</f>
        <v/>
      </c>
      <c r="R514" s="34" t="str">
        <f t="shared" si="119"/>
        <v/>
      </c>
      <c r="S514" s="34" t="str">
        <f t="shared" ca="1" si="120"/>
        <v/>
      </c>
      <c r="T514" s="34" t="str">
        <f>IF(AND(C514="Abierto",D514="Alta"),RANK(S514,$S$4:$S$999,0)+COUNTIF($S$4:S514,S514)-1+MAX(Q:Q),"")</f>
        <v/>
      </c>
      <c r="U514" s="34" t="str">
        <f t="shared" si="121"/>
        <v/>
      </c>
      <c r="V514" s="34" t="str">
        <f t="shared" ca="1" si="122"/>
        <v/>
      </c>
      <c r="W514" s="34" t="str">
        <f>IF(AND(C514="Abierto",D514="Media"),RANK(V514,$V$4:$V$999,0)+COUNTIF($V$4:V514,V514)-1+MAX(Q:Q,T:T),"")</f>
        <v/>
      </c>
      <c r="X514" s="34" t="str">
        <f t="shared" si="123"/>
        <v/>
      </c>
      <c r="Y514" s="34" t="str">
        <f t="shared" ca="1" si="124"/>
        <v/>
      </c>
      <c r="Z514" s="34" t="str">
        <f>IF(AND(C514="Abierto",D514="Baja"),RANK(Y514,$Y$4:$Y$999,0)+COUNTIF($Y$4:Y514,Y514)-1+MAX(Q:Q,T:T,W:W),"")</f>
        <v/>
      </c>
      <c r="AA514" s="35" t="str">
        <f t="shared" si="130"/>
        <v/>
      </c>
      <c r="AB514" s="35" t="str">
        <f t="shared" si="125"/>
        <v/>
      </c>
      <c r="AC514" s="35" t="str">
        <f t="shared" si="126"/>
        <v/>
      </c>
      <c r="AD514" s="36">
        <v>511</v>
      </c>
      <c r="AE514" s="36" t="str">
        <f t="shared" ca="1" si="127"/>
        <v/>
      </c>
      <c r="AF514" s="37" t="str">
        <f t="shared" ca="1" si="128"/>
        <v/>
      </c>
      <c r="AG514" s="24"/>
      <c r="AH514" s="24"/>
      <c r="AI514" s="24"/>
      <c r="AJ514" s="24"/>
      <c r="AK514" s="36" t="str">
        <f>IF(AL514="","",MAX($AK$1:AK513)+1)</f>
        <v/>
      </c>
      <c r="AL514" s="39" t="str">
        <f>IF(H514="","",IF(COUNTIF($AL$3:AL513,H514)=0,H514,""))</f>
        <v/>
      </c>
      <c r="AM514" s="39" t="str">
        <f t="shared" si="129"/>
        <v/>
      </c>
    </row>
    <row r="515" spans="2:39" x14ac:dyDescent="0.35">
      <c r="B515" s="31"/>
      <c r="C515" s="31"/>
      <c r="D515" s="31"/>
      <c r="E515" s="31"/>
      <c r="F515" s="78"/>
      <c r="G515" s="21"/>
      <c r="H515" s="31"/>
      <c r="I515" s="32"/>
      <c r="J515" s="33" t="str">
        <f t="shared" si="116"/>
        <v/>
      </c>
      <c r="K515" s="31"/>
      <c r="L515" s="24"/>
      <c r="M515" s="24"/>
      <c r="N515" s="24"/>
      <c r="O515" s="34" t="str">
        <f t="shared" si="117"/>
        <v/>
      </c>
      <c r="P515" s="34" t="str">
        <f t="shared" ca="1" si="118"/>
        <v/>
      </c>
      <c r="Q515" s="34" t="str">
        <f>IF(AND(C515="Abierto",D515="Urgente"),RANK(P515,$P$4:$P$999,0)+COUNTIF($P$4:P515,P515)-1,"")</f>
        <v/>
      </c>
      <c r="R515" s="34" t="str">
        <f t="shared" si="119"/>
        <v/>
      </c>
      <c r="S515" s="34" t="str">
        <f t="shared" ca="1" si="120"/>
        <v/>
      </c>
      <c r="T515" s="34" t="str">
        <f>IF(AND(C515="Abierto",D515="Alta"),RANK(S515,$S$4:$S$999,0)+COUNTIF($S$4:S515,S515)-1+MAX(Q:Q),"")</f>
        <v/>
      </c>
      <c r="U515" s="34" t="str">
        <f t="shared" si="121"/>
        <v/>
      </c>
      <c r="V515" s="34" t="str">
        <f t="shared" ca="1" si="122"/>
        <v/>
      </c>
      <c r="W515" s="34" t="str">
        <f>IF(AND(C515="Abierto",D515="Media"),RANK(V515,$V$4:$V$999,0)+COUNTIF($V$4:V515,V515)-1+MAX(Q:Q,T:T),"")</f>
        <v/>
      </c>
      <c r="X515" s="34" t="str">
        <f t="shared" si="123"/>
        <v/>
      </c>
      <c r="Y515" s="34" t="str">
        <f t="shared" ca="1" si="124"/>
        <v/>
      </c>
      <c r="Z515" s="34" t="str">
        <f>IF(AND(C515="Abierto",D515="Baja"),RANK(Y515,$Y$4:$Y$999,0)+COUNTIF($Y$4:Y515,Y515)-1+MAX(Q:Q,T:T,W:W),"")</f>
        <v/>
      </c>
      <c r="AA515" s="35" t="str">
        <f t="shared" si="130"/>
        <v/>
      </c>
      <c r="AB515" s="35" t="str">
        <f t="shared" si="125"/>
        <v/>
      </c>
      <c r="AC515" s="35" t="str">
        <f t="shared" si="126"/>
        <v/>
      </c>
      <c r="AD515" s="36">
        <v>512</v>
      </c>
      <c r="AE515" s="36" t="str">
        <f t="shared" ca="1" si="127"/>
        <v/>
      </c>
      <c r="AF515" s="37" t="str">
        <f t="shared" ca="1" si="128"/>
        <v/>
      </c>
      <c r="AG515" s="24"/>
      <c r="AH515" s="24"/>
      <c r="AI515" s="24"/>
      <c r="AJ515" s="24"/>
      <c r="AK515" s="36" t="str">
        <f>IF(AL515="","",MAX($AK$1:AK514)+1)</f>
        <v/>
      </c>
      <c r="AL515" s="39" t="str">
        <f>IF(H515="","",IF(COUNTIF($AL$3:AL514,H515)=0,H515,""))</f>
        <v/>
      </c>
      <c r="AM515" s="39" t="str">
        <f t="shared" si="129"/>
        <v/>
      </c>
    </row>
    <row r="516" spans="2:39" x14ac:dyDescent="0.35">
      <c r="B516" s="31"/>
      <c r="C516" s="31"/>
      <c r="D516" s="31"/>
      <c r="E516" s="31"/>
      <c r="F516" s="78"/>
      <c r="G516" s="21"/>
      <c r="H516" s="31"/>
      <c r="I516" s="32"/>
      <c r="J516" s="33" t="str">
        <f t="shared" ref="J516:J579" si="131">IF(OR(F516=0,I516=0),"",I516-F516)</f>
        <v/>
      </c>
      <c r="K516" s="31"/>
      <c r="L516" s="24"/>
      <c r="M516" s="24"/>
      <c r="N516" s="24"/>
      <c r="O516" s="34" t="str">
        <f t="shared" ref="O516:O579" si="132">IF(AND(C516="Abierto",D516="Urgente"),B516,"")</f>
        <v/>
      </c>
      <c r="P516" s="34" t="str">
        <f t="shared" ref="P516:P579" ca="1" si="133">IF(AND(C516="Abierto",D516="Urgente"),TODAY()-F516,"")</f>
        <v/>
      </c>
      <c r="Q516" s="34" t="str">
        <f>IF(AND(C516="Abierto",D516="Urgente"),RANK(P516,$P$4:$P$999,0)+COUNTIF($P$4:P516,P516)-1,"")</f>
        <v/>
      </c>
      <c r="R516" s="34" t="str">
        <f t="shared" ref="R516:R579" si="134">IF(AND(C516="Abierto",D516="Alta"),B516,"")</f>
        <v/>
      </c>
      <c r="S516" s="34" t="str">
        <f t="shared" ref="S516:S579" ca="1" si="135">IF(AND(C516="Abierto",D516="Alta"),TODAY()-F516,"")</f>
        <v/>
      </c>
      <c r="T516" s="34" t="str">
        <f>IF(AND(C516="Abierto",D516="Alta"),RANK(S516,$S$4:$S$999,0)+COUNTIF($S$4:S516,S516)-1+MAX(Q:Q),"")</f>
        <v/>
      </c>
      <c r="U516" s="34" t="str">
        <f t="shared" ref="U516:U579" si="136">IF(AND(C516="Abierto",D516="Media"),B516,"")</f>
        <v/>
      </c>
      <c r="V516" s="34" t="str">
        <f t="shared" ref="V516:V579" ca="1" si="137">IF(AND(C516="Abierto",D516="Media"),TODAY()-F516,"")</f>
        <v/>
      </c>
      <c r="W516" s="34" t="str">
        <f>IF(AND(C516="Abierto",D516="Media"),RANK(V516,$V$4:$V$999,0)+COUNTIF($V$4:V516,V516)-1+MAX(Q:Q,T:T),"")</f>
        <v/>
      </c>
      <c r="X516" s="34" t="str">
        <f t="shared" ref="X516:X579" si="138">IF(AND(C516="Abierto",D516="Baja"),B516,"")</f>
        <v/>
      </c>
      <c r="Y516" s="34" t="str">
        <f t="shared" ref="Y516:Y579" ca="1" si="139">IF(AND(C516="Abierto",D516="Baja"),TODAY()-F516,"")</f>
        <v/>
      </c>
      <c r="Z516" s="34" t="str">
        <f>IF(AND(C516="Abierto",D516="Baja"),RANK(Y516,$Y$4:$Y$999,0)+COUNTIF($Y$4:Y516,Y516)-1+MAX(Q:Q,T:T,W:W),"")</f>
        <v/>
      </c>
      <c r="AA516" s="35" t="str">
        <f t="shared" si="130"/>
        <v/>
      </c>
      <c r="AB516" s="35" t="str">
        <f t="shared" ref="AB516:AB579" si="140">IF(OR(C516="Resuelto",C516=""),"",SUM(P516,S516,V516,Y516))</f>
        <v/>
      </c>
      <c r="AC516" s="35" t="str">
        <f t="shared" ref="AC516:AC579" si="141">IF(OR(C516="Resuelto",C516=""),"",SUM(O516,R516,U516,X516))</f>
        <v/>
      </c>
      <c r="AD516" s="36">
        <v>513</v>
      </c>
      <c r="AE516" s="36" t="str">
        <f t="shared" ca="1" si="127"/>
        <v/>
      </c>
      <c r="AF516" s="37" t="str">
        <f t="shared" ca="1" si="128"/>
        <v/>
      </c>
      <c r="AG516" s="24"/>
      <c r="AH516" s="24"/>
      <c r="AI516" s="24"/>
      <c r="AJ516" s="24"/>
      <c r="AK516" s="36" t="str">
        <f>IF(AL516="","",MAX($AK$1:AK515)+1)</f>
        <v/>
      </c>
      <c r="AL516" s="39" t="str">
        <f>IF(H516="","",IF(COUNTIF($AL$3:AL515,H516)=0,H516,""))</f>
        <v/>
      </c>
      <c r="AM516" s="39" t="str">
        <f t="shared" si="129"/>
        <v/>
      </c>
    </row>
    <row r="517" spans="2:39" x14ac:dyDescent="0.35">
      <c r="B517" s="31"/>
      <c r="C517" s="31"/>
      <c r="D517" s="31"/>
      <c r="E517" s="31"/>
      <c r="F517" s="78"/>
      <c r="G517" s="21"/>
      <c r="H517" s="31"/>
      <c r="I517" s="32"/>
      <c r="J517" s="33" t="str">
        <f t="shared" si="131"/>
        <v/>
      </c>
      <c r="K517" s="31"/>
      <c r="L517" s="24"/>
      <c r="M517" s="24"/>
      <c r="N517" s="24"/>
      <c r="O517" s="34" t="str">
        <f t="shared" si="132"/>
        <v/>
      </c>
      <c r="P517" s="34" t="str">
        <f t="shared" ca="1" si="133"/>
        <v/>
      </c>
      <c r="Q517" s="34" t="str">
        <f>IF(AND(C517="Abierto",D517="Urgente"),RANK(P517,$P$4:$P$999,0)+COUNTIF($P$4:P517,P517)-1,"")</f>
        <v/>
      </c>
      <c r="R517" s="34" t="str">
        <f t="shared" si="134"/>
        <v/>
      </c>
      <c r="S517" s="34" t="str">
        <f t="shared" ca="1" si="135"/>
        <v/>
      </c>
      <c r="T517" s="34" t="str">
        <f>IF(AND(C517="Abierto",D517="Alta"),RANK(S517,$S$4:$S$999,0)+COUNTIF($S$4:S517,S517)-1+MAX(Q:Q),"")</f>
        <v/>
      </c>
      <c r="U517" s="34" t="str">
        <f t="shared" si="136"/>
        <v/>
      </c>
      <c r="V517" s="34" t="str">
        <f t="shared" ca="1" si="137"/>
        <v/>
      </c>
      <c r="W517" s="34" t="str">
        <f>IF(AND(C517="Abierto",D517="Media"),RANK(V517,$V$4:$V$999,0)+COUNTIF($V$4:V517,V517)-1+MAX(Q:Q,T:T),"")</f>
        <v/>
      </c>
      <c r="X517" s="34" t="str">
        <f t="shared" si="138"/>
        <v/>
      </c>
      <c r="Y517" s="34" t="str">
        <f t="shared" ca="1" si="139"/>
        <v/>
      </c>
      <c r="Z517" s="34" t="str">
        <f>IF(AND(C517="Abierto",D517="Baja"),RANK(Y517,$Y$4:$Y$999,0)+COUNTIF($Y$4:Y517,Y517)-1+MAX(Q:Q,T:T,W:W),"")</f>
        <v/>
      </c>
      <c r="AA517" s="35" t="str">
        <f t="shared" si="130"/>
        <v/>
      </c>
      <c r="AB517" s="35" t="str">
        <f t="shared" si="140"/>
        <v/>
      </c>
      <c r="AC517" s="35" t="str">
        <f t="shared" si="141"/>
        <v/>
      </c>
      <c r="AD517" s="36">
        <v>514</v>
      </c>
      <c r="AE517" s="36" t="str">
        <f t="shared" ref="AE517:AE580" ca="1" si="142">IF(ISNA(VLOOKUP(AD517,$AA$4:$AC$996,3,FALSE))=TRUE,"",VLOOKUP(AD517,$AA$4:$AC$996,3,FALSE))</f>
        <v/>
      </c>
      <c r="AF517" s="37" t="str">
        <f t="shared" ref="AF517:AF580" ca="1" si="143">IF(ISNA(VLOOKUP(AD517,$AA$4:$AC$996,2,FALSE))=TRUE,"",VLOOKUP(AD517,$AA$4:$AC$996,2,FALSE))</f>
        <v/>
      </c>
      <c r="AG517" s="24"/>
      <c r="AH517" s="24"/>
      <c r="AI517" s="24"/>
      <c r="AJ517" s="24"/>
      <c r="AK517" s="36" t="str">
        <f>IF(AL517="","",MAX($AK$1:AK516)+1)</f>
        <v/>
      </c>
      <c r="AL517" s="39" t="str">
        <f>IF(H517="","",IF(COUNTIF($AL$3:AL516,H517)=0,H517,""))</f>
        <v/>
      </c>
      <c r="AM517" s="39" t="str">
        <f t="shared" ref="AM517:AM580" si="144">IF(ISNA(VLOOKUP(AD517,$AK$4:$AL$996,2,FALSE))=TRUE,"",VLOOKUP(AD517,$AK$4:$AL$996,2,FALSE))</f>
        <v/>
      </c>
    </row>
    <row r="518" spans="2:39" x14ac:dyDescent="0.35">
      <c r="B518" s="31"/>
      <c r="C518" s="31"/>
      <c r="D518" s="31"/>
      <c r="E518" s="31"/>
      <c r="F518" s="78"/>
      <c r="G518" s="21"/>
      <c r="H518" s="31"/>
      <c r="I518" s="32"/>
      <c r="J518" s="33" t="str">
        <f t="shared" si="131"/>
        <v/>
      </c>
      <c r="K518" s="31"/>
      <c r="L518" s="24"/>
      <c r="M518" s="24"/>
      <c r="N518" s="24"/>
      <c r="O518" s="34" t="str">
        <f t="shared" si="132"/>
        <v/>
      </c>
      <c r="P518" s="34" t="str">
        <f t="shared" ca="1" si="133"/>
        <v/>
      </c>
      <c r="Q518" s="34" t="str">
        <f>IF(AND(C518="Abierto",D518="Urgente"),RANK(P518,$P$4:$P$999,0)+COUNTIF($P$4:P518,P518)-1,"")</f>
        <v/>
      </c>
      <c r="R518" s="34" t="str">
        <f t="shared" si="134"/>
        <v/>
      </c>
      <c r="S518" s="34" t="str">
        <f t="shared" ca="1" si="135"/>
        <v/>
      </c>
      <c r="T518" s="34" t="str">
        <f>IF(AND(C518="Abierto",D518="Alta"),RANK(S518,$S$4:$S$999,0)+COUNTIF($S$4:S518,S518)-1+MAX(Q:Q),"")</f>
        <v/>
      </c>
      <c r="U518" s="34" t="str">
        <f t="shared" si="136"/>
        <v/>
      </c>
      <c r="V518" s="34" t="str">
        <f t="shared" ca="1" si="137"/>
        <v/>
      </c>
      <c r="W518" s="34" t="str">
        <f>IF(AND(C518="Abierto",D518="Media"),RANK(V518,$V$4:$V$999,0)+COUNTIF($V$4:V518,V518)-1+MAX(Q:Q,T:T),"")</f>
        <v/>
      </c>
      <c r="X518" s="34" t="str">
        <f t="shared" si="138"/>
        <v/>
      </c>
      <c r="Y518" s="34" t="str">
        <f t="shared" ca="1" si="139"/>
        <v/>
      </c>
      <c r="Z518" s="34" t="str">
        <f>IF(AND(C518="Abierto",D518="Baja"),RANK(Y518,$Y$4:$Y$999,0)+COUNTIF($Y$4:Y518,Y518)-1+MAX(Q:Q,T:T,W:W),"")</f>
        <v/>
      </c>
      <c r="AA518" s="35" t="str">
        <f t="shared" si="130"/>
        <v/>
      </c>
      <c r="AB518" s="35" t="str">
        <f t="shared" si="140"/>
        <v/>
      </c>
      <c r="AC518" s="35" t="str">
        <f t="shared" si="141"/>
        <v/>
      </c>
      <c r="AD518" s="36">
        <v>515</v>
      </c>
      <c r="AE518" s="36" t="str">
        <f t="shared" ca="1" si="142"/>
        <v/>
      </c>
      <c r="AF518" s="37" t="str">
        <f t="shared" ca="1" si="143"/>
        <v/>
      </c>
      <c r="AG518" s="24"/>
      <c r="AH518" s="24"/>
      <c r="AI518" s="24"/>
      <c r="AJ518" s="24"/>
      <c r="AK518" s="36" t="str">
        <f>IF(AL518="","",MAX($AK$1:AK517)+1)</f>
        <v/>
      </c>
      <c r="AL518" s="39" t="str">
        <f>IF(H518="","",IF(COUNTIF($AL$3:AL517,H518)=0,H518,""))</f>
        <v/>
      </c>
      <c r="AM518" s="39" t="str">
        <f t="shared" si="144"/>
        <v/>
      </c>
    </row>
    <row r="519" spans="2:39" x14ac:dyDescent="0.35">
      <c r="B519" s="31"/>
      <c r="C519" s="31"/>
      <c r="D519" s="31"/>
      <c r="E519" s="31"/>
      <c r="F519" s="78"/>
      <c r="G519" s="21"/>
      <c r="H519" s="31"/>
      <c r="I519" s="32"/>
      <c r="J519" s="33" t="str">
        <f t="shared" si="131"/>
        <v/>
      </c>
      <c r="K519" s="31"/>
      <c r="L519" s="24"/>
      <c r="M519" s="24"/>
      <c r="N519" s="24"/>
      <c r="O519" s="34" t="str">
        <f t="shared" si="132"/>
        <v/>
      </c>
      <c r="P519" s="34" t="str">
        <f t="shared" ca="1" si="133"/>
        <v/>
      </c>
      <c r="Q519" s="34" t="str">
        <f>IF(AND(C519="Abierto",D519="Urgente"),RANK(P519,$P$4:$P$999,0)+COUNTIF($P$4:P519,P519)-1,"")</f>
        <v/>
      </c>
      <c r="R519" s="34" t="str">
        <f t="shared" si="134"/>
        <v/>
      </c>
      <c r="S519" s="34" t="str">
        <f t="shared" ca="1" si="135"/>
        <v/>
      </c>
      <c r="T519" s="34" t="str">
        <f>IF(AND(C519="Abierto",D519="Alta"),RANK(S519,$S$4:$S$999,0)+COUNTIF($S$4:S519,S519)-1+MAX(Q:Q),"")</f>
        <v/>
      </c>
      <c r="U519" s="34" t="str">
        <f t="shared" si="136"/>
        <v/>
      </c>
      <c r="V519" s="34" t="str">
        <f t="shared" ca="1" si="137"/>
        <v/>
      </c>
      <c r="W519" s="34" t="str">
        <f>IF(AND(C519="Abierto",D519="Media"),RANK(V519,$V$4:$V$999,0)+COUNTIF($V$4:V519,V519)-1+MAX(Q:Q,T:T),"")</f>
        <v/>
      </c>
      <c r="X519" s="34" t="str">
        <f t="shared" si="138"/>
        <v/>
      </c>
      <c r="Y519" s="34" t="str">
        <f t="shared" ca="1" si="139"/>
        <v/>
      </c>
      <c r="Z519" s="34" t="str">
        <f>IF(AND(C519="Abierto",D519="Baja"),RANK(Y519,$Y$4:$Y$999,0)+COUNTIF($Y$4:Y519,Y519)-1+MAX(Q:Q,T:T,W:W),"")</f>
        <v/>
      </c>
      <c r="AA519" s="35" t="str">
        <f t="shared" si="130"/>
        <v/>
      </c>
      <c r="AB519" s="35" t="str">
        <f t="shared" si="140"/>
        <v/>
      </c>
      <c r="AC519" s="35" t="str">
        <f t="shared" si="141"/>
        <v/>
      </c>
      <c r="AD519" s="36">
        <v>516</v>
      </c>
      <c r="AE519" s="36" t="str">
        <f t="shared" ca="1" si="142"/>
        <v/>
      </c>
      <c r="AF519" s="37" t="str">
        <f t="shared" ca="1" si="143"/>
        <v/>
      </c>
      <c r="AG519" s="24"/>
      <c r="AH519" s="24"/>
      <c r="AI519" s="24"/>
      <c r="AJ519" s="24"/>
      <c r="AK519" s="36" t="str">
        <f>IF(AL519="","",MAX($AK$1:AK518)+1)</f>
        <v/>
      </c>
      <c r="AL519" s="39" t="str">
        <f>IF(H519="","",IF(COUNTIF($AL$3:AL518,H519)=0,H519,""))</f>
        <v/>
      </c>
      <c r="AM519" s="39" t="str">
        <f t="shared" si="144"/>
        <v/>
      </c>
    </row>
    <row r="520" spans="2:39" x14ac:dyDescent="0.35">
      <c r="B520" s="31"/>
      <c r="C520" s="31"/>
      <c r="D520" s="31"/>
      <c r="E520" s="31"/>
      <c r="F520" s="78"/>
      <c r="G520" s="21"/>
      <c r="H520" s="31"/>
      <c r="I520" s="32"/>
      <c r="J520" s="33" t="str">
        <f t="shared" si="131"/>
        <v/>
      </c>
      <c r="K520" s="31"/>
      <c r="L520" s="24"/>
      <c r="M520" s="24"/>
      <c r="N520" s="24"/>
      <c r="O520" s="34" t="str">
        <f t="shared" si="132"/>
        <v/>
      </c>
      <c r="P520" s="34" t="str">
        <f t="shared" ca="1" si="133"/>
        <v/>
      </c>
      <c r="Q520" s="34" t="str">
        <f>IF(AND(C520="Abierto",D520="Urgente"),RANK(P520,$P$4:$P$999,0)+COUNTIF($P$4:P520,P520)-1,"")</f>
        <v/>
      </c>
      <c r="R520" s="34" t="str">
        <f t="shared" si="134"/>
        <v/>
      </c>
      <c r="S520" s="34" t="str">
        <f t="shared" ca="1" si="135"/>
        <v/>
      </c>
      <c r="T520" s="34" t="str">
        <f>IF(AND(C520="Abierto",D520="Alta"),RANK(S520,$S$4:$S$999,0)+COUNTIF($S$4:S520,S520)-1+MAX(Q:Q),"")</f>
        <v/>
      </c>
      <c r="U520" s="34" t="str">
        <f t="shared" si="136"/>
        <v/>
      </c>
      <c r="V520" s="34" t="str">
        <f t="shared" ca="1" si="137"/>
        <v/>
      </c>
      <c r="W520" s="34" t="str">
        <f>IF(AND(C520="Abierto",D520="Media"),RANK(V520,$V$4:$V$999,0)+COUNTIF($V$4:V520,V520)-1+MAX(Q:Q,T:T),"")</f>
        <v/>
      </c>
      <c r="X520" s="34" t="str">
        <f t="shared" si="138"/>
        <v/>
      </c>
      <c r="Y520" s="34" t="str">
        <f t="shared" ca="1" si="139"/>
        <v/>
      </c>
      <c r="Z520" s="34" t="str">
        <f>IF(AND(C520="Abierto",D520="Baja"),RANK(Y520,$Y$4:$Y$999,0)+COUNTIF($Y$4:Y520,Y520)-1+MAX(Q:Q,T:T,W:W),"")</f>
        <v/>
      </c>
      <c r="AA520" s="35" t="str">
        <f t="shared" si="130"/>
        <v/>
      </c>
      <c r="AB520" s="35" t="str">
        <f t="shared" si="140"/>
        <v/>
      </c>
      <c r="AC520" s="35" t="str">
        <f t="shared" si="141"/>
        <v/>
      </c>
      <c r="AD520" s="36">
        <v>517</v>
      </c>
      <c r="AE520" s="36" t="str">
        <f t="shared" ca="1" si="142"/>
        <v/>
      </c>
      <c r="AF520" s="37" t="str">
        <f t="shared" ca="1" si="143"/>
        <v/>
      </c>
      <c r="AG520" s="24"/>
      <c r="AH520" s="24"/>
      <c r="AI520" s="24"/>
      <c r="AJ520" s="24"/>
      <c r="AK520" s="36" t="str">
        <f>IF(AL520="","",MAX($AK$1:AK519)+1)</f>
        <v/>
      </c>
      <c r="AL520" s="39" t="str">
        <f>IF(H520="","",IF(COUNTIF($AL$3:AL519,H520)=0,H520,""))</f>
        <v/>
      </c>
      <c r="AM520" s="39" t="str">
        <f t="shared" si="144"/>
        <v/>
      </c>
    </row>
    <row r="521" spans="2:39" x14ac:dyDescent="0.35">
      <c r="B521" s="31"/>
      <c r="C521" s="31"/>
      <c r="D521" s="31"/>
      <c r="E521" s="31"/>
      <c r="F521" s="78"/>
      <c r="G521" s="21"/>
      <c r="H521" s="31"/>
      <c r="I521" s="32"/>
      <c r="J521" s="33" t="str">
        <f t="shared" si="131"/>
        <v/>
      </c>
      <c r="K521" s="31"/>
      <c r="L521" s="24"/>
      <c r="M521" s="24"/>
      <c r="N521" s="24"/>
      <c r="O521" s="34" t="str">
        <f t="shared" si="132"/>
        <v/>
      </c>
      <c r="P521" s="34" t="str">
        <f t="shared" ca="1" si="133"/>
        <v/>
      </c>
      <c r="Q521" s="34" t="str">
        <f>IF(AND(C521="Abierto",D521="Urgente"),RANK(P521,$P$4:$P$999,0)+COUNTIF($P$4:P521,P521)-1,"")</f>
        <v/>
      </c>
      <c r="R521" s="34" t="str">
        <f t="shared" si="134"/>
        <v/>
      </c>
      <c r="S521" s="34" t="str">
        <f t="shared" ca="1" si="135"/>
        <v/>
      </c>
      <c r="T521" s="34" t="str">
        <f>IF(AND(C521="Abierto",D521="Alta"),RANK(S521,$S$4:$S$999,0)+COUNTIF($S$4:S521,S521)-1+MAX(Q:Q),"")</f>
        <v/>
      </c>
      <c r="U521" s="34" t="str">
        <f t="shared" si="136"/>
        <v/>
      </c>
      <c r="V521" s="34" t="str">
        <f t="shared" ca="1" si="137"/>
        <v/>
      </c>
      <c r="W521" s="34" t="str">
        <f>IF(AND(C521="Abierto",D521="Media"),RANK(V521,$V$4:$V$999,0)+COUNTIF($V$4:V521,V521)-1+MAX(Q:Q,T:T),"")</f>
        <v/>
      </c>
      <c r="X521" s="34" t="str">
        <f t="shared" si="138"/>
        <v/>
      </c>
      <c r="Y521" s="34" t="str">
        <f t="shared" ca="1" si="139"/>
        <v/>
      </c>
      <c r="Z521" s="34" t="str">
        <f>IF(AND(C521="Abierto",D521="Baja"),RANK(Y521,$Y$4:$Y$999,0)+COUNTIF($Y$4:Y521,Y521)-1+MAX(Q:Q,T:T,W:W),"")</f>
        <v/>
      </c>
      <c r="AA521" s="35" t="str">
        <f t="shared" si="130"/>
        <v/>
      </c>
      <c r="AB521" s="35" t="str">
        <f t="shared" si="140"/>
        <v/>
      </c>
      <c r="AC521" s="35" t="str">
        <f t="shared" si="141"/>
        <v/>
      </c>
      <c r="AD521" s="36">
        <v>518</v>
      </c>
      <c r="AE521" s="36" t="str">
        <f t="shared" ca="1" si="142"/>
        <v/>
      </c>
      <c r="AF521" s="37" t="str">
        <f t="shared" ca="1" si="143"/>
        <v/>
      </c>
      <c r="AG521" s="24"/>
      <c r="AH521" s="24"/>
      <c r="AI521" s="24"/>
      <c r="AJ521" s="24"/>
      <c r="AK521" s="36" t="str">
        <f>IF(AL521="","",MAX($AK$1:AK520)+1)</f>
        <v/>
      </c>
      <c r="AL521" s="39" t="str">
        <f>IF(H521="","",IF(COUNTIF($AL$3:AL520,H521)=0,H521,""))</f>
        <v/>
      </c>
      <c r="AM521" s="39" t="str">
        <f t="shared" si="144"/>
        <v/>
      </c>
    </row>
    <row r="522" spans="2:39" x14ac:dyDescent="0.35">
      <c r="B522" s="31"/>
      <c r="C522" s="31"/>
      <c r="D522" s="31"/>
      <c r="E522" s="31"/>
      <c r="F522" s="78"/>
      <c r="G522" s="21"/>
      <c r="H522" s="31"/>
      <c r="I522" s="32"/>
      <c r="J522" s="33" t="str">
        <f t="shared" si="131"/>
        <v/>
      </c>
      <c r="K522" s="31"/>
      <c r="L522" s="24"/>
      <c r="M522" s="24"/>
      <c r="N522" s="24"/>
      <c r="O522" s="34" t="str">
        <f t="shared" si="132"/>
        <v/>
      </c>
      <c r="P522" s="34" t="str">
        <f t="shared" ca="1" si="133"/>
        <v/>
      </c>
      <c r="Q522" s="34" t="str">
        <f>IF(AND(C522="Abierto",D522="Urgente"),RANK(P522,$P$4:$P$999,0)+COUNTIF($P$4:P522,P522)-1,"")</f>
        <v/>
      </c>
      <c r="R522" s="34" t="str">
        <f t="shared" si="134"/>
        <v/>
      </c>
      <c r="S522" s="34" t="str">
        <f t="shared" ca="1" si="135"/>
        <v/>
      </c>
      <c r="T522" s="34" t="str">
        <f>IF(AND(C522="Abierto",D522="Alta"),RANK(S522,$S$4:$S$999,0)+COUNTIF($S$4:S522,S522)-1+MAX(Q:Q),"")</f>
        <v/>
      </c>
      <c r="U522" s="34" t="str">
        <f t="shared" si="136"/>
        <v/>
      </c>
      <c r="V522" s="34" t="str">
        <f t="shared" ca="1" si="137"/>
        <v/>
      </c>
      <c r="W522" s="34" t="str">
        <f>IF(AND(C522="Abierto",D522="Media"),RANK(V522,$V$4:$V$999,0)+COUNTIF($V$4:V522,V522)-1+MAX(Q:Q,T:T),"")</f>
        <v/>
      </c>
      <c r="X522" s="34" t="str">
        <f t="shared" si="138"/>
        <v/>
      </c>
      <c r="Y522" s="34" t="str">
        <f t="shared" ca="1" si="139"/>
        <v/>
      </c>
      <c r="Z522" s="34" t="str">
        <f>IF(AND(C522="Abierto",D522="Baja"),RANK(Y522,$Y$4:$Y$999,0)+COUNTIF($Y$4:Y522,Y522)-1+MAX(Q:Q,T:T,W:W),"")</f>
        <v/>
      </c>
      <c r="AA522" s="35" t="str">
        <f t="shared" si="130"/>
        <v/>
      </c>
      <c r="AB522" s="35" t="str">
        <f t="shared" si="140"/>
        <v/>
      </c>
      <c r="AC522" s="35" t="str">
        <f t="shared" si="141"/>
        <v/>
      </c>
      <c r="AD522" s="36">
        <v>519</v>
      </c>
      <c r="AE522" s="36" t="str">
        <f t="shared" ca="1" si="142"/>
        <v/>
      </c>
      <c r="AF522" s="37" t="str">
        <f t="shared" ca="1" si="143"/>
        <v/>
      </c>
      <c r="AG522" s="24"/>
      <c r="AH522" s="24"/>
      <c r="AI522" s="24"/>
      <c r="AJ522" s="24"/>
      <c r="AK522" s="36" t="str">
        <f>IF(AL522="","",MAX($AK$1:AK521)+1)</f>
        <v/>
      </c>
      <c r="AL522" s="39" t="str">
        <f>IF(H522="","",IF(COUNTIF($AL$3:AL521,H522)=0,H522,""))</f>
        <v/>
      </c>
      <c r="AM522" s="39" t="str">
        <f t="shared" si="144"/>
        <v/>
      </c>
    </row>
    <row r="523" spans="2:39" x14ac:dyDescent="0.35">
      <c r="B523" s="31"/>
      <c r="C523" s="31"/>
      <c r="D523" s="31"/>
      <c r="E523" s="31"/>
      <c r="F523" s="78"/>
      <c r="G523" s="21"/>
      <c r="H523" s="31"/>
      <c r="I523" s="32"/>
      <c r="J523" s="33" t="str">
        <f t="shared" si="131"/>
        <v/>
      </c>
      <c r="K523" s="31"/>
      <c r="L523" s="24"/>
      <c r="M523" s="24"/>
      <c r="N523" s="24"/>
      <c r="O523" s="34" t="str">
        <f t="shared" si="132"/>
        <v/>
      </c>
      <c r="P523" s="34" t="str">
        <f t="shared" ca="1" si="133"/>
        <v/>
      </c>
      <c r="Q523" s="34" t="str">
        <f>IF(AND(C523="Abierto",D523="Urgente"),RANK(P523,$P$4:$P$999,0)+COUNTIF($P$4:P523,P523)-1,"")</f>
        <v/>
      </c>
      <c r="R523" s="34" t="str">
        <f t="shared" si="134"/>
        <v/>
      </c>
      <c r="S523" s="34" t="str">
        <f t="shared" ca="1" si="135"/>
        <v/>
      </c>
      <c r="T523" s="34" t="str">
        <f>IF(AND(C523="Abierto",D523="Alta"),RANK(S523,$S$4:$S$999,0)+COUNTIF($S$4:S523,S523)-1+MAX(Q:Q),"")</f>
        <v/>
      </c>
      <c r="U523" s="34" t="str">
        <f t="shared" si="136"/>
        <v/>
      </c>
      <c r="V523" s="34" t="str">
        <f t="shared" ca="1" si="137"/>
        <v/>
      </c>
      <c r="W523" s="34" t="str">
        <f>IF(AND(C523="Abierto",D523="Media"),RANK(V523,$V$4:$V$999,0)+COUNTIF($V$4:V523,V523)-1+MAX(Q:Q,T:T),"")</f>
        <v/>
      </c>
      <c r="X523" s="34" t="str">
        <f t="shared" si="138"/>
        <v/>
      </c>
      <c r="Y523" s="34" t="str">
        <f t="shared" ca="1" si="139"/>
        <v/>
      </c>
      <c r="Z523" s="34" t="str">
        <f>IF(AND(C523="Abierto",D523="Baja"),RANK(Y523,$Y$4:$Y$999,0)+COUNTIF($Y$4:Y523,Y523)-1+MAX(Q:Q,T:T,W:W),"")</f>
        <v/>
      </c>
      <c r="AA523" s="35" t="str">
        <f t="shared" si="130"/>
        <v/>
      </c>
      <c r="AB523" s="35" t="str">
        <f t="shared" si="140"/>
        <v/>
      </c>
      <c r="AC523" s="35" t="str">
        <f t="shared" si="141"/>
        <v/>
      </c>
      <c r="AD523" s="36">
        <v>520</v>
      </c>
      <c r="AE523" s="36" t="str">
        <f t="shared" ca="1" si="142"/>
        <v/>
      </c>
      <c r="AF523" s="37" t="str">
        <f t="shared" ca="1" si="143"/>
        <v/>
      </c>
      <c r="AG523" s="24"/>
      <c r="AH523" s="24"/>
      <c r="AI523" s="24"/>
      <c r="AJ523" s="24"/>
      <c r="AK523" s="36" t="str">
        <f>IF(AL523="","",MAX($AK$1:AK522)+1)</f>
        <v/>
      </c>
      <c r="AL523" s="39" t="str">
        <f>IF(H523="","",IF(COUNTIF($AL$3:AL522,H523)=0,H523,""))</f>
        <v/>
      </c>
      <c r="AM523" s="39" t="str">
        <f t="shared" si="144"/>
        <v/>
      </c>
    </row>
    <row r="524" spans="2:39" x14ac:dyDescent="0.35">
      <c r="B524" s="31"/>
      <c r="C524" s="31"/>
      <c r="D524" s="31"/>
      <c r="E524" s="31"/>
      <c r="F524" s="78"/>
      <c r="G524" s="21"/>
      <c r="H524" s="31"/>
      <c r="I524" s="32"/>
      <c r="J524" s="33" t="str">
        <f t="shared" si="131"/>
        <v/>
      </c>
      <c r="K524" s="31"/>
      <c r="L524" s="24"/>
      <c r="M524" s="24"/>
      <c r="N524" s="24"/>
      <c r="O524" s="34" t="str">
        <f t="shared" si="132"/>
        <v/>
      </c>
      <c r="P524" s="34" t="str">
        <f t="shared" ca="1" si="133"/>
        <v/>
      </c>
      <c r="Q524" s="34" t="str">
        <f>IF(AND(C524="Abierto",D524="Urgente"),RANK(P524,$P$4:$P$999,0)+COUNTIF($P$4:P524,P524)-1,"")</f>
        <v/>
      </c>
      <c r="R524" s="34" t="str">
        <f t="shared" si="134"/>
        <v/>
      </c>
      <c r="S524" s="34" t="str">
        <f t="shared" ca="1" si="135"/>
        <v/>
      </c>
      <c r="T524" s="34" t="str">
        <f>IF(AND(C524="Abierto",D524="Alta"),RANK(S524,$S$4:$S$999,0)+COUNTIF($S$4:S524,S524)-1+MAX(Q:Q),"")</f>
        <v/>
      </c>
      <c r="U524" s="34" t="str">
        <f t="shared" si="136"/>
        <v/>
      </c>
      <c r="V524" s="34" t="str">
        <f t="shared" ca="1" si="137"/>
        <v/>
      </c>
      <c r="W524" s="34" t="str">
        <f>IF(AND(C524="Abierto",D524="Media"),RANK(V524,$V$4:$V$999,0)+COUNTIF($V$4:V524,V524)-1+MAX(Q:Q,T:T),"")</f>
        <v/>
      </c>
      <c r="X524" s="34" t="str">
        <f t="shared" si="138"/>
        <v/>
      </c>
      <c r="Y524" s="34" t="str">
        <f t="shared" ca="1" si="139"/>
        <v/>
      </c>
      <c r="Z524" s="34" t="str">
        <f>IF(AND(C524="Abierto",D524="Baja"),RANK(Y524,$Y$4:$Y$999,0)+COUNTIF($Y$4:Y524,Y524)-1+MAX(Q:Q,T:T,W:W),"")</f>
        <v/>
      </c>
      <c r="AA524" s="35" t="str">
        <f t="shared" si="130"/>
        <v/>
      </c>
      <c r="AB524" s="35" t="str">
        <f t="shared" si="140"/>
        <v/>
      </c>
      <c r="AC524" s="35" t="str">
        <f t="shared" si="141"/>
        <v/>
      </c>
      <c r="AD524" s="36">
        <v>521</v>
      </c>
      <c r="AE524" s="36" t="str">
        <f t="shared" ca="1" si="142"/>
        <v/>
      </c>
      <c r="AF524" s="37" t="str">
        <f t="shared" ca="1" si="143"/>
        <v/>
      </c>
      <c r="AG524" s="24"/>
      <c r="AH524" s="24"/>
      <c r="AI524" s="24"/>
      <c r="AJ524" s="24"/>
      <c r="AK524" s="36" t="str">
        <f>IF(AL524="","",MAX($AK$1:AK523)+1)</f>
        <v/>
      </c>
      <c r="AL524" s="39" t="str">
        <f>IF(H524="","",IF(COUNTIF($AL$3:AL523,H524)=0,H524,""))</f>
        <v/>
      </c>
      <c r="AM524" s="39" t="str">
        <f t="shared" si="144"/>
        <v/>
      </c>
    </row>
    <row r="525" spans="2:39" x14ac:dyDescent="0.35">
      <c r="B525" s="31"/>
      <c r="C525" s="31"/>
      <c r="D525" s="31"/>
      <c r="E525" s="31"/>
      <c r="F525" s="78"/>
      <c r="G525" s="21"/>
      <c r="H525" s="31"/>
      <c r="I525" s="32"/>
      <c r="J525" s="33" t="str">
        <f t="shared" si="131"/>
        <v/>
      </c>
      <c r="K525" s="31"/>
      <c r="L525" s="24"/>
      <c r="M525" s="24"/>
      <c r="N525" s="24"/>
      <c r="O525" s="34" t="str">
        <f t="shared" si="132"/>
        <v/>
      </c>
      <c r="P525" s="34" t="str">
        <f t="shared" ca="1" si="133"/>
        <v/>
      </c>
      <c r="Q525" s="34" t="str">
        <f>IF(AND(C525="Abierto",D525="Urgente"),RANK(P525,$P$4:$P$999,0)+COUNTIF($P$4:P525,P525)-1,"")</f>
        <v/>
      </c>
      <c r="R525" s="34" t="str">
        <f t="shared" si="134"/>
        <v/>
      </c>
      <c r="S525" s="34" t="str">
        <f t="shared" ca="1" si="135"/>
        <v/>
      </c>
      <c r="T525" s="34" t="str">
        <f>IF(AND(C525="Abierto",D525="Alta"),RANK(S525,$S$4:$S$999,0)+COUNTIF($S$4:S525,S525)-1+MAX(Q:Q),"")</f>
        <v/>
      </c>
      <c r="U525" s="34" t="str">
        <f t="shared" si="136"/>
        <v/>
      </c>
      <c r="V525" s="34" t="str">
        <f t="shared" ca="1" si="137"/>
        <v/>
      </c>
      <c r="W525" s="34" t="str">
        <f>IF(AND(C525="Abierto",D525="Media"),RANK(V525,$V$4:$V$999,0)+COUNTIF($V$4:V525,V525)-1+MAX(Q:Q,T:T),"")</f>
        <v/>
      </c>
      <c r="X525" s="34" t="str">
        <f t="shared" si="138"/>
        <v/>
      </c>
      <c r="Y525" s="34" t="str">
        <f t="shared" ca="1" si="139"/>
        <v/>
      </c>
      <c r="Z525" s="34" t="str">
        <f>IF(AND(C525="Abierto",D525="Baja"),RANK(Y525,$Y$4:$Y$999,0)+COUNTIF($Y$4:Y525,Y525)-1+MAX(Q:Q,T:T,W:W),"")</f>
        <v/>
      </c>
      <c r="AA525" s="35" t="str">
        <f t="shared" si="130"/>
        <v/>
      </c>
      <c r="AB525" s="35" t="str">
        <f t="shared" si="140"/>
        <v/>
      </c>
      <c r="AC525" s="35" t="str">
        <f t="shared" si="141"/>
        <v/>
      </c>
      <c r="AD525" s="36">
        <v>522</v>
      </c>
      <c r="AE525" s="36" t="str">
        <f t="shared" ca="1" si="142"/>
        <v/>
      </c>
      <c r="AF525" s="37" t="str">
        <f t="shared" ca="1" si="143"/>
        <v/>
      </c>
      <c r="AG525" s="24"/>
      <c r="AH525" s="24"/>
      <c r="AI525" s="24"/>
      <c r="AJ525" s="24"/>
      <c r="AK525" s="36" t="str">
        <f>IF(AL525="","",MAX($AK$1:AK524)+1)</f>
        <v/>
      </c>
      <c r="AL525" s="39" t="str">
        <f>IF(H525="","",IF(COUNTIF($AL$3:AL524,H525)=0,H525,""))</f>
        <v/>
      </c>
      <c r="AM525" s="39" t="str">
        <f t="shared" si="144"/>
        <v/>
      </c>
    </row>
    <row r="526" spans="2:39" x14ac:dyDescent="0.35">
      <c r="B526" s="31"/>
      <c r="C526" s="31"/>
      <c r="D526" s="31"/>
      <c r="E526" s="31"/>
      <c r="F526" s="78"/>
      <c r="G526" s="21"/>
      <c r="H526" s="31"/>
      <c r="I526" s="32"/>
      <c r="J526" s="33" t="str">
        <f t="shared" si="131"/>
        <v/>
      </c>
      <c r="K526" s="31"/>
      <c r="L526" s="24"/>
      <c r="M526" s="24"/>
      <c r="N526" s="24"/>
      <c r="O526" s="34" t="str">
        <f t="shared" si="132"/>
        <v/>
      </c>
      <c r="P526" s="34" t="str">
        <f t="shared" ca="1" si="133"/>
        <v/>
      </c>
      <c r="Q526" s="34" t="str">
        <f>IF(AND(C526="Abierto",D526="Urgente"),RANK(P526,$P$4:$P$999,0)+COUNTIF($P$4:P526,P526)-1,"")</f>
        <v/>
      </c>
      <c r="R526" s="34" t="str">
        <f t="shared" si="134"/>
        <v/>
      </c>
      <c r="S526" s="34" t="str">
        <f t="shared" ca="1" si="135"/>
        <v/>
      </c>
      <c r="T526" s="34" t="str">
        <f>IF(AND(C526="Abierto",D526="Alta"),RANK(S526,$S$4:$S$999,0)+COUNTIF($S$4:S526,S526)-1+MAX(Q:Q),"")</f>
        <v/>
      </c>
      <c r="U526" s="34" t="str">
        <f t="shared" si="136"/>
        <v/>
      </c>
      <c r="V526" s="34" t="str">
        <f t="shared" ca="1" si="137"/>
        <v/>
      </c>
      <c r="W526" s="34" t="str">
        <f>IF(AND(C526="Abierto",D526="Media"),RANK(V526,$V$4:$V$999,0)+COUNTIF($V$4:V526,V526)-1+MAX(Q:Q,T:T),"")</f>
        <v/>
      </c>
      <c r="X526" s="34" t="str">
        <f t="shared" si="138"/>
        <v/>
      </c>
      <c r="Y526" s="34" t="str">
        <f t="shared" ca="1" si="139"/>
        <v/>
      </c>
      <c r="Z526" s="34" t="str">
        <f>IF(AND(C526="Abierto",D526="Baja"),RANK(Y526,$Y$4:$Y$999,0)+COUNTIF($Y$4:Y526,Y526)-1+MAX(Q:Q,T:T,W:W),"")</f>
        <v/>
      </c>
      <c r="AA526" s="35" t="str">
        <f t="shared" si="130"/>
        <v/>
      </c>
      <c r="AB526" s="35" t="str">
        <f t="shared" si="140"/>
        <v/>
      </c>
      <c r="AC526" s="35" t="str">
        <f t="shared" si="141"/>
        <v/>
      </c>
      <c r="AD526" s="36">
        <v>523</v>
      </c>
      <c r="AE526" s="36" t="str">
        <f t="shared" ca="1" si="142"/>
        <v/>
      </c>
      <c r="AF526" s="37" t="str">
        <f t="shared" ca="1" si="143"/>
        <v/>
      </c>
      <c r="AG526" s="24"/>
      <c r="AH526" s="24"/>
      <c r="AI526" s="24"/>
      <c r="AJ526" s="24"/>
      <c r="AK526" s="36" t="str">
        <f>IF(AL526="","",MAX($AK$1:AK525)+1)</f>
        <v/>
      </c>
      <c r="AL526" s="39" t="str">
        <f>IF(H526="","",IF(COUNTIF($AL$3:AL525,H526)=0,H526,""))</f>
        <v/>
      </c>
      <c r="AM526" s="39" t="str">
        <f t="shared" si="144"/>
        <v/>
      </c>
    </row>
    <row r="527" spans="2:39" x14ac:dyDescent="0.35">
      <c r="B527" s="31"/>
      <c r="C527" s="31"/>
      <c r="D527" s="31"/>
      <c r="E527" s="31"/>
      <c r="F527" s="78"/>
      <c r="G527" s="21"/>
      <c r="H527" s="31"/>
      <c r="I527" s="32"/>
      <c r="J527" s="33" t="str">
        <f t="shared" si="131"/>
        <v/>
      </c>
      <c r="K527" s="31"/>
      <c r="L527" s="24"/>
      <c r="M527" s="24"/>
      <c r="N527" s="24"/>
      <c r="O527" s="34" t="str">
        <f t="shared" si="132"/>
        <v/>
      </c>
      <c r="P527" s="34" t="str">
        <f t="shared" ca="1" si="133"/>
        <v/>
      </c>
      <c r="Q527" s="34" t="str">
        <f>IF(AND(C527="Abierto",D527="Urgente"),RANK(P527,$P$4:$P$999,0)+COUNTIF($P$4:P527,P527)-1,"")</f>
        <v/>
      </c>
      <c r="R527" s="34" t="str">
        <f t="shared" si="134"/>
        <v/>
      </c>
      <c r="S527" s="34" t="str">
        <f t="shared" ca="1" si="135"/>
        <v/>
      </c>
      <c r="T527" s="34" t="str">
        <f>IF(AND(C527="Abierto",D527="Alta"),RANK(S527,$S$4:$S$999,0)+COUNTIF($S$4:S527,S527)-1+MAX(Q:Q),"")</f>
        <v/>
      </c>
      <c r="U527" s="34" t="str">
        <f t="shared" si="136"/>
        <v/>
      </c>
      <c r="V527" s="34" t="str">
        <f t="shared" ca="1" si="137"/>
        <v/>
      </c>
      <c r="W527" s="34" t="str">
        <f>IF(AND(C527="Abierto",D527="Media"),RANK(V527,$V$4:$V$999,0)+COUNTIF($V$4:V527,V527)-1+MAX(Q:Q,T:T),"")</f>
        <v/>
      </c>
      <c r="X527" s="34" t="str">
        <f t="shared" si="138"/>
        <v/>
      </c>
      <c r="Y527" s="34" t="str">
        <f t="shared" ca="1" si="139"/>
        <v/>
      </c>
      <c r="Z527" s="34" t="str">
        <f>IF(AND(C527="Abierto",D527="Baja"),RANK(Y527,$Y$4:$Y$999,0)+COUNTIF($Y$4:Y527,Y527)-1+MAX(Q:Q,T:T,W:W),"")</f>
        <v/>
      </c>
      <c r="AA527" s="35" t="str">
        <f t="shared" si="130"/>
        <v/>
      </c>
      <c r="AB527" s="35" t="str">
        <f t="shared" si="140"/>
        <v/>
      </c>
      <c r="AC527" s="35" t="str">
        <f t="shared" si="141"/>
        <v/>
      </c>
      <c r="AD527" s="36">
        <v>524</v>
      </c>
      <c r="AE527" s="36" t="str">
        <f t="shared" ca="1" si="142"/>
        <v/>
      </c>
      <c r="AF527" s="37" t="str">
        <f t="shared" ca="1" si="143"/>
        <v/>
      </c>
      <c r="AG527" s="24"/>
      <c r="AH527" s="24"/>
      <c r="AI527" s="24"/>
      <c r="AJ527" s="24"/>
      <c r="AK527" s="36" t="str">
        <f>IF(AL527="","",MAX($AK$1:AK526)+1)</f>
        <v/>
      </c>
      <c r="AL527" s="39" t="str">
        <f>IF(H527="","",IF(COUNTIF($AL$3:AL526,H527)=0,H527,""))</f>
        <v/>
      </c>
      <c r="AM527" s="39" t="str">
        <f t="shared" si="144"/>
        <v/>
      </c>
    </row>
    <row r="528" spans="2:39" x14ac:dyDescent="0.35">
      <c r="B528" s="31"/>
      <c r="C528" s="31"/>
      <c r="D528" s="31"/>
      <c r="E528" s="31"/>
      <c r="F528" s="78"/>
      <c r="G528" s="21"/>
      <c r="H528" s="31"/>
      <c r="I528" s="32"/>
      <c r="J528" s="33" t="str">
        <f t="shared" si="131"/>
        <v/>
      </c>
      <c r="K528" s="31"/>
      <c r="L528" s="24"/>
      <c r="M528" s="24"/>
      <c r="N528" s="24"/>
      <c r="O528" s="34" t="str">
        <f t="shared" si="132"/>
        <v/>
      </c>
      <c r="P528" s="34" t="str">
        <f t="shared" ca="1" si="133"/>
        <v/>
      </c>
      <c r="Q528" s="34" t="str">
        <f>IF(AND(C528="Abierto",D528="Urgente"),RANK(P528,$P$4:$P$999,0)+COUNTIF($P$4:P528,P528)-1,"")</f>
        <v/>
      </c>
      <c r="R528" s="34" t="str">
        <f t="shared" si="134"/>
        <v/>
      </c>
      <c r="S528" s="34" t="str">
        <f t="shared" ca="1" si="135"/>
        <v/>
      </c>
      <c r="T528" s="34" t="str">
        <f>IF(AND(C528="Abierto",D528="Alta"),RANK(S528,$S$4:$S$999,0)+COUNTIF($S$4:S528,S528)-1+MAX(Q:Q),"")</f>
        <v/>
      </c>
      <c r="U528" s="34" t="str">
        <f t="shared" si="136"/>
        <v/>
      </c>
      <c r="V528" s="34" t="str">
        <f t="shared" ca="1" si="137"/>
        <v/>
      </c>
      <c r="W528" s="34" t="str">
        <f>IF(AND(C528="Abierto",D528="Media"),RANK(V528,$V$4:$V$999,0)+COUNTIF($V$4:V528,V528)-1+MAX(Q:Q,T:T),"")</f>
        <v/>
      </c>
      <c r="X528" s="34" t="str">
        <f t="shared" si="138"/>
        <v/>
      </c>
      <c r="Y528" s="34" t="str">
        <f t="shared" ca="1" si="139"/>
        <v/>
      </c>
      <c r="Z528" s="34" t="str">
        <f>IF(AND(C528="Abierto",D528="Baja"),RANK(Y528,$Y$4:$Y$999,0)+COUNTIF($Y$4:Y528,Y528)-1+MAX(Q:Q,T:T,W:W),"")</f>
        <v/>
      </c>
      <c r="AA528" s="35" t="str">
        <f t="shared" si="130"/>
        <v/>
      </c>
      <c r="AB528" s="35" t="str">
        <f t="shared" si="140"/>
        <v/>
      </c>
      <c r="AC528" s="35" t="str">
        <f t="shared" si="141"/>
        <v/>
      </c>
      <c r="AD528" s="36">
        <v>525</v>
      </c>
      <c r="AE528" s="36" t="str">
        <f t="shared" ca="1" si="142"/>
        <v/>
      </c>
      <c r="AF528" s="37" t="str">
        <f t="shared" ca="1" si="143"/>
        <v/>
      </c>
      <c r="AG528" s="24"/>
      <c r="AH528" s="24"/>
      <c r="AI528" s="24"/>
      <c r="AJ528" s="24"/>
      <c r="AK528" s="36" t="str">
        <f>IF(AL528="","",MAX($AK$1:AK527)+1)</f>
        <v/>
      </c>
      <c r="AL528" s="39" t="str">
        <f>IF(H528="","",IF(COUNTIF($AL$3:AL527,H528)=0,H528,""))</f>
        <v/>
      </c>
      <c r="AM528" s="39" t="str">
        <f t="shared" si="144"/>
        <v/>
      </c>
    </row>
    <row r="529" spans="2:39" x14ac:dyDescent="0.35">
      <c r="B529" s="31"/>
      <c r="C529" s="31"/>
      <c r="D529" s="31"/>
      <c r="E529" s="31"/>
      <c r="F529" s="78"/>
      <c r="G529" s="21"/>
      <c r="H529" s="31"/>
      <c r="I529" s="32"/>
      <c r="J529" s="33" t="str">
        <f t="shared" si="131"/>
        <v/>
      </c>
      <c r="K529" s="31"/>
      <c r="L529" s="24"/>
      <c r="M529" s="24"/>
      <c r="N529" s="24"/>
      <c r="O529" s="34" t="str">
        <f t="shared" si="132"/>
        <v/>
      </c>
      <c r="P529" s="34" t="str">
        <f t="shared" ca="1" si="133"/>
        <v/>
      </c>
      <c r="Q529" s="34" t="str">
        <f>IF(AND(C529="Abierto",D529="Urgente"),RANK(P529,$P$4:$P$999,0)+COUNTIF($P$4:P529,P529)-1,"")</f>
        <v/>
      </c>
      <c r="R529" s="34" t="str">
        <f t="shared" si="134"/>
        <v/>
      </c>
      <c r="S529" s="34" t="str">
        <f t="shared" ca="1" si="135"/>
        <v/>
      </c>
      <c r="T529" s="34" t="str">
        <f>IF(AND(C529="Abierto",D529="Alta"),RANK(S529,$S$4:$S$999,0)+COUNTIF($S$4:S529,S529)-1+MAX(Q:Q),"")</f>
        <v/>
      </c>
      <c r="U529" s="34" t="str">
        <f t="shared" si="136"/>
        <v/>
      </c>
      <c r="V529" s="34" t="str">
        <f t="shared" ca="1" si="137"/>
        <v/>
      </c>
      <c r="W529" s="34" t="str">
        <f>IF(AND(C529="Abierto",D529="Media"),RANK(V529,$V$4:$V$999,0)+COUNTIF($V$4:V529,V529)-1+MAX(Q:Q,T:T),"")</f>
        <v/>
      </c>
      <c r="X529" s="34" t="str">
        <f t="shared" si="138"/>
        <v/>
      </c>
      <c r="Y529" s="34" t="str">
        <f t="shared" ca="1" si="139"/>
        <v/>
      </c>
      <c r="Z529" s="34" t="str">
        <f>IF(AND(C529="Abierto",D529="Baja"),RANK(Y529,$Y$4:$Y$999,0)+COUNTIF($Y$4:Y529,Y529)-1+MAX(Q:Q,T:T,W:W),"")</f>
        <v/>
      </c>
      <c r="AA529" s="35" t="str">
        <f t="shared" si="130"/>
        <v/>
      </c>
      <c r="AB529" s="35" t="str">
        <f t="shared" si="140"/>
        <v/>
      </c>
      <c r="AC529" s="35" t="str">
        <f t="shared" si="141"/>
        <v/>
      </c>
      <c r="AD529" s="36">
        <v>526</v>
      </c>
      <c r="AE529" s="36" t="str">
        <f t="shared" ca="1" si="142"/>
        <v/>
      </c>
      <c r="AF529" s="37" t="str">
        <f t="shared" ca="1" si="143"/>
        <v/>
      </c>
      <c r="AG529" s="24"/>
      <c r="AH529" s="24"/>
      <c r="AI529" s="24"/>
      <c r="AJ529" s="24"/>
      <c r="AK529" s="36" t="str">
        <f>IF(AL529="","",MAX($AK$1:AK528)+1)</f>
        <v/>
      </c>
      <c r="AL529" s="39" t="str">
        <f>IF(H529="","",IF(COUNTIF($AL$3:AL528,H529)=0,H529,""))</f>
        <v/>
      </c>
      <c r="AM529" s="39" t="str">
        <f t="shared" si="144"/>
        <v/>
      </c>
    </row>
    <row r="530" spans="2:39" x14ac:dyDescent="0.35">
      <c r="B530" s="31"/>
      <c r="C530" s="31"/>
      <c r="D530" s="31"/>
      <c r="E530" s="31"/>
      <c r="F530" s="78"/>
      <c r="G530" s="21"/>
      <c r="H530" s="31"/>
      <c r="I530" s="32"/>
      <c r="J530" s="33" t="str">
        <f t="shared" si="131"/>
        <v/>
      </c>
      <c r="K530" s="31"/>
      <c r="L530" s="24"/>
      <c r="M530" s="24"/>
      <c r="N530" s="24"/>
      <c r="O530" s="34" t="str">
        <f t="shared" si="132"/>
        <v/>
      </c>
      <c r="P530" s="34" t="str">
        <f t="shared" ca="1" si="133"/>
        <v/>
      </c>
      <c r="Q530" s="34" t="str">
        <f>IF(AND(C530="Abierto",D530="Urgente"),RANK(P530,$P$4:$P$999,0)+COUNTIF($P$4:P530,P530)-1,"")</f>
        <v/>
      </c>
      <c r="R530" s="34" t="str">
        <f t="shared" si="134"/>
        <v/>
      </c>
      <c r="S530" s="34" t="str">
        <f t="shared" ca="1" si="135"/>
        <v/>
      </c>
      <c r="T530" s="34" t="str">
        <f>IF(AND(C530="Abierto",D530="Alta"),RANK(S530,$S$4:$S$999,0)+COUNTIF($S$4:S530,S530)-1+MAX(Q:Q),"")</f>
        <v/>
      </c>
      <c r="U530" s="34" t="str">
        <f t="shared" si="136"/>
        <v/>
      </c>
      <c r="V530" s="34" t="str">
        <f t="shared" ca="1" si="137"/>
        <v/>
      </c>
      <c r="W530" s="34" t="str">
        <f>IF(AND(C530="Abierto",D530="Media"),RANK(V530,$V$4:$V$999,0)+COUNTIF($V$4:V530,V530)-1+MAX(Q:Q,T:T),"")</f>
        <v/>
      </c>
      <c r="X530" s="34" t="str">
        <f t="shared" si="138"/>
        <v/>
      </c>
      <c r="Y530" s="34" t="str">
        <f t="shared" ca="1" si="139"/>
        <v/>
      </c>
      <c r="Z530" s="34" t="str">
        <f>IF(AND(C530="Abierto",D530="Baja"),RANK(Y530,$Y$4:$Y$999,0)+COUNTIF($Y$4:Y530,Y530)-1+MAX(Q:Q,T:T,W:W),"")</f>
        <v/>
      </c>
      <c r="AA530" s="35" t="str">
        <f t="shared" si="130"/>
        <v/>
      </c>
      <c r="AB530" s="35" t="str">
        <f t="shared" si="140"/>
        <v/>
      </c>
      <c r="AC530" s="35" t="str">
        <f t="shared" si="141"/>
        <v/>
      </c>
      <c r="AD530" s="36">
        <v>527</v>
      </c>
      <c r="AE530" s="36" t="str">
        <f t="shared" ca="1" si="142"/>
        <v/>
      </c>
      <c r="AF530" s="37" t="str">
        <f t="shared" ca="1" si="143"/>
        <v/>
      </c>
      <c r="AG530" s="24"/>
      <c r="AH530" s="24"/>
      <c r="AI530" s="24"/>
      <c r="AJ530" s="24"/>
      <c r="AK530" s="36" t="str">
        <f>IF(AL530="","",MAX($AK$1:AK529)+1)</f>
        <v/>
      </c>
      <c r="AL530" s="39" t="str">
        <f>IF(H530="","",IF(COUNTIF($AL$3:AL529,H530)=0,H530,""))</f>
        <v/>
      </c>
      <c r="AM530" s="39" t="str">
        <f t="shared" si="144"/>
        <v/>
      </c>
    </row>
    <row r="531" spans="2:39" x14ac:dyDescent="0.35">
      <c r="B531" s="31"/>
      <c r="C531" s="31"/>
      <c r="D531" s="31"/>
      <c r="E531" s="31"/>
      <c r="F531" s="78"/>
      <c r="G531" s="21"/>
      <c r="H531" s="31"/>
      <c r="I531" s="32"/>
      <c r="J531" s="33" t="str">
        <f t="shared" si="131"/>
        <v/>
      </c>
      <c r="K531" s="31"/>
      <c r="L531" s="24"/>
      <c r="M531" s="24"/>
      <c r="N531" s="24"/>
      <c r="O531" s="34" t="str">
        <f t="shared" si="132"/>
        <v/>
      </c>
      <c r="P531" s="34" t="str">
        <f t="shared" ca="1" si="133"/>
        <v/>
      </c>
      <c r="Q531" s="34" t="str">
        <f>IF(AND(C531="Abierto",D531="Urgente"),RANK(P531,$P$4:$P$999,0)+COUNTIF($P$4:P531,P531)-1,"")</f>
        <v/>
      </c>
      <c r="R531" s="34" t="str">
        <f t="shared" si="134"/>
        <v/>
      </c>
      <c r="S531" s="34" t="str">
        <f t="shared" ca="1" si="135"/>
        <v/>
      </c>
      <c r="T531" s="34" t="str">
        <f>IF(AND(C531="Abierto",D531="Alta"),RANK(S531,$S$4:$S$999,0)+COUNTIF($S$4:S531,S531)-1+MAX(Q:Q),"")</f>
        <v/>
      </c>
      <c r="U531" s="34" t="str">
        <f t="shared" si="136"/>
        <v/>
      </c>
      <c r="V531" s="34" t="str">
        <f t="shared" ca="1" si="137"/>
        <v/>
      </c>
      <c r="W531" s="34" t="str">
        <f>IF(AND(C531="Abierto",D531="Media"),RANK(V531,$V$4:$V$999,0)+COUNTIF($V$4:V531,V531)-1+MAX(Q:Q,T:T),"")</f>
        <v/>
      </c>
      <c r="X531" s="34" t="str">
        <f t="shared" si="138"/>
        <v/>
      </c>
      <c r="Y531" s="34" t="str">
        <f t="shared" ca="1" si="139"/>
        <v/>
      </c>
      <c r="Z531" s="34" t="str">
        <f>IF(AND(C531="Abierto",D531="Baja"),RANK(Y531,$Y$4:$Y$999,0)+COUNTIF($Y$4:Y531,Y531)-1+MAX(Q:Q,T:T,W:W),"")</f>
        <v/>
      </c>
      <c r="AA531" s="35" t="str">
        <f t="shared" si="130"/>
        <v/>
      </c>
      <c r="AB531" s="35" t="str">
        <f t="shared" si="140"/>
        <v/>
      </c>
      <c r="AC531" s="35" t="str">
        <f t="shared" si="141"/>
        <v/>
      </c>
      <c r="AD531" s="36">
        <v>528</v>
      </c>
      <c r="AE531" s="36" t="str">
        <f t="shared" ca="1" si="142"/>
        <v/>
      </c>
      <c r="AF531" s="37" t="str">
        <f t="shared" ca="1" si="143"/>
        <v/>
      </c>
      <c r="AG531" s="24"/>
      <c r="AH531" s="24"/>
      <c r="AI531" s="24"/>
      <c r="AJ531" s="24"/>
      <c r="AK531" s="36" t="str">
        <f>IF(AL531="","",MAX($AK$1:AK530)+1)</f>
        <v/>
      </c>
      <c r="AL531" s="39" t="str">
        <f>IF(H531="","",IF(COUNTIF($AL$3:AL530,H531)=0,H531,""))</f>
        <v/>
      </c>
      <c r="AM531" s="39" t="str">
        <f t="shared" si="144"/>
        <v/>
      </c>
    </row>
    <row r="532" spans="2:39" x14ac:dyDescent="0.35">
      <c r="B532" s="31"/>
      <c r="C532" s="31"/>
      <c r="D532" s="31"/>
      <c r="E532" s="31"/>
      <c r="F532" s="78"/>
      <c r="G532" s="21"/>
      <c r="H532" s="31"/>
      <c r="I532" s="32"/>
      <c r="J532" s="33" t="str">
        <f t="shared" si="131"/>
        <v/>
      </c>
      <c r="K532" s="31"/>
      <c r="L532" s="24"/>
      <c r="M532" s="24"/>
      <c r="N532" s="24"/>
      <c r="O532" s="34" t="str">
        <f t="shared" si="132"/>
        <v/>
      </c>
      <c r="P532" s="34" t="str">
        <f t="shared" ca="1" si="133"/>
        <v/>
      </c>
      <c r="Q532" s="34" t="str">
        <f>IF(AND(C532="Abierto",D532="Urgente"),RANK(P532,$P$4:$P$999,0)+COUNTIF($P$4:P532,P532)-1,"")</f>
        <v/>
      </c>
      <c r="R532" s="34" t="str">
        <f t="shared" si="134"/>
        <v/>
      </c>
      <c r="S532" s="34" t="str">
        <f t="shared" ca="1" si="135"/>
        <v/>
      </c>
      <c r="T532" s="34" t="str">
        <f>IF(AND(C532="Abierto",D532="Alta"),RANK(S532,$S$4:$S$999,0)+COUNTIF($S$4:S532,S532)-1+MAX(Q:Q),"")</f>
        <v/>
      </c>
      <c r="U532" s="34" t="str">
        <f t="shared" si="136"/>
        <v/>
      </c>
      <c r="V532" s="34" t="str">
        <f t="shared" ca="1" si="137"/>
        <v/>
      </c>
      <c r="W532" s="34" t="str">
        <f>IF(AND(C532="Abierto",D532="Media"),RANK(V532,$V$4:$V$999,0)+COUNTIF($V$4:V532,V532)-1+MAX(Q:Q,T:T),"")</f>
        <v/>
      </c>
      <c r="X532" s="34" t="str">
        <f t="shared" si="138"/>
        <v/>
      </c>
      <c r="Y532" s="34" t="str">
        <f t="shared" ca="1" si="139"/>
        <v/>
      </c>
      <c r="Z532" s="34" t="str">
        <f>IF(AND(C532="Abierto",D532="Baja"),RANK(Y532,$Y$4:$Y$999,0)+COUNTIF($Y$4:Y532,Y532)-1+MAX(Q:Q,T:T,W:W),"")</f>
        <v/>
      </c>
      <c r="AA532" s="35" t="str">
        <f t="shared" si="130"/>
        <v/>
      </c>
      <c r="AB532" s="35" t="str">
        <f t="shared" si="140"/>
        <v/>
      </c>
      <c r="AC532" s="35" t="str">
        <f t="shared" si="141"/>
        <v/>
      </c>
      <c r="AD532" s="36">
        <v>529</v>
      </c>
      <c r="AE532" s="36" t="str">
        <f t="shared" ca="1" si="142"/>
        <v/>
      </c>
      <c r="AF532" s="37" t="str">
        <f t="shared" ca="1" si="143"/>
        <v/>
      </c>
      <c r="AG532" s="24"/>
      <c r="AH532" s="24"/>
      <c r="AI532" s="24"/>
      <c r="AJ532" s="24"/>
      <c r="AK532" s="36" t="str">
        <f>IF(AL532="","",MAX($AK$1:AK531)+1)</f>
        <v/>
      </c>
      <c r="AL532" s="39" t="str">
        <f>IF(H532="","",IF(COUNTIF($AL$3:AL531,H532)=0,H532,""))</f>
        <v/>
      </c>
      <c r="AM532" s="39" t="str">
        <f t="shared" si="144"/>
        <v/>
      </c>
    </row>
    <row r="533" spans="2:39" x14ac:dyDescent="0.35">
      <c r="B533" s="31"/>
      <c r="C533" s="31"/>
      <c r="D533" s="31"/>
      <c r="E533" s="31"/>
      <c r="F533" s="78"/>
      <c r="G533" s="21"/>
      <c r="H533" s="31"/>
      <c r="I533" s="32"/>
      <c r="J533" s="33" t="str">
        <f t="shared" si="131"/>
        <v/>
      </c>
      <c r="K533" s="31"/>
      <c r="L533" s="24"/>
      <c r="M533" s="24"/>
      <c r="N533" s="24"/>
      <c r="O533" s="34" t="str">
        <f t="shared" si="132"/>
        <v/>
      </c>
      <c r="P533" s="34" t="str">
        <f t="shared" ca="1" si="133"/>
        <v/>
      </c>
      <c r="Q533" s="34" t="str">
        <f>IF(AND(C533="Abierto",D533="Urgente"),RANK(P533,$P$4:$P$999,0)+COUNTIF($P$4:P533,P533)-1,"")</f>
        <v/>
      </c>
      <c r="R533" s="34" t="str">
        <f t="shared" si="134"/>
        <v/>
      </c>
      <c r="S533" s="34" t="str">
        <f t="shared" ca="1" si="135"/>
        <v/>
      </c>
      <c r="T533" s="34" t="str">
        <f>IF(AND(C533="Abierto",D533="Alta"),RANK(S533,$S$4:$S$999,0)+COUNTIF($S$4:S533,S533)-1+MAX(Q:Q),"")</f>
        <v/>
      </c>
      <c r="U533" s="34" t="str">
        <f t="shared" si="136"/>
        <v/>
      </c>
      <c r="V533" s="34" t="str">
        <f t="shared" ca="1" si="137"/>
        <v/>
      </c>
      <c r="W533" s="34" t="str">
        <f>IF(AND(C533="Abierto",D533="Media"),RANK(V533,$V$4:$V$999,0)+COUNTIF($V$4:V533,V533)-1+MAX(Q:Q,T:T),"")</f>
        <v/>
      </c>
      <c r="X533" s="34" t="str">
        <f t="shared" si="138"/>
        <v/>
      </c>
      <c r="Y533" s="34" t="str">
        <f t="shared" ca="1" si="139"/>
        <v/>
      </c>
      <c r="Z533" s="34" t="str">
        <f>IF(AND(C533="Abierto",D533="Baja"),RANK(Y533,$Y$4:$Y$999,0)+COUNTIF($Y$4:Y533,Y533)-1+MAX(Q:Q,T:T,W:W),"")</f>
        <v/>
      </c>
      <c r="AA533" s="35" t="str">
        <f t="shared" si="130"/>
        <v/>
      </c>
      <c r="AB533" s="35" t="str">
        <f t="shared" si="140"/>
        <v/>
      </c>
      <c r="AC533" s="35" t="str">
        <f t="shared" si="141"/>
        <v/>
      </c>
      <c r="AD533" s="36">
        <v>530</v>
      </c>
      <c r="AE533" s="36" t="str">
        <f t="shared" ca="1" si="142"/>
        <v/>
      </c>
      <c r="AF533" s="37" t="str">
        <f t="shared" ca="1" si="143"/>
        <v/>
      </c>
      <c r="AG533" s="24"/>
      <c r="AH533" s="24"/>
      <c r="AI533" s="24"/>
      <c r="AJ533" s="24"/>
      <c r="AK533" s="36" t="str">
        <f>IF(AL533="","",MAX($AK$1:AK532)+1)</f>
        <v/>
      </c>
      <c r="AL533" s="39" t="str">
        <f>IF(H533="","",IF(COUNTIF($AL$3:AL532,H533)=0,H533,""))</f>
        <v/>
      </c>
      <c r="AM533" s="39" t="str">
        <f t="shared" si="144"/>
        <v/>
      </c>
    </row>
    <row r="534" spans="2:39" x14ac:dyDescent="0.35">
      <c r="B534" s="31"/>
      <c r="C534" s="31"/>
      <c r="D534" s="31"/>
      <c r="E534" s="31"/>
      <c r="F534" s="78"/>
      <c r="G534" s="21"/>
      <c r="H534" s="31"/>
      <c r="I534" s="32"/>
      <c r="J534" s="33" t="str">
        <f t="shared" si="131"/>
        <v/>
      </c>
      <c r="K534" s="31"/>
      <c r="L534" s="24"/>
      <c r="M534" s="24"/>
      <c r="N534" s="24"/>
      <c r="O534" s="34" t="str">
        <f t="shared" si="132"/>
        <v/>
      </c>
      <c r="P534" s="34" t="str">
        <f t="shared" ca="1" si="133"/>
        <v/>
      </c>
      <c r="Q534" s="34" t="str">
        <f>IF(AND(C534="Abierto",D534="Urgente"),RANK(P534,$P$4:$P$999,0)+COUNTIF($P$4:P534,P534)-1,"")</f>
        <v/>
      </c>
      <c r="R534" s="34" t="str">
        <f t="shared" si="134"/>
        <v/>
      </c>
      <c r="S534" s="34" t="str">
        <f t="shared" ca="1" si="135"/>
        <v/>
      </c>
      <c r="T534" s="34" t="str">
        <f>IF(AND(C534="Abierto",D534="Alta"),RANK(S534,$S$4:$S$999,0)+COUNTIF($S$4:S534,S534)-1+MAX(Q:Q),"")</f>
        <v/>
      </c>
      <c r="U534" s="34" t="str">
        <f t="shared" si="136"/>
        <v/>
      </c>
      <c r="V534" s="34" t="str">
        <f t="shared" ca="1" si="137"/>
        <v/>
      </c>
      <c r="W534" s="34" t="str">
        <f>IF(AND(C534="Abierto",D534="Media"),RANK(V534,$V$4:$V$999,0)+COUNTIF($V$4:V534,V534)-1+MAX(Q:Q,T:T),"")</f>
        <v/>
      </c>
      <c r="X534" s="34" t="str">
        <f t="shared" si="138"/>
        <v/>
      </c>
      <c r="Y534" s="34" t="str">
        <f t="shared" ca="1" si="139"/>
        <v/>
      </c>
      <c r="Z534" s="34" t="str">
        <f>IF(AND(C534="Abierto",D534="Baja"),RANK(Y534,$Y$4:$Y$999,0)+COUNTIF($Y$4:Y534,Y534)-1+MAX(Q:Q,T:T,W:W),"")</f>
        <v/>
      </c>
      <c r="AA534" s="35" t="str">
        <f t="shared" si="130"/>
        <v/>
      </c>
      <c r="AB534" s="35" t="str">
        <f t="shared" si="140"/>
        <v/>
      </c>
      <c r="AC534" s="35" t="str">
        <f t="shared" si="141"/>
        <v/>
      </c>
      <c r="AD534" s="36">
        <v>531</v>
      </c>
      <c r="AE534" s="36" t="str">
        <f t="shared" ca="1" si="142"/>
        <v/>
      </c>
      <c r="AF534" s="37" t="str">
        <f t="shared" ca="1" si="143"/>
        <v/>
      </c>
      <c r="AG534" s="24"/>
      <c r="AH534" s="24"/>
      <c r="AI534" s="24"/>
      <c r="AJ534" s="24"/>
      <c r="AK534" s="36" t="str">
        <f>IF(AL534="","",MAX($AK$1:AK533)+1)</f>
        <v/>
      </c>
      <c r="AL534" s="39" t="str">
        <f>IF(H534="","",IF(COUNTIF($AL$3:AL533,H534)=0,H534,""))</f>
        <v/>
      </c>
      <c r="AM534" s="39" t="str">
        <f t="shared" si="144"/>
        <v/>
      </c>
    </row>
    <row r="535" spans="2:39" x14ac:dyDescent="0.35">
      <c r="B535" s="31"/>
      <c r="C535" s="31"/>
      <c r="D535" s="31"/>
      <c r="E535" s="31"/>
      <c r="F535" s="78"/>
      <c r="G535" s="21"/>
      <c r="H535" s="31"/>
      <c r="I535" s="32"/>
      <c r="J535" s="33" t="str">
        <f t="shared" si="131"/>
        <v/>
      </c>
      <c r="K535" s="31"/>
      <c r="L535" s="24"/>
      <c r="M535" s="24"/>
      <c r="N535" s="24"/>
      <c r="O535" s="34" t="str">
        <f t="shared" si="132"/>
        <v/>
      </c>
      <c r="P535" s="34" t="str">
        <f t="shared" ca="1" si="133"/>
        <v/>
      </c>
      <c r="Q535" s="34" t="str">
        <f>IF(AND(C535="Abierto",D535="Urgente"),RANK(P535,$P$4:$P$999,0)+COUNTIF($P$4:P535,P535)-1,"")</f>
        <v/>
      </c>
      <c r="R535" s="34" t="str">
        <f t="shared" si="134"/>
        <v/>
      </c>
      <c r="S535" s="34" t="str">
        <f t="shared" ca="1" si="135"/>
        <v/>
      </c>
      <c r="T535" s="34" t="str">
        <f>IF(AND(C535="Abierto",D535="Alta"),RANK(S535,$S$4:$S$999,0)+COUNTIF($S$4:S535,S535)-1+MAX(Q:Q),"")</f>
        <v/>
      </c>
      <c r="U535" s="34" t="str">
        <f t="shared" si="136"/>
        <v/>
      </c>
      <c r="V535" s="34" t="str">
        <f t="shared" ca="1" si="137"/>
        <v/>
      </c>
      <c r="W535" s="34" t="str">
        <f>IF(AND(C535="Abierto",D535="Media"),RANK(V535,$V$4:$V$999,0)+COUNTIF($V$4:V535,V535)-1+MAX(Q:Q,T:T),"")</f>
        <v/>
      </c>
      <c r="X535" s="34" t="str">
        <f t="shared" si="138"/>
        <v/>
      </c>
      <c r="Y535" s="34" t="str">
        <f t="shared" ca="1" si="139"/>
        <v/>
      </c>
      <c r="Z535" s="34" t="str">
        <f>IF(AND(C535="Abierto",D535="Baja"),RANK(Y535,$Y$4:$Y$999,0)+COUNTIF($Y$4:Y535,Y535)-1+MAX(Q:Q,T:T,W:W),"")</f>
        <v/>
      </c>
      <c r="AA535" s="35" t="str">
        <f t="shared" si="130"/>
        <v/>
      </c>
      <c r="AB535" s="35" t="str">
        <f t="shared" si="140"/>
        <v/>
      </c>
      <c r="AC535" s="35" t="str">
        <f t="shared" si="141"/>
        <v/>
      </c>
      <c r="AD535" s="36">
        <v>532</v>
      </c>
      <c r="AE535" s="36" t="str">
        <f t="shared" ca="1" si="142"/>
        <v/>
      </c>
      <c r="AF535" s="37" t="str">
        <f t="shared" ca="1" si="143"/>
        <v/>
      </c>
      <c r="AG535" s="24"/>
      <c r="AH535" s="24"/>
      <c r="AI535" s="24"/>
      <c r="AJ535" s="24"/>
      <c r="AK535" s="36" t="str">
        <f>IF(AL535="","",MAX($AK$1:AK534)+1)</f>
        <v/>
      </c>
      <c r="AL535" s="39" t="str">
        <f>IF(H535="","",IF(COUNTIF($AL$3:AL534,H535)=0,H535,""))</f>
        <v/>
      </c>
      <c r="AM535" s="39" t="str">
        <f t="shared" si="144"/>
        <v/>
      </c>
    </row>
    <row r="536" spans="2:39" x14ac:dyDescent="0.35">
      <c r="B536" s="31"/>
      <c r="C536" s="31"/>
      <c r="D536" s="31"/>
      <c r="E536" s="31"/>
      <c r="F536" s="78"/>
      <c r="G536" s="21"/>
      <c r="H536" s="31"/>
      <c r="I536" s="32"/>
      <c r="J536" s="33" t="str">
        <f t="shared" si="131"/>
        <v/>
      </c>
      <c r="K536" s="31"/>
      <c r="L536" s="24"/>
      <c r="M536" s="24"/>
      <c r="N536" s="24"/>
      <c r="O536" s="34" t="str">
        <f t="shared" si="132"/>
        <v/>
      </c>
      <c r="P536" s="34" t="str">
        <f t="shared" ca="1" si="133"/>
        <v/>
      </c>
      <c r="Q536" s="34" t="str">
        <f>IF(AND(C536="Abierto",D536="Urgente"),RANK(P536,$P$4:$P$999,0)+COUNTIF($P$4:P536,P536)-1,"")</f>
        <v/>
      </c>
      <c r="R536" s="34" t="str">
        <f t="shared" si="134"/>
        <v/>
      </c>
      <c r="S536" s="34" t="str">
        <f t="shared" ca="1" si="135"/>
        <v/>
      </c>
      <c r="T536" s="34" t="str">
        <f>IF(AND(C536="Abierto",D536="Alta"),RANK(S536,$S$4:$S$999,0)+COUNTIF($S$4:S536,S536)-1+MAX(Q:Q),"")</f>
        <v/>
      </c>
      <c r="U536" s="34" t="str">
        <f t="shared" si="136"/>
        <v/>
      </c>
      <c r="V536" s="34" t="str">
        <f t="shared" ca="1" si="137"/>
        <v/>
      </c>
      <c r="W536" s="34" t="str">
        <f>IF(AND(C536="Abierto",D536="Media"),RANK(V536,$V$4:$V$999,0)+COUNTIF($V$4:V536,V536)-1+MAX(Q:Q,T:T),"")</f>
        <v/>
      </c>
      <c r="X536" s="34" t="str">
        <f t="shared" si="138"/>
        <v/>
      </c>
      <c r="Y536" s="34" t="str">
        <f t="shared" ca="1" si="139"/>
        <v/>
      </c>
      <c r="Z536" s="34" t="str">
        <f>IF(AND(C536="Abierto",D536="Baja"),RANK(Y536,$Y$4:$Y$999,0)+COUNTIF($Y$4:Y536,Y536)-1+MAX(Q:Q,T:T,W:W),"")</f>
        <v/>
      </c>
      <c r="AA536" s="35" t="str">
        <f t="shared" ref="AA536:AA599" si="145">IF(OR(C536="Resuelto",C536=""),"",SUM(Q536,T536,W536,Z536))</f>
        <v/>
      </c>
      <c r="AB536" s="35" t="str">
        <f t="shared" si="140"/>
        <v/>
      </c>
      <c r="AC536" s="35" t="str">
        <f t="shared" si="141"/>
        <v/>
      </c>
      <c r="AD536" s="36">
        <v>533</v>
      </c>
      <c r="AE536" s="36" t="str">
        <f t="shared" ca="1" si="142"/>
        <v/>
      </c>
      <c r="AF536" s="37" t="str">
        <f t="shared" ca="1" si="143"/>
        <v/>
      </c>
      <c r="AG536" s="24"/>
      <c r="AH536" s="24"/>
      <c r="AI536" s="24"/>
      <c r="AJ536" s="24"/>
      <c r="AK536" s="36" t="str">
        <f>IF(AL536="","",MAX($AK$1:AK535)+1)</f>
        <v/>
      </c>
      <c r="AL536" s="39" t="str">
        <f>IF(H536="","",IF(COUNTIF($AL$3:AL535,H536)=0,H536,""))</f>
        <v/>
      </c>
      <c r="AM536" s="39" t="str">
        <f t="shared" si="144"/>
        <v/>
      </c>
    </row>
    <row r="537" spans="2:39" x14ac:dyDescent="0.35">
      <c r="B537" s="31"/>
      <c r="C537" s="31"/>
      <c r="D537" s="31"/>
      <c r="E537" s="31"/>
      <c r="F537" s="78"/>
      <c r="G537" s="21"/>
      <c r="H537" s="31"/>
      <c r="I537" s="32"/>
      <c r="J537" s="33" t="str">
        <f t="shared" si="131"/>
        <v/>
      </c>
      <c r="K537" s="31"/>
      <c r="L537" s="24"/>
      <c r="M537" s="24"/>
      <c r="N537" s="24"/>
      <c r="O537" s="34" t="str">
        <f t="shared" si="132"/>
        <v/>
      </c>
      <c r="P537" s="34" t="str">
        <f t="shared" ca="1" si="133"/>
        <v/>
      </c>
      <c r="Q537" s="34" t="str">
        <f>IF(AND(C537="Abierto",D537="Urgente"),RANK(P537,$P$4:$P$999,0)+COUNTIF($P$4:P537,P537)-1,"")</f>
        <v/>
      </c>
      <c r="R537" s="34" t="str">
        <f t="shared" si="134"/>
        <v/>
      </c>
      <c r="S537" s="34" t="str">
        <f t="shared" ca="1" si="135"/>
        <v/>
      </c>
      <c r="T537" s="34" t="str">
        <f>IF(AND(C537="Abierto",D537="Alta"),RANK(S537,$S$4:$S$999,0)+COUNTIF($S$4:S537,S537)-1+MAX(Q:Q),"")</f>
        <v/>
      </c>
      <c r="U537" s="34" t="str">
        <f t="shared" si="136"/>
        <v/>
      </c>
      <c r="V537" s="34" t="str">
        <f t="shared" ca="1" si="137"/>
        <v/>
      </c>
      <c r="W537" s="34" t="str">
        <f>IF(AND(C537="Abierto",D537="Media"),RANK(V537,$V$4:$V$999,0)+COUNTIF($V$4:V537,V537)-1+MAX(Q:Q,T:T),"")</f>
        <v/>
      </c>
      <c r="X537" s="34" t="str">
        <f t="shared" si="138"/>
        <v/>
      </c>
      <c r="Y537" s="34" t="str">
        <f t="shared" ca="1" si="139"/>
        <v/>
      </c>
      <c r="Z537" s="34" t="str">
        <f>IF(AND(C537="Abierto",D537="Baja"),RANK(Y537,$Y$4:$Y$999,0)+COUNTIF($Y$4:Y537,Y537)-1+MAX(Q:Q,T:T,W:W),"")</f>
        <v/>
      </c>
      <c r="AA537" s="35" t="str">
        <f t="shared" si="145"/>
        <v/>
      </c>
      <c r="AB537" s="35" t="str">
        <f t="shared" si="140"/>
        <v/>
      </c>
      <c r="AC537" s="35" t="str">
        <f t="shared" si="141"/>
        <v/>
      </c>
      <c r="AD537" s="36">
        <v>534</v>
      </c>
      <c r="AE537" s="36" t="str">
        <f t="shared" ca="1" si="142"/>
        <v/>
      </c>
      <c r="AF537" s="37" t="str">
        <f t="shared" ca="1" si="143"/>
        <v/>
      </c>
      <c r="AG537" s="24"/>
      <c r="AH537" s="24"/>
      <c r="AI537" s="24"/>
      <c r="AJ537" s="24"/>
      <c r="AK537" s="36" t="str">
        <f>IF(AL537="","",MAX($AK$1:AK536)+1)</f>
        <v/>
      </c>
      <c r="AL537" s="39" t="str">
        <f>IF(H537="","",IF(COUNTIF($AL$3:AL536,H537)=0,H537,""))</f>
        <v/>
      </c>
      <c r="AM537" s="39" t="str">
        <f t="shared" si="144"/>
        <v/>
      </c>
    </row>
    <row r="538" spans="2:39" x14ac:dyDescent="0.35">
      <c r="B538" s="31"/>
      <c r="C538" s="31"/>
      <c r="D538" s="31"/>
      <c r="E538" s="31"/>
      <c r="F538" s="78"/>
      <c r="G538" s="21"/>
      <c r="H538" s="31"/>
      <c r="I538" s="32"/>
      <c r="J538" s="33" t="str">
        <f t="shared" si="131"/>
        <v/>
      </c>
      <c r="K538" s="31"/>
      <c r="L538" s="24"/>
      <c r="M538" s="24"/>
      <c r="N538" s="24"/>
      <c r="O538" s="34" t="str">
        <f t="shared" si="132"/>
        <v/>
      </c>
      <c r="P538" s="34" t="str">
        <f t="shared" ca="1" si="133"/>
        <v/>
      </c>
      <c r="Q538" s="34" t="str">
        <f>IF(AND(C538="Abierto",D538="Urgente"),RANK(P538,$P$4:$P$999,0)+COUNTIF($P$4:P538,P538)-1,"")</f>
        <v/>
      </c>
      <c r="R538" s="34" t="str">
        <f t="shared" si="134"/>
        <v/>
      </c>
      <c r="S538" s="34" t="str">
        <f t="shared" ca="1" si="135"/>
        <v/>
      </c>
      <c r="T538" s="34" t="str">
        <f>IF(AND(C538="Abierto",D538="Alta"),RANK(S538,$S$4:$S$999,0)+COUNTIF($S$4:S538,S538)-1+MAX(Q:Q),"")</f>
        <v/>
      </c>
      <c r="U538" s="34" t="str">
        <f t="shared" si="136"/>
        <v/>
      </c>
      <c r="V538" s="34" t="str">
        <f t="shared" ca="1" si="137"/>
        <v/>
      </c>
      <c r="W538" s="34" t="str">
        <f>IF(AND(C538="Abierto",D538="Media"),RANK(V538,$V$4:$V$999,0)+COUNTIF($V$4:V538,V538)-1+MAX(Q:Q,T:T),"")</f>
        <v/>
      </c>
      <c r="X538" s="34" t="str">
        <f t="shared" si="138"/>
        <v/>
      </c>
      <c r="Y538" s="34" t="str">
        <f t="shared" ca="1" si="139"/>
        <v/>
      </c>
      <c r="Z538" s="34" t="str">
        <f>IF(AND(C538="Abierto",D538="Baja"),RANK(Y538,$Y$4:$Y$999,0)+COUNTIF($Y$4:Y538,Y538)-1+MAX(Q:Q,T:T,W:W),"")</f>
        <v/>
      </c>
      <c r="AA538" s="35" t="str">
        <f t="shared" si="145"/>
        <v/>
      </c>
      <c r="AB538" s="35" t="str">
        <f t="shared" si="140"/>
        <v/>
      </c>
      <c r="AC538" s="35" t="str">
        <f t="shared" si="141"/>
        <v/>
      </c>
      <c r="AD538" s="36">
        <v>535</v>
      </c>
      <c r="AE538" s="36" t="str">
        <f t="shared" ca="1" si="142"/>
        <v/>
      </c>
      <c r="AF538" s="37" t="str">
        <f t="shared" ca="1" si="143"/>
        <v/>
      </c>
      <c r="AG538" s="24"/>
      <c r="AH538" s="24"/>
      <c r="AI538" s="24"/>
      <c r="AJ538" s="24"/>
      <c r="AK538" s="36" t="str">
        <f>IF(AL538="","",MAX($AK$1:AK537)+1)</f>
        <v/>
      </c>
      <c r="AL538" s="39" t="str">
        <f>IF(H538="","",IF(COUNTIF($AL$3:AL537,H538)=0,H538,""))</f>
        <v/>
      </c>
      <c r="AM538" s="39" t="str">
        <f t="shared" si="144"/>
        <v/>
      </c>
    </row>
    <row r="539" spans="2:39" x14ac:dyDescent="0.35">
      <c r="B539" s="31"/>
      <c r="C539" s="31"/>
      <c r="D539" s="31"/>
      <c r="E539" s="31"/>
      <c r="F539" s="78"/>
      <c r="G539" s="21"/>
      <c r="H539" s="31"/>
      <c r="I539" s="32"/>
      <c r="J539" s="33" t="str">
        <f t="shared" si="131"/>
        <v/>
      </c>
      <c r="K539" s="31"/>
      <c r="L539" s="24"/>
      <c r="M539" s="24"/>
      <c r="N539" s="24"/>
      <c r="O539" s="34" t="str">
        <f t="shared" si="132"/>
        <v/>
      </c>
      <c r="P539" s="34" t="str">
        <f t="shared" ca="1" si="133"/>
        <v/>
      </c>
      <c r="Q539" s="34" t="str">
        <f>IF(AND(C539="Abierto",D539="Urgente"),RANK(P539,$P$4:$P$999,0)+COUNTIF($P$4:P539,P539)-1,"")</f>
        <v/>
      </c>
      <c r="R539" s="34" t="str">
        <f t="shared" si="134"/>
        <v/>
      </c>
      <c r="S539" s="34" t="str">
        <f t="shared" ca="1" si="135"/>
        <v/>
      </c>
      <c r="T539" s="34" t="str">
        <f>IF(AND(C539="Abierto",D539="Alta"),RANK(S539,$S$4:$S$999,0)+COUNTIF($S$4:S539,S539)-1+MAX(Q:Q),"")</f>
        <v/>
      </c>
      <c r="U539" s="34" t="str">
        <f t="shared" si="136"/>
        <v/>
      </c>
      <c r="V539" s="34" t="str">
        <f t="shared" ca="1" si="137"/>
        <v/>
      </c>
      <c r="W539" s="34" t="str">
        <f>IF(AND(C539="Abierto",D539="Media"),RANK(V539,$V$4:$V$999,0)+COUNTIF($V$4:V539,V539)-1+MAX(Q:Q,T:T),"")</f>
        <v/>
      </c>
      <c r="X539" s="34" t="str">
        <f t="shared" si="138"/>
        <v/>
      </c>
      <c r="Y539" s="34" t="str">
        <f t="shared" ca="1" si="139"/>
        <v/>
      </c>
      <c r="Z539" s="34" t="str">
        <f>IF(AND(C539="Abierto",D539="Baja"),RANK(Y539,$Y$4:$Y$999,0)+COUNTIF($Y$4:Y539,Y539)-1+MAX(Q:Q,T:T,W:W),"")</f>
        <v/>
      </c>
      <c r="AA539" s="35" t="str">
        <f t="shared" si="145"/>
        <v/>
      </c>
      <c r="AB539" s="35" t="str">
        <f t="shared" si="140"/>
        <v/>
      </c>
      <c r="AC539" s="35" t="str">
        <f t="shared" si="141"/>
        <v/>
      </c>
      <c r="AD539" s="36">
        <v>536</v>
      </c>
      <c r="AE539" s="36" t="str">
        <f t="shared" ca="1" si="142"/>
        <v/>
      </c>
      <c r="AF539" s="37" t="str">
        <f t="shared" ca="1" si="143"/>
        <v/>
      </c>
      <c r="AG539" s="24"/>
      <c r="AH539" s="24"/>
      <c r="AI539" s="24"/>
      <c r="AJ539" s="24"/>
      <c r="AK539" s="36" t="str">
        <f>IF(AL539="","",MAX($AK$1:AK538)+1)</f>
        <v/>
      </c>
      <c r="AL539" s="39" t="str">
        <f>IF(H539="","",IF(COUNTIF($AL$3:AL538,H539)=0,H539,""))</f>
        <v/>
      </c>
      <c r="AM539" s="39" t="str">
        <f t="shared" si="144"/>
        <v/>
      </c>
    </row>
    <row r="540" spans="2:39" x14ac:dyDescent="0.35">
      <c r="B540" s="31"/>
      <c r="C540" s="31"/>
      <c r="D540" s="31"/>
      <c r="E540" s="31"/>
      <c r="F540" s="78"/>
      <c r="G540" s="21"/>
      <c r="H540" s="31"/>
      <c r="I540" s="32"/>
      <c r="J540" s="33" t="str">
        <f t="shared" si="131"/>
        <v/>
      </c>
      <c r="K540" s="31"/>
      <c r="L540" s="24"/>
      <c r="M540" s="24"/>
      <c r="N540" s="24"/>
      <c r="O540" s="34" t="str">
        <f t="shared" si="132"/>
        <v/>
      </c>
      <c r="P540" s="34" t="str">
        <f t="shared" ca="1" si="133"/>
        <v/>
      </c>
      <c r="Q540" s="34" t="str">
        <f>IF(AND(C540="Abierto",D540="Urgente"),RANK(P540,$P$4:$P$999,0)+COUNTIF($P$4:P540,P540)-1,"")</f>
        <v/>
      </c>
      <c r="R540" s="34" t="str">
        <f t="shared" si="134"/>
        <v/>
      </c>
      <c r="S540" s="34" t="str">
        <f t="shared" ca="1" si="135"/>
        <v/>
      </c>
      <c r="T540" s="34" t="str">
        <f>IF(AND(C540="Abierto",D540="Alta"),RANK(S540,$S$4:$S$999,0)+COUNTIF($S$4:S540,S540)-1+MAX(Q:Q),"")</f>
        <v/>
      </c>
      <c r="U540" s="34" t="str">
        <f t="shared" si="136"/>
        <v/>
      </c>
      <c r="V540" s="34" t="str">
        <f t="shared" ca="1" si="137"/>
        <v/>
      </c>
      <c r="W540" s="34" t="str">
        <f>IF(AND(C540="Abierto",D540="Media"),RANK(V540,$V$4:$V$999,0)+COUNTIF($V$4:V540,V540)-1+MAX(Q:Q,T:T),"")</f>
        <v/>
      </c>
      <c r="X540" s="34" t="str">
        <f t="shared" si="138"/>
        <v/>
      </c>
      <c r="Y540" s="34" t="str">
        <f t="shared" ca="1" si="139"/>
        <v/>
      </c>
      <c r="Z540" s="34" t="str">
        <f>IF(AND(C540="Abierto",D540="Baja"),RANK(Y540,$Y$4:$Y$999,0)+COUNTIF($Y$4:Y540,Y540)-1+MAX(Q:Q,T:T,W:W),"")</f>
        <v/>
      </c>
      <c r="AA540" s="35" t="str">
        <f t="shared" si="145"/>
        <v/>
      </c>
      <c r="AB540" s="35" t="str">
        <f t="shared" si="140"/>
        <v/>
      </c>
      <c r="AC540" s="35" t="str">
        <f t="shared" si="141"/>
        <v/>
      </c>
      <c r="AD540" s="36">
        <v>537</v>
      </c>
      <c r="AE540" s="36" t="str">
        <f t="shared" ca="1" si="142"/>
        <v/>
      </c>
      <c r="AF540" s="37" t="str">
        <f t="shared" ca="1" si="143"/>
        <v/>
      </c>
      <c r="AG540" s="24"/>
      <c r="AH540" s="24"/>
      <c r="AI540" s="24"/>
      <c r="AJ540" s="24"/>
      <c r="AK540" s="36" t="str">
        <f>IF(AL540="","",MAX($AK$1:AK539)+1)</f>
        <v/>
      </c>
      <c r="AL540" s="39" t="str">
        <f>IF(H540="","",IF(COUNTIF($AL$3:AL539,H540)=0,H540,""))</f>
        <v/>
      </c>
      <c r="AM540" s="39" t="str">
        <f t="shared" si="144"/>
        <v/>
      </c>
    </row>
    <row r="541" spans="2:39" x14ac:dyDescent="0.35">
      <c r="B541" s="31"/>
      <c r="C541" s="31"/>
      <c r="D541" s="31"/>
      <c r="E541" s="31"/>
      <c r="F541" s="78"/>
      <c r="G541" s="21"/>
      <c r="H541" s="31"/>
      <c r="I541" s="32"/>
      <c r="J541" s="33" t="str">
        <f t="shared" si="131"/>
        <v/>
      </c>
      <c r="K541" s="31"/>
      <c r="L541" s="24"/>
      <c r="M541" s="24"/>
      <c r="N541" s="24"/>
      <c r="O541" s="34" t="str">
        <f t="shared" si="132"/>
        <v/>
      </c>
      <c r="P541" s="34" t="str">
        <f t="shared" ca="1" si="133"/>
        <v/>
      </c>
      <c r="Q541" s="34" t="str">
        <f>IF(AND(C541="Abierto",D541="Urgente"),RANK(P541,$P$4:$P$999,0)+COUNTIF($P$4:P541,P541)-1,"")</f>
        <v/>
      </c>
      <c r="R541" s="34" t="str">
        <f t="shared" si="134"/>
        <v/>
      </c>
      <c r="S541" s="34" t="str">
        <f t="shared" ca="1" si="135"/>
        <v/>
      </c>
      <c r="T541" s="34" t="str">
        <f>IF(AND(C541="Abierto",D541="Alta"),RANK(S541,$S$4:$S$999,0)+COUNTIF($S$4:S541,S541)-1+MAX(Q:Q),"")</f>
        <v/>
      </c>
      <c r="U541" s="34" t="str">
        <f t="shared" si="136"/>
        <v/>
      </c>
      <c r="V541" s="34" t="str">
        <f t="shared" ca="1" si="137"/>
        <v/>
      </c>
      <c r="W541" s="34" t="str">
        <f>IF(AND(C541="Abierto",D541="Media"),RANK(V541,$V$4:$V$999,0)+COUNTIF($V$4:V541,V541)-1+MAX(Q:Q,T:T),"")</f>
        <v/>
      </c>
      <c r="X541" s="34" t="str">
        <f t="shared" si="138"/>
        <v/>
      </c>
      <c r="Y541" s="34" t="str">
        <f t="shared" ca="1" si="139"/>
        <v/>
      </c>
      <c r="Z541" s="34" t="str">
        <f>IF(AND(C541="Abierto",D541="Baja"),RANK(Y541,$Y$4:$Y$999,0)+COUNTIF($Y$4:Y541,Y541)-1+MAX(Q:Q,T:T,W:W),"")</f>
        <v/>
      </c>
      <c r="AA541" s="35" t="str">
        <f t="shared" si="145"/>
        <v/>
      </c>
      <c r="AB541" s="35" t="str">
        <f t="shared" si="140"/>
        <v/>
      </c>
      <c r="AC541" s="35" t="str">
        <f t="shared" si="141"/>
        <v/>
      </c>
      <c r="AD541" s="36">
        <v>538</v>
      </c>
      <c r="AE541" s="36" t="str">
        <f t="shared" ca="1" si="142"/>
        <v/>
      </c>
      <c r="AF541" s="37" t="str">
        <f t="shared" ca="1" si="143"/>
        <v/>
      </c>
      <c r="AG541" s="24"/>
      <c r="AH541" s="24"/>
      <c r="AI541" s="24"/>
      <c r="AJ541" s="24"/>
      <c r="AK541" s="36" t="str">
        <f>IF(AL541="","",MAX($AK$1:AK540)+1)</f>
        <v/>
      </c>
      <c r="AL541" s="39" t="str">
        <f>IF(H541="","",IF(COUNTIF($AL$3:AL540,H541)=0,H541,""))</f>
        <v/>
      </c>
      <c r="AM541" s="39" t="str">
        <f t="shared" si="144"/>
        <v/>
      </c>
    </row>
    <row r="542" spans="2:39" x14ac:dyDescent="0.35">
      <c r="B542" s="31"/>
      <c r="C542" s="31"/>
      <c r="D542" s="31"/>
      <c r="E542" s="31"/>
      <c r="F542" s="78"/>
      <c r="G542" s="21"/>
      <c r="H542" s="31"/>
      <c r="I542" s="32"/>
      <c r="J542" s="33" t="str">
        <f t="shared" si="131"/>
        <v/>
      </c>
      <c r="K542" s="31"/>
      <c r="L542" s="24"/>
      <c r="M542" s="24"/>
      <c r="N542" s="24"/>
      <c r="O542" s="34" t="str">
        <f t="shared" si="132"/>
        <v/>
      </c>
      <c r="P542" s="34" t="str">
        <f t="shared" ca="1" si="133"/>
        <v/>
      </c>
      <c r="Q542" s="34" t="str">
        <f>IF(AND(C542="Abierto",D542="Urgente"),RANK(P542,$P$4:$P$999,0)+COUNTIF($P$4:P542,P542)-1,"")</f>
        <v/>
      </c>
      <c r="R542" s="34" t="str">
        <f t="shared" si="134"/>
        <v/>
      </c>
      <c r="S542" s="34" t="str">
        <f t="shared" ca="1" si="135"/>
        <v/>
      </c>
      <c r="T542" s="34" t="str">
        <f>IF(AND(C542="Abierto",D542="Alta"),RANK(S542,$S$4:$S$999,0)+COUNTIF($S$4:S542,S542)-1+MAX(Q:Q),"")</f>
        <v/>
      </c>
      <c r="U542" s="34" t="str">
        <f t="shared" si="136"/>
        <v/>
      </c>
      <c r="V542" s="34" t="str">
        <f t="shared" ca="1" si="137"/>
        <v/>
      </c>
      <c r="W542" s="34" t="str">
        <f>IF(AND(C542="Abierto",D542="Media"),RANK(V542,$V$4:$V$999,0)+COUNTIF($V$4:V542,V542)-1+MAX(Q:Q,T:T),"")</f>
        <v/>
      </c>
      <c r="X542" s="34" t="str">
        <f t="shared" si="138"/>
        <v/>
      </c>
      <c r="Y542" s="34" t="str">
        <f t="shared" ca="1" si="139"/>
        <v/>
      </c>
      <c r="Z542" s="34" t="str">
        <f>IF(AND(C542="Abierto",D542="Baja"),RANK(Y542,$Y$4:$Y$999,0)+COUNTIF($Y$4:Y542,Y542)-1+MAX(Q:Q,T:T,W:W),"")</f>
        <v/>
      </c>
      <c r="AA542" s="35" t="str">
        <f t="shared" si="145"/>
        <v/>
      </c>
      <c r="AB542" s="35" t="str">
        <f t="shared" si="140"/>
        <v/>
      </c>
      <c r="AC542" s="35" t="str">
        <f t="shared" si="141"/>
        <v/>
      </c>
      <c r="AD542" s="36">
        <v>539</v>
      </c>
      <c r="AE542" s="36" t="str">
        <f t="shared" ca="1" si="142"/>
        <v/>
      </c>
      <c r="AF542" s="37" t="str">
        <f t="shared" ca="1" si="143"/>
        <v/>
      </c>
      <c r="AG542" s="24"/>
      <c r="AH542" s="24"/>
      <c r="AI542" s="24"/>
      <c r="AJ542" s="24"/>
      <c r="AK542" s="36" t="str">
        <f>IF(AL542="","",MAX($AK$1:AK541)+1)</f>
        <v/>
      </c>
      <c r="AL542" s="39" t="str">
        <f>IF(H542="","",IF(COUNTIF($AL$3:AL541,H542)=0,H542,""))</f>
        <v/>
      </c>
      <c r="AM542" s="39" t="str">
        <f t="shared" si="144"/>
        <v/>
      </c>
    </row>
    <row r="543" spans="2:39" x14ac:dyDescent="0.35">
      <c r="B543" s="31"/>
      <c r="C543" s="31"/>
      <c r="D543" s="31"/>
      <c r="E543" s="31"/>
      <c r="F543" s="78"/>
      <c r="G543" s="21"/>
      <c r="H543" s="31"/>
      <c r="I543" s="32"/>
      <c r="J543" s="33" t="str">
        <f t="shared" si="131"/>
        <v/>
      </c>
      <c r="K543" s="31"/>
      <c r="L543" s="24"/>
      <c r="M543" s="24"/>
      <c r="N543" s="24"/>
      <c r="O543" s="34" t="str">
        <f t="shared" si="132"/>
        <v/>
      </c>
      <c r="P543" s="34" t="str">
        <f t="shared" ca="1" si="133"/>
        <v/>
      </c>
      <c r="Q543" s="34" t="str">
        <f>IF(AND(C543="Abierto",D543="Urgente"),RANK(P543,$P$4:$P$999,0)+COUNTIF($P$4:P543,P543)-1,"")</f>
        <v/>
      </c>
      <c r="R543" s="34" t="str">
        <f t="shared" si="134"/>
        <v/>
      </c>
      <c r="S543" s="34" t="str">
        <f t="shared" ca="1" si="135"/>
        <v/>
      </c>
      <c r="T543" s="34" t="str">
        <f>IF(AND(C543="Abierto",D543="Alta"),RANK(S543,$S$4:$S$999,0)+COUNTIF($S$4:S543,S543)-1+MAX(Q:Q),"")</f>
        <v/>
      </c>
      <c r="U543" s="34" t="str">
        <f t="shared" si="136"/>
        <v/>
      </c>
      <c r="V543" s="34" t="str">
        <f t="shared" ca="1" si="137"/>
        <v/>
      </c>
      <c r="W543" s="34" t="str">
        <f>IF(AND(C543="Abierto",D543="Media"),RANK(V543,$V$4:$V$999,0)+COUNTIF($V$4:V543,V543)-1+MAX(Q:Q,T:T),"")</f>
        <v/>
      </c>
      <c r="X543" s="34" t="str">
        <f t="shared" si="138"/>
        <v/>
      </c>
      <c r="Y543" s="34" t="str">
        <f t="shared" ca="1" si="139"/>
        <v/>
      </c>
      <c r="Z543" s="34" t="str">
        <f>IF(AND(C543="Abierto",D543="Baja"),RANK(Y543,$Y$4:$Y$999,0)+COUNTIF($Y$4:Y543,Y543)-1+MAX(Q:Q,T:T,W:W),"")</f>
        <v/>
      </c>
      <c r="AA543" s="35" t="str">
        <f t="shared" si="145"/>
        <v/>
      </c>
      <c r="AB543" s="35" t="str">
        <f t="shared" si="140"/>
        <v/>
      </c>
      <c r="AC543" s="35" t="str">
        <f t="shared" si="141"/>
        <v/>
      </c>
      <c r="AD543" s="36">
        <v>540</v>
      </c>
      <c r="AE543" s="36" t="str">
        <f t="shared" ca="1" si="142"/>
        <v/>
      </c>
      <c r="AF543" s="37" t="str">
        <f t="shared" ca="1" si="143"/>
        <v/>
      </c>
      <c r="AG543" s="24"/>
      <c r="AH543" s="24"/>
      <c r="AI543" s="24"/>
      <c r="AJ543" s="24"/>
      <c r="AK543" s="36" t="str">
        <f>IF(AL543="","",MAX($AK$1:AK542)+1)</f>
        <v/>
      </c>
      <c r="AL543" s="39" t="str">
        <f>IF(H543="","",IF(COUNTIF($AL$3:AL542,H543)=0,H543,""))</f>
        <v/>
      </c>
      <c r="AM543" s="39" t="str">
        <f t="shared" si="144"/>
        <v/>
      </c>
    </row>
    <row r="544" spans="2:39" x14ac:dyDescent="0.35">
      <c r="B544" s="31"/>
      <c r="C544" s="31"/>
      <c r="D544" s="31"/>
      <c r="E544" s="31"/>
      <c r="F544" s="78"/>
      <c r="G544" s="21"/>
      <c r="H544" s="31"/>
      <c r="I544" s="32"/>
      <c r="J544" s="33" t="str">
        <f t="shared" si="131"/>
        <v/>
      </c>
      <c r="K544" s="31"/>
      <c r="L544" s="24"/>
      <c r="M544" s="24"/>
      <c r="N544" s="24"/>
      <c r="O544" s="34" t="str">
        <f t="shared" si="132"/>
        <v/>
      </c>
      <c r="P544" s="34" t="str">
        <f t="shared" ca="1" si="133"/>
        <v/>
      </c>
      <c r="Q544" s="34" t="str">
        <f>IF(AND(C544="Abierto",D544="Urgente"),RANK(P544,$P$4:$P$999,0)+COUNTIF($P$4:P544,P544)-1,"")</f>
        <v/>
      </c>
      <c r="R544" s="34" t="str">
        <f t="shared" si="134"/>
        <v/>
      </c>
      <c r="S544" s="34" t="str">
        <f t="shared" ca="1" si="135"/>
        <v/>
      </c>
      <c r="T544" s="34" t="str">
        <f>IF(AND(C544="Abierto",D544="Alta"),RANK(S544,$S$4:$S$999,0)+COUNTIF($S$4:S544,S544)-1+MAX(Q:Q),"")</f>
        <v/>
      </c>
      <c r="U544" s="34" t="str">
        <f t="shared" si="136"/>
        <v/>
      </c>
      <c r="V544" s="34" t="str">
        <f t="shared" ca="1" si="137"/>
        <v/>
      </c>
      <c r="W544" s="34" t="str">
        <f>IF(AND(C544="Abierto",D544="Media"),RANK(V544,$V$4:$V$999,0)+COUNTIF($V$4:V544,V544)-1+MAX(Q:Q,T:T),"")</f>
        <v/>
      </c>
      <c r="X544" s="34" t="str">
        <f t="shared" si="138"/>
        <v/>
      </c>
      <c r="Y544" s="34" t="str">
        <f t="shared" ca="1" si="139"/>
        <v/>
      </c>
      <c r="Z544" s="34" t="str">
        <f>IF(AND(C544="Abierto",D544="Baja"),RANK(Y544,$Y$4:$Y$999,0)+COUNTIF($Y$4:Y544,Y544)-1+MAX(Q:Q,T:T,W:W),"")</f>
        <v/>
      </c>
      <c r="AA544" s="35" t="str">
        <f t="shared" si="145"/>
        <v/>
      </c>
      <c r="AB544" s="35" t="str">
        <f t="shared" si="140"/>
        <v/>
      </c>
      <c r="AC544" s="35" t="str">
        <f t="shared" si="141"/>
        <v/>
      </c>
      <c r="AD544" s="36">
        <v>541</v>
      </c>
      <c r="AE544" s="36" t="str">
        <f t="shared" ca="1" si="142"/>
        <v/>
      </c>
      <c r="AF544" s="37" t="str">
        <f t="shared" ca="1" si="143"/>
        <v/>
      </c>
      <c r="AG544" s="24"/>
      <c r="AH544" s="24"/>
      <c r="AI544" s="24"/>
      <c r="AJ544" s="24"/>
      <c r="AK544" s="36" t="str">
        <f>IF(AL544="","",MAX($AK$1:AK543)+1)</f>
        <v/>
      </c>
      <c r="AL544" s="39" t="str">
        <f>IF(H544="","",IF(COUNTIF($AL$3:AL543,H544)=0,H544,""))</f>
        <v/>
      </c>
      <c r="AM544" s="39" t="str">
        <f t="shared" si="144"/>
        <v/>
      </c>
    </row>
    <row r="545" spans="2:39" x14ac:dyDescent="0.35">
      <c r="B545" s="31"/>
      <c r="C545" s="31"/>
      <c r="D545" s="31"/>
      <c r="E545" s="31"/>
      <c r="F545" s="78"/>
      <c r="G545" s="21"/>
      <c r="H545" s="31"/>
      <c r="I545" s="32"/>
      <c r="J545" s="33" t="str">
        <f t="shared" si="131"/>
        <v/>
      </c>
      <c r="K545" s="31"/>
      <c r="L545" s="24"/>
      <c r="M545" s="24"/>
      <c r="N545" s="24"/>
      <c r="O545" s="34" t="str">
        <f t="shared" si="132"/>
        <v/>
      </c>
      <c r="P545" s="34" t="str">
        <f t="shared" ca="1" si="133"/>
        <v/>
      </c>
      <c r="Q545" s="34" t="str">
        <f>IF(AND(C545="Abierto",D545="Urgente"),RANK(P545,$P$4:$P$999,0)+COUNTIF($P$4:P545,P545)-1,"")</f>
        <v/>
      </c>
      <c r="R545" s="34" t="str">
        <f t="shared" si="134"/>
        <v/>
      </c>
      <c r="S545" s="34" t="str">
        <f t="shared" ca="1" si="135"/>
        <v/>
      </c>
      <c r="T545" s="34" t="str">
        <f>IF(AND(C545="Abierto",D545="Alta"),RANK(S545,$S$4:$S$999,0)+COUNTIF($S$4:S545,S545)-1+MAX(Q:Q),"")</f>
        <v/>
      </c>
      <c r="U545" s="34" t="str">
        <f t="shared" si="136"/>
        <v/>
      </c>
      <c r="V545" s="34" t="str">
        <f t="shared" ca="1" si="137"/>
        <v/>
      </c>
      <c r="W545" s="34" t="str">
        <f>IF(AND(C545="Abierto",D545="Media"),RANK(V545,$V$4:$V$999,0)+COUNTIF($V$4:V545,V545)-1+MAX(Q:Q,T:T),"")</f>
        <v/>
      </c>
      <c r="X545" s="34" t="str">
        <f t="shared" si="138"/>
        <v/>
      </c>
      <c r="Y545" s="34" t="str">
        <f t="shared" ca="1" si="139"/>
        <v/>
      </c>
      <c r="Z545" s="34" t="str">
        <f>IF(AND(C545="Abierto",D545="Baja"),RANK(Y545,$Y$4:$Y$999,0)+COUNTIF($Y$4:Y545,Y545)-1+MAX(Q:Q,T:T,W:W),"")</f>
        <v/>
      </c>
      <c r="AA545" s="35" t="str">
        <f t="shared" si="145"/>
        <v/>
      </c>
      <c r="AB545" s="35" t="str">
        <f t="shared" si="140"/>
        <v/>
      </c>
      <c r="AC545" s="35" t="str">
        <f t="shared" si="141"/>
        <v/>
      </c>
      <c r="AD545" s="36">
        <v>542</v>
      </c>
      <c r="AE545" s="36" t="str">
        <f t="shared" ca="1" si="142"/>
        <v/>
      </c>
      <c r="AF545" s="37" t="str">
        <f t="shared" ca="1" si="143"/>
        <v/>
      </c>
      <c r="AG545" s="24"/>
      <c r="AH545" s="24"/>
      <c r="AI545" s="24"/>
      <c r="AJ545" s="24"/>
      <c r="AK545" s="36" t="str">
        <f>IF(AL545="","",MAX($AK$1:AK544)+1)</f>
        <v/>
      </c>
      <c r="AL545" s="39" t="str">
        <f>IF(H545="","",IF(COUNTIF($AL$3:AL544,H545)=0,H545,""))</f>
        <v/>
      </c>
      <c r="AM545" s="39" t="str">
        <f t="shared" si="144"/>
        <v/>
      </c>
    </row>
    <row r="546" spans="2:39" x14ac:dyDescent="0.35">
      <c r="B546" s="31"/>
      <c r="C546" s="31"/>
      <c r="D546" s="31"/>
      <c r="E546" s="31"/>
      <c r="F546" s="78"/>
      <c r="G546" s="21"/>
      <c r="H546" s="31"/>
      <c r="I546" s="32"/>
      <c r="J546" s="33" t="str">
        <f t="shared" si="131"/>
        <v/>
      </c>
      <c r="K546" s="31"/>
      <c r="L546" s="24"/>
      <c r="M546" s="24"/>
      <c r="N546" s="24"/>
      <c r="O546" s="34" t="str">
        <f t="shared" si="132"/>
        <v/>
      </c>
      <c r="P546" s="34" t="str">
        <f t="shared" ca="1" si="133"/>
        <v/>
      </c>
      <c r="Q546" s="34" t="str">
        <f>IF(AND(C546="Abierto",D546="Urgente"),RANK(P546,$P$4:$P$999,0)+COUNTIF($P$4:P546,P546)-1,"")</f>
        <v/>
      </c>
      <c r="R546" s="34" t="str">
        <f t="shared" si="134"/>
        <v/>
      </c>
      <c r="S546" s="34" t="str">
        <f t="shared" ca="1" si="135"/>
        <v/>
      </c>
      <c r="T546" s="34" t="str">
        <f>IF(AND(C546="Abierto",D546="Alta"),RANK(S546,$S$4:$S$999,0)+COUNTIF($S$4:S546,S546)-1+MAX(Q:Q),"")</f>
        <v/>
      </c>
      <c r="U546" s="34" t="str">
        <f t="shared" si="136"/>
        <v/>
      </c>
      <c r="V546" s="34" t="str">
        <f t="shared" ca="1" si="137"/>
        <v/>
      </c>
      <c r="W546" s="34" t="str">
        <f>IF(AND(C546="Abierto",D546="Media"),RANK(V546,$V$4:$V$999,0)+COUNTIF($V$4:V546,V546)-1+MAX(Q:Q,T:T),"")</f>
        <v/>
      </c>
      <c r="X546" s="34" t="str">
        <f t="shared" si="138"/>
        <v/>
      </c>
      <c r="Y546" s="34" t="str">
        <f t="shared" ca="1" si="139"/>
        <v/>
      </c>
      <c r="Z546" s="34" t="str">
        <f>IF(AND(C546="Abierto",D546="Baja"),RANK(Y546,$Y$4:$Y$999,0)+COUNTIF($Y$4:Y546,Y546)-1+MAX(Q:Q,T:T,W:W),"")</f>
        <v/>
      </c>
      <c r="AA546" s="35" t="str">
        <f t="shared" si="145"/>
        <v/>
      </c>
      <c r="AB546" s="35" t="str">
        <f t="shared" si="140"/>
        <v/>
      </c>
      <c r="AC546" s="35" t="str">
        <f t="shared" si="141"/>
        <v/>
      </c>
      <c r="AD546" s="36">
        <v>543</v>
      </c>
      <c r="AE546" s="36" t="str">
        <f t="shared" ca="1" si="142"/>
        <v/>
      </c>
      <c r="AF546" s="37" t="str">
        <f t="shared" ca="1" si="143"/>
        <v/>
      </c>
      <c r="AG546" s="24"/>
      <c r="AH546" s="24"/>
      <c r="AI546" s="24"/>
      <c r="AJ546" s="24"/>
      <c r="AK546" s="36" t="str">
        <f>IF(AL546="","",MAX($AK$1:AK545)+1)</f>
        <v/>
      </c>
      <c r="AL546" s="39" t="str">
        <f>IF(H546="","",IF(COUNTIF($AL$3:AL545,H546)=0,H546,""))</f>
        <v/>
      </c>
      <c r="AM546" s="39" t="str">
        <f t="shared" si="144"/>
        <v/>
      </c>
    </row>
    <row r="547" spans="2:39" x14ac:dyDescent="0.35">
      <c r="B547" s="31"/>
      <c r="C547" s="31"/>
      <c r="D547" s="31"/>
      <c r="E547" s="31"/>
      <c r="F547" s="78"/>
      <c r="G547" s="21"/>
      <c r="H547" s="31"/>
      <c r="I547" s="32"/>
      <c r="J547" s="33" t="str">
        <f t="shared" si="131"/>
        <v/>
      </c>
      <c r="K547" s="31"/>
      <c r="L547" s="24"/>
      <c r="M547" s="24"/>
      <c r="N547" s="24"/>
      <c r="O547" s="34" t="str">
        <f t="shared" si="132"/>
        <v/>
      </c>
      <c r="P547" s="34" t="str">
        <f t="shared" ca="1" si="133"/>
        <v/>
      </c>
      <c r="Q547" s="34" t="str">
        <f>IF(AND(C547="Abierto",D547="Urgente"),RANK(P547,$P$4:$P$999,0)+COUNTIF($P$4:P547,P547)-1,"")</f>
        <v/>
      </c>
      <c r="R547" s="34" t="str">
        <f t="shared" si="134"/>
        <v/>
      </c>
      <c r="S547" s="34" t="str">
        <f t="shared" ca="1" si="135"/>
        <v/>
      </c>
      <c r="T547" s="34" t="str">
        <f>IF(AND(C547="Abierto",D547="Alta"),RANK(S547,$S$4:$S$999,0)+COUNTIF($S$4:S547,S547)-1+MAX(Q:Q),"")</f>
        <v/>
      </c>
      <c r="U547" s="34" t="str">
        <f t="shared" si="136"/>
        <v/>
      </c>
      <c r="V547" s="34" t="str">
        <f t="shared" ca="1" si="137"/>
        <v/>
      </c>
      <c r="W547" s="34" t="str">
        <f>IF(AND(C547="Abierto",D547="Media"),RANK(V547,$V$4:$V$999,0)+COUNTIF($V$4:V547,V547)-1+MAX(Q:Q,T:T),"")</f>
        <v/>
      </c>
      <c r="X547" s="34" t="str">
        <f t="shared" si="138"/>
        <v/>
      </c>
      <c r="Y547" s="34" t="str">
        <f t="shared" ca="1" si="139"/>
        <v/>
      </c>
      <c r="Z547" s="34" t="str">
        <f>IF(AND(C547="Abierto",D547="Baja"),RANK(Y547,$Y$4:$Y$999,0)+COUNTIF($Y$4:Y547,Y547)-1+MAX(Q:Q,T:T,W:W),"")</f>
        <v/>
      </c>
      <c r="AA547" s="35" t="str">
        <f t="shared" si="145"/>
        <v/>
      </c>
      <c r="AB547" s="35" t="str">
        <f t="shared" si="140"/>
        <v/>
      </c>
      <c r="AC547" s="35" t="str">
        <f t="shared" si="141"/>
        <v/>
      </c>
      <c r="AD547" s="36">
        <v>544</v>
      </c>
      <c r="AE547" s="36" t="str">
        <f t="shared" ca="1" si="142"/>
        <v/>
      </c>
      <c r="AF547" s="37" t="str">
        <f t="shared" ca="1" si="143"/>
        <v/>
      </c>
      <c r="AG547" s="24"/>
      <c r="AH547" s="24"/>
      <c r="AI547" s="24"/>
      <c r="AJ547" s="24"/>
      <c r="AK547" s="36" t="str">
        <f>IF(AL547="","",MAX($AK$1:AK546)+1)</f>
        <v/>
      </c>
      <c r="AL547" s="39" t="str">
        <f>IF(H547="","",IF(COUNTIF($AL$3:AL546,H547)=0,H547,""))</f>
        <v/>
      </c>
      <c r="AM547" s="39" t="str">
        <f t="shared" si="144"/>
        <v/>
      </c>
    </row>
    <row r="548" spans="2:39" x14ac:dyDescent="0.35">
      <c r="B548" s="31"/>
      <c r="C548" s="31"/>
      <c r="D548" s="31"/>
      <c r="E548" s="31"/>
      <c r="F548" s="78"/>
      <c r="G548" s="21"/>
      <c r="H548" s="31"/>
      <c r="I548" s="32"/>
      <c r="J548" s="33" t="str">
        <f t="shared" si="131"/>
        <v/>
      </c>
      <c r="K548" s="31"/>
      <c r="L548" s="24"/>
      <c r="M548" s="24"/>
      <c r="N548" s="24"/>
      <c r="O548" s="34" t="str">
        <f t="shared" si="132"/>
        <v/>
      </c>
      <c r="P548" s="34" t="str">
        <f t="shared" ca="1" si="133"/>
        <v/>
      </c>
      <c r="Q548" s="34" t="str">
        <f>IF(AND(C548="Abierto",D548="Urgente"),RANK(P548,$P$4:$P$999,0)+COUNTIF($P$4:P548,P548)-1,"")</f>
        <v/>
      </c>
      <c r="R548" s="34" t="str">
        <f t="shared" si="134"/>
        <v/>
      </c>
      <c r="S548" s="34" t="str">
        <f t="shared" ca="1" si="135"/>
        <v/>
      </c>
      <c r="T548" s="34" t="str">
        <f>IF(AND(C548="Abierto",D548="Alta"),RANK(S548,$S$4:$S$999,0)+COUNTIF($S$4:S548,S548)-1+MAX(Q:Q),"")</f>
        <v/>
      </c>
      <c r="U548" s="34" t="str">
        <f t="shared" si="136"/>
        <v/>
      </c>
      <c r="V548" s="34" t="str">
        <f t="shared" ca="1" si="137"/>
        <v/>
      </c>
      <c r="W548" s="34" t="str">
        <f>IF(AND(C548="Abierto",D548="Media"),RANK(V548,$V$4:$V$999,0)+COUNTIF($V$4:V548,V548)-1+MAX(Q:Q,T:T),"")</f>
        <v/>
      </c>
      <c r="X548" s="34" t="str">
        <f t="shared" si="138"/>
        <v/>
      </c>
      <c r="Y548" s="34" t="str">
        <f t="shared" ca="1" si="139"/>
        <v/>
      </c>
      <c r="Z548" s="34" t="str">
        <f>IF(AND(C548="Abierto",D548="Baja"),RANK(Y548,$Y$4:$Y$999,0)+COUNTIF($Y$4:Y548,Y548)-1+MAX(Q:Q,T:T,W:W),"")</f>
        <v/>
      </c>
      <c r="AA548" s="35" t="str">
        <f t="shared" si="145"/>
        <v/>
      </c>
      <c r="AB548" s="35" t="str">
        <f t="shared" si="140"/>
        <v/>
      </c>
      <c r="AC548" s="35" t="str">
        <f t="shared" si="141"/>
        <v/>
      </c>
      <c r="AD548" s="36">
        <v>545</v>
      </c>
      <c r="AE548" s="36" t="str">
        <f t="shared" ca="1" si="142"/>
        <v/>
      </c>
      <c r="AF548" s="37" t="str">
        <f t="shared" ca="1" si="143"/>
        <v/>
      </c>
      <c r="AG548" s="24"/>
      <c r="AH548" s="24"/>
      <c r="AI548" s="24"/>
      <c r="AJ548" s="24"/>
      <c r="AK548" s="36" t="str">
        <f>IF(AL548="","",MAX($AK$1:AK547)+1)</f>
        <v/>
      </c>
      <c r="AL548" s="39" t="str">
        <f>IF(H548="","",IF(COUNTIF($AL$3:AL547,H548)=0,H548,""))</f>
        <v/>
      </c>
      <c r="AM548" s="39" t="str">
        <f t="shared" si="144"/>
        <v/>
      </c>
    </row>
    <row r="549" spans="2:39" x14ac:dyDescent="0.35">
      <c r="B549" s="31"/>
      <c r="C549" s="31"/>
      <c r="D549" s="31"/>
      <c r="E549" s="31"/>
      <c r="F549" s="78"/>
      <c r="G549" s="21"/>
      <c r="H549" s="31"/>
      <c r="I549" s="32"/>
      <c r="J549" s="33" t="str">
        <f t="shared" si="131"/>
        <v/>
      </c>
      <c r="K549" s="31"/>
      <c r="L549" s="24"/>
      <c r="M549" s="24"/>
      <c r="N549" s="24"/>
      <c r="O549" s="34" t="str">
        <f t="shared" si="132"/>
        <v/>
      </c>
      <c r="P549" s="34" t="str">
        <f t="shared" ca="1" si="133"/>
        <v/>
      </c>
      <c r="Q549" s="34" t="str">
        <f>IF(AND(C549="Abierto",D549="Urgente"),RANK(P549,$P$4:$P$999,0)+COUNTIF($P$4:P549,P549)-1,"")</f>
        <v/>
      </c>
      <c r="R549" s="34" t="str">
        <f t="shared" si="134"/>
        <v/>
      </c>
      <c r="S549" s="34" t="str">
        <f t="shared" ca="1" si="135"/>
        <v/>
      </c>
      <c r="T549" s="34" t="str">
        <f>IF(AND(C549="Abierto",D549="Alta"),RANK(S549,$S$4:$S$999,0)+COUNTIF($S$4:S549,S549)-1+MAX(Q:Q),"")</f>
        <v/>
      </c>
      <c r="U549" s="34" t="str">
        <f t="shared" si="136"/>
        <v/>
      </c>
      <c r="V549" s="34" t="str">
        <f t="shared" ca="1" si="137"/>
        <v/>
      </c>
      <c r="W549" s="34" t="str">
        <f>IF(AND(C549="Abierto",D549="Media"),RANK(V549,$V$4:$V$999,0)+COUNTIF($V$4:V549,V549)-1+MAX(Q:Q,T:T),"")</f>
        <v/>
      </c>
      <c r="X549" s="34" t="str">
        <f t="shared" si="138"/>
        <v/>
      </c>
      <c r="Y549" s="34" t="str">
        <f t="shared" ca="1" si="139"/>
        <v/>
      </c>
      <c r="Z549" s="34" t="str">
        <f>IF(AND(C549="Abierto",D549="Baja"),RANK(Y549,$Y$4:$Y$999,0)+COUNTIF($Y$4:Y549,Y549)-1+MAX(Q:Q,T:T,W:W),"")</f>
        <v/>
      </c>
      <c r="AA549" s="35" t="str">
        <f t="shared" si="145"/>
        <v/>
      </c>
      <c r="AB549" s="35" t="str">
        <f t="shared" si="140"/>
        <v/>
      </c>
      <c r="AC549" s="35" t="str">
        <f t="shared" si="141"/>
        <v/>
      </c>
      <c r="AD549" s="36">
        <v>546</v>
      </c>
      <c r="AE549" s="36" t="str">
        <f t="shared" ca="1" si="142"/>
        <v/>
      </c>
      <c r="AF549" s="37" t="str">
        <f t="shared" ca="1" si="143"/>
        <v/>
      </c>
      <c r="AG549" s="24"/>
      <c r="AH549" s="24"/>
      <c r="AI549" s="24"/>
      <c r="AJ549" s="24"/>
      <c r="AK549" s="36" t="str">
        <f>IF(AL549="","",MAX($AK$1:AK548)+1)</f>
        <v/>
      </c>
      <c r="AL549" s="39" t="str">
        <f>IF(H549="","",IF(COUNTIF($AL$3:AL548,H549)=0,H549,""))</f>
        <v/>
      </c>
      <c r="AM549" s="39" t="str">
        <f t="shared" si="144"/>
        <v/>
      </c>
    </row>
    <row r="550" spans="2:39" x14ac:dyDescent="0.35">
      <c r="B550" s="31"/>
      <c r="C550" s="31"/>
      <c r="D550" s="31"/>
      <c r="E550" s="31"/>
      <c r="F550" s="78"/>
      <c r="G550" s="21"/>
      <c r="H550" s="31"/>
      <c r="I550" s="32"/>
      <c r="J550" s="33" t="str">
        <f t="shared" si="131"/>
        <v/>
      </c>
      <c r="K550" s="31"/>
      <c r="L550" s="24"/>
      <c r="M550" s="24"/>
      <c r="N550" s="24"/>
      <c r="O550" s="34" t="str">
        <f t="shared" si="132"/>
        <v/>
      </c>
      <c r="P550" s="34" t="str">
        <f t="shared" ca="1" si="133"/>
        <v/>
      </c>
      <c r="Q550" s="34" t="str">
        <f>IF(AND(C550="Abierto",D550="Urgente"),RANK(P550,$P$4:$P$999,0)+COUNTIF($P$4:P550,P550)-1,"")</f>
        <v/>
      </c>
      <c r="R550" s="34" t="str">
        <f t="shared" si="134"/>
        <v/>
      </c>
      <c r="S550" s="34" t="str">
        <f t="shared" ca="1" si="135"/>
        <v/>
      </c>
      <c r="T550" s="34" t="str">
        <f>IF(AND(C550="Abierto",D550="Alta"),RANK(S550,$S$4:$S$999,0)+COUNTIF($S$4:S550,S550)-1+MAX(Q:Q),"")</f>
        <v/>
      </c>
      <c r="U550" s="34" t="str">
        <f t="shared" si="136"/>
        <v/>
      </c>
      <c r="V550" s="34" t="str">
        <f t="shared" ca="1" si="137"/>
        <v/>
      </c>
      <c r="W550" s="34" t="str">
        <f>IF(AND(C550="Abierto",D550="Media"),RANK(V550,$V$4:$V$999,0)+COUNTIF($V$4:V550,V550)-1+MAX(Q:Q,T:T),"")</f>
        <v/>
      </c>
      <c r="X550" s="34" t="str">
        <f t="shared" si="138"/>
        <v/>
      </c>
      <c r="Y550" s="34" t="str">
        <f t="shared" ca="1" si="139"/>
        <v/>
      </c>
      <c r="Z550" s="34" t="str">
        <f>IF(AND(C550="Abierto",D550="Baja"),RANK(Y550,$Y$4:$Y$999,0)+COUNTIF($Y$4:Y550,Y550)-1+MAX(Q:Q,T:T,W:W),"")</f>
        <v/>
      </c>
      <c r="AA550" s="35" t="str">
        <f t="shared" si="145"/>
        <v/>
      </c>
      <c r="AB550" s="35" t="str">
        <f t="shared" si="140"/>
        <v/>
      </c>
      <c r="AC550" s="35" t="str">
        <f t="shared" si="141"/>
        <v/>
      </c>
      <c r="AD550" s="36">
        <v>547</v>
      </c>
      <c r="AE550" s="36" t="str">
        <f t="shared" ca="1" si="142"/>
        <v/>
      </c>
      <c r="AF550" s="37" t="str">
        <f t="shared" ca="1" si="143"/>
        <v/>
      </c>
      <c r="AG550" s="24"/>
      <c r="AH550" s="24"/>
      <c r="AI550" s="24"/>
      <c r="AJ550" s="24"/>
      <c r="AK550" s="36" t="str">
        <f>IF(AL550="","",MAX($AK$1:AK549)+1)</f>
        <v/>
      </c>
      <c r="AL550" s="39" t="str">
        <f>IF(H550="","",IF(COUNTIF($AL$3:AL549,H550)=0,H550,""))</f>
        <v/>
      </c>
      <c r="AM550" s="39" t="str">
        <f t="shared" si="144"/>
        <v/>
      </c>
    </row>
    <row r="551" spans="2:39" x14ac:dyDescent="0.35">
      <c r="B551" s="31"/>
      <c r="C551" s="31"/>
      <c r="D551" s="31"/>
      <c r="E551" s="31"/>
      <c r="F551" s="78"/>
      <c r="G551" s="21"/>
      <c r="H551" s="31"/>
      <c r="I551" s="32"/>
      <c r="J551" s="33" t="str">
        <f t="shared" si="131"/>
        <v/>
      </c>
      <c r="K551" s="31"/>
      <c r="L551" s="24"/>
      <c r="M551" s="24"/>
      <c r="N551" s="24"/>
      <c r="O551" s="34" t="str">
        <f t="shared" si="132"/>
        <v/>
      </c>
      <c r="P551" s="34" t="str">
        <f t="shared" ca="1" si="133"/>
        <v/>
      </c>
      <c r="Q551" s="34" t="str">
        <f>IF(AND(C551="Abierto",D551="Urgente"),RANK(P551,$P$4:$P$999,0)+COUNTIF($P$4:P551,P551)-1,"")</f>
        <v/>
      </c>
      <c r="R551" s="34" t="str">
        <f t="shared" si="134"/>
        <v/>
      </c>
      <c r="S551" s="34" t="str">
        <f t="shared" ca="1" si="135"/>
        <v/>
      </c>
      <c r="T551" s="34" t="str">
        <f>IF(AND(C551="Abierto",D551="Alta"),RANK(S551,$S$4:$S$999,0)+COUNTIF($S$4:S551,S551)-1+MAX(Q:Q),"")</f>
        <v/>
      </c>
      <c r="U551" s="34" t="str">
        <f t="shared" si="136"/>
        <v/>
      </c>
      <c r="V551" s="34" t="str">
        <f t="shared" ca="1" si="137"/>
        <v/>
      </c>
      <c r="W551" s="34" t="str">
        <f>IF(AND(C551="Abierto",D551="Media"),RANK(V551,$V$4:$V$999,0)+COUNTIF($V$4:V551,V551)-1+MAX(Q:Q,T:T),"")</f>
        <v/>
      </c>
      <c r="X551" s="34" t="str">
        <f t="shared" si="138"/>
        <v/>
      </c>
      <c r="Y551" s="34" t="str">
        <f t="shared" ca="1" si="139"/>
        <v/>
      </c>
      <c r="Z551" s="34" t="str">
        <f>IF(AND(C551="Abierto",D551="Baja"),RANK(Y551,$Y$4:$Y$999,0)+COUNTIF($Y$4:Y551,Y551)-1+MAX(Q:Q,T:T,W:W),"")</f>
        <v/>
      </c>
      <c r="AA551" s="35" t="str">
        <f t="shared" si="145"/>
        <v/>
      </c>
      <c r="AB551" s="35" t="str">
        <f t="shared" si="140"/>
        <v/>
      </c>
      <c r="AC551" s="35" t="str">
        <f t="shared" si="141"/>
        <v/>
      </c>
      <c r="AD551" s="36">
        <v>548</v>
      </c>
      <c r="AE551" s="36" t="str">
        <f t="shared" ca="1" si="142"/>
        <v/>
      </c>
      <c r="AF551" s="37" t="str">
        <f t="shared" ca="1" si="143"/>
        <v/>
      </c>
      <c r="AG551" s="24"/>
      <c r="AH551" s="24"/>
      <c r="AI551" s="24"/>
      <c r="AJ551" s="24"/>
      <c r="AK551" s="36" t="str">
        <f>IF(AL551="","",MAX($AK$1:AK550)+1)</f>
        <v/>
      </c>
      <c r="AL551" s="39" t="str">
        <f>IF(H551="","",IF(COUNTIF($AL$3:AL550,H551)=0,H551,""))</f>
        <v/>
      </c>
      <c r="AM551" s="39" t="str">
        <f t="shared" si="144"/>
        <v/>
      </c>
    </row>
    <row r="552" spans="2:39" x14ac:dyDescent="0.35">
      <c r="B552" s="31"/>
      <c r="C552" s="31"/>
      <c r="D552" s="31"/>
      <c r="E552" s="31"/>
      <c r="F552" s="78"/>
      <c r="G552" s="21"/>
      <c r="H552" s="31"/>
      <c r="I552" s="32"/>
      <c r="J552" s="33" t="str">
        <f t="shared" si="131"/>
        <v/>
      </c>
      <c r="K552" s="31"/>
      <c r="L552" s="24"/>
      <c r="M552" s="24"/>
      <c r="N552" s="24"/>
      <c r="O552" s="34" t="str">
        <f t="shared" si="132"/>
        <v/>
      </c>
      <c r="P552" s="34" t="str">
        <f t="shared" ca="1" si="133"/>
        <v/>
      </c>
      <c r="Q552" s="34" t="str">
        <f>IF(AND(C552="Abierto",D552="Urgente"),RANK(P552,$P$4:$P$999,0)+COUNTIF($P$4:P552,P552)-1,"")</f>
        <v/>
      </c>
      <c r="R552" s="34" t="str">
        <f t="shared" si="134"/>
        <v/>
      </c>
      <c r="S552" s="34" t="str">
        <f t="shared" ca="1" si="135"/>
        <v/>
      </c>
      <c r="T552" s="34" t="str">
        <f>IF(AND(C552="Abierto",D552="Alta"),RANK(S552,$S$4:$S$999,0)+COUNTIF($S$4:S552,S552)-1+MAX(Q:Q),"")</f>
        <v/>
      </c>
      <c r="U552" s="34" t="str">
        <f t="shared" si="136"/>
        <v/>
      </c>
      <c r="V552" s="34" t="str">
        <f t="shared" ca="1" si="137"/>
        <v/>
      </c>
      <c r="W552" s="34" t="str">
        <f>IF(AND(C552="Abierto",D552="Media"),RANK(V552,$V$4:$V$999,0)+COUNTIF($V$4:V552,V552)-1+MAX(Q:Q,T:T),"")</f>
        <v/>
      </c>
      <c r="X552" s="34" t="str">
        <f t="shared" si="138"/>
        <v/>
      </c>
      <c r="Y552" s="34" t="str">
        <f t="shared" ca="1" si="139"/>
        <v/>
      </c>
      <c r="Z552" s="34" t="str">
        <f>IF(AND(C552="Abierto",D552="Baja"),RANK(Y552,$Y$4:$Y$999,0)+COUNTIF($Y$4:Y552,Y552)-1+MAX(Q:Q,T:T,W:W),"")</f>
        <v/>
      </c>
      <c r="AA552" s="35" t="str">
        <f t="shared" si="145"/>
        <v/>
      </c>
      <c r="AB552" s="35" t="str">
        <f t="shared" si="140"/>
        <v/>
      </c>
      <c r="AC552" s="35" t="str">
        <f t="shared" si="141"/>
        <v/>
      </c>
      <c r="AD552" s="36">
        <v>549</v>
      </c>
      <c r="AE552" s="36" t="str">
        <f t="shared" ca="1" si="142"/>
        <v/>
      </c>
      <c r="AF552" s="37" t="str">
        <f t="shared" ca="1" si="143"/>
        <v/>
      </c>
      <c r="AG552" s="24"/>
      <c r="AH552" s="24"/>
      <c r="AI552" s="24"/>
      <c r="AJ552" s="24"/>
      <c r="AK552" s="36" t="str">
        <f>IF(AL552="","",MAX($AK$1:AK551)+1)</f>
        <v/>
      </c>
      <c r="AL552" s="39" t="str">
        <f>IF(H552="","",IF(COUNTIF($AL$3:AL551,H552)=0,H552,""))</f>
        <v/>
      </c>
      <c r="AM552" s="39" t="str">
        <f t="shared" si="144"/>
        <v/>
      </c>
    </row>
    <row r="553" spans="2:39" x14ac:dyDescent="0.35">
      <c r="B553" s="31"/>
      <c r="C553" s="31"/>
      <c r="D553" s="31"/>
      <c r="E553" s="31"/>
      <c r="F553" s="78"/>
      <c r="G553" s="21"/>
      <c r="H553" s="31"/>
      <c r="I553" s="32"/>
      <c r="J553" s="33" t="str">
        <f t="shared" si="131"/>
        <v/>
      </c>
      <c r="K553" s="31"/>
      <c r="L553" s="24"/>
      <c r="M553" s="24"/>
      <c r="N553" s="24"/>
      <c r="O553" s="34" t="str">
        <f t="shared" si="132"/>
        <v/>
      </c>
      <c r="P553" s="34" t="str">
        <f t="shared" ca="1" si="133"/>
        <v/>
      </c>
      <c r="Q553" s="34" t="str">
        <f>IF(AND(C553="Abierto",D553="Urgente"),RANK(P553,$P$4:$P$999,0)+COUNTIF($P$4:P553,P553)-1,"")</f>
        <v/>
      </c>
      <c r="R553" s="34" t="str">
        <f t="shared" si="134"/>
        <v/>
      </c>
      <c r="S553" s="34" t="str">
        <f t="shared" ca="1" si="135"/>
        <v/>
      </c>
      <c r="T553" s="34" t="str">
        <f>IF(AND(C553="Abierto",D553="Alta"),RANK(S553,$S$4:$S$999,0)+COUNTIF($S$4:S553,S553)-1+MAX(Q:Q),"")</f>
        <v/>
      </c>
      <c r="U553" s="34" t="str">
        <f t="shared" si="136"/>
        <v/>
      </c>
      <c r="V553" s="34" t="str">
        <f t="shared" ca="1" si="137"/>
        <v/>
      </c>
      <c r="W553" s="34" t="str">
        <f>IF(AND(C553="Abierto",D553="Media"),RANK(V553,$V$4:$V$999,0)+COUNTIF($V$4:V553,V553)-1+MAX(Q:Q,T:T),"")</f>
        <v/>
      </c>
      <c r="X553" s="34" t="str">
        <f t="shared" si="138"/>
        <v/>
      </c>
      <c r="Y553" s="34" t="str">
        <f t="shared" ca="1" si="139"/>
        <v/>
      </c>
      <c r="Z553" s="34" t="str">
        <f>IF(AND(C553="Abierto",D553="Baja"),RANK(Y553,$Y$4:$Y$999,0)+COUNTIF($Y$4:Y553,Y553)-1+MAX(Q:Q,T:T,W:W),"")</f>
        <v/>
      </c>
      <c r="AA553" s="35" t="str">
        <f t="shared" si="145"/>
        <v/>
      </c>
      <c r="AB553" s="35" t="str">
        <f t="shared" si="140"/>
        <v/>
      </c>
      <c r="AC553" s="35" t="str">
        <f t="shared" si="141"/>
        <v/>
      </c>
      <c r="AD553" s="36">
        <v>550</v>
      </c>
      <c r="AE553" s="36" t="str">
        <f t="shared" ca="1" si="142"/>
        <v/>
      </c>
      <c r="AF553" s="37" t="str">
        <f t="shared" ca="1" si="143"/>
        <v/>
      </c>
      <c r="AG553" s="24"/>
      <c r="AH553" s="24"/>
      <c r="AI553" s="24"/>
      <c r="AJ553" s="24"/>
      <c r="AK553" s="36" t="str">
        <f>IF(AL553="","",MAX($AK$1:AK552)+1)</f>
        <v/>
      </c>
      <c r="AL553" s="39" t="str">
        <f>IF(H553="","",IF(COUNTIF($AL$3:AL552,H553)=0,H553,""))</f>
        <v/>
      </c>
      <c r="AM553" s="39" t="str">
        <f t="shared" si="144"/>
        <v/>
      </c>
    </row>
    <row r="554" spans="2:39" x14ac:dyDescent="0.35">
      <c r="B554" s="31"/>
      <c r="C554" s="31"/>
      <c r="D554" s="31"/>
      <c r="E554" s="31"/>
      <c r="F554" s="78"/>
      <c r="G554" s="21"/>
      <c r="H554" s="31"/>
      <c r="I554" s="32"/>
      <c r="J554" s="33" t="str">
        <f t="shared" si="131"/>
        <v/>
      </c>
      <c r="K554" s="31"/>
      <c r="L554" s="24"/>
      <c r="M554" s="24"/>
      <c r="N554" s="24"/>
      <c r="O554" s="34" t="str">
        <f t="shared" si="132"/>
        <v/>
      </c>
      <c r="P554" s="34" t="str">
        <f t="shared" ca="1" si="133"/>
        <v/>
      </c>
      <c r="Q554" s="34" t="str">
        <f>IF(AND(C554="Abierto",D554="Urgente"),RANK(P554,$P$4:$P$999,0)+COUNTIF($P$4:P554,P554)-1,"")</f>
        <v/>
      </c>
      <c r="R554" s="34" t="str">
        <f t="shared" si="134"/>
        <v/>
      </c>
      <c r="S554" s="34" t="str">
        <f t="shared" ca="1" si="135"/>
        <v/>
      </c>
      <c r="T554" s="34" t="str">
        <f>IF(AND(C554="Abierto",D554="Alta"),RANK(S554,$S$4:$S$999,0)+COUNTIF($S$4:S554,S554)-1+MAX(Q:Q),"")</f>
        <v/>
      </c>
      <c r="U554" s="34" t="str">
        <f t="shared" si="136"/>
        <v/>
      </c>
      <c r="V554" s="34" t="str">
        <f t="shared" ca="1" si="137"/>
        <v/>
      </c>
      <c r="W554" s="34" t="str">
        <f>IF(AND(C554="Abierto",D554="Media"),RANK(V554,$V$4:$V$999,0)+COUNTIF($V$4:V554,V554)-1+MAX(Q:Q,T:T),"")</f>
        <v/>
      </c>
      <c r="X554" s="34" t="str">
        <f t="shared" si="138"/>
        <v/>
      </c>
      <c r="Y554" s="34" t="str">
        <f t="shared" ca="1" si="139"/>
        <v/>
      </c>
      <c r="Z554" s="34" t="str">
        <f>IF(AND(C554="Abierto",D554="Baja"),RANK(Y554,$Y$4:$Y$999,0)+COUNTIF($Y$4:Y554,Y554)-1+MAX(Q:Q,T:T,W:W),"")</f>
        <v/>
      </c>
      <c r="AA554" s="35" t="str">
        <f t="shared" si="145"/>
        <v/>
      </c>
      <c r="AB554" s="35" t="str">
        <f t="shared" si="140"/>
        <v/>
      </c>
      <c r="AC554" s="35" t="str">
        <f t="shared" si="141"/>
        <v/>
      </c>
      <c r="AD554" s="36">
        <v>551</v>
      </c>
      <c r="AE554" s="36" t="str">
        <f t="shared" ca="1" si="142"/>
        <v/>
      </c>
      <c r="AF554" s="37" t="str">
        <f t="shared" ca="1" si="143"/>
        <v/>
      </c>
      <c r="AG554" s="24"/>
      <c r="AH554" s="24"/>
      <c r="AI554" s="24"/>
      <c r="AJ554" s="24"/>
      <c r="AK554" s="36" t="str">
        <f>IF(AL554="","",MAX($AK$1:AK553)+1)</f>
        <v/>
      </c>
      <c r="AL554" s="39" t="str">
        <f>IF(H554="","",IF(COUNTIF($AL$3:AL553,H554)=0,H554,""))</f>
        <v/>
      </c>
      <c r="AM554" s="39" t="str">
        <f t="shared" si="144"/>
        <v/>
      </c>
    </row>
    <row r="555" spans="2:39" x14ac:dyDescent="0.35">
      <c r="B555" s="31"/>
      <c r="C555" s="31"/>
      <c r="D555" s="31"/>
      <c r="E555" s="31"/>
      <c r="F555" s="78"/>
      <c r="G555" s="21"/>
      <c r="H555" s="31"/>
      <c r="I555" s="32"/>
      <c r="J555" s="33" t="str">
        <f t="shared" si="131"/>
        <v/>
      </c>
      <c r="K555" s="31"/>
      <c r="L555" s="24"/>
      <c r="M555" s="24"/>
      <c r="N555" s="24"/>
      <c r="O555" s="34" t="str">
        <f t="shared" si="132"/>
        <v/>
      </c>
      <c r="P555" s="34" t="str">
        <f t="shared" ca="1" si="133"/>
        <v/>
      </c>
      <c r="Q555" s="34" t="str">
        <f>IF(AND(C555="Abierto",D555="Urgente"),RANK(P555,$P$4:$P$999,0)+COUNTIF($P$4:P555,P555)-1,"")</f>
        <v/>
      </c>
      <c r="R555" s="34" t="str">
        <f t="shared" si="134"/>
        <v/>
      </c>
      <c r="S555" s="34" t="str">
        <f t="shared" ca="1" si="135"/>
        <v/>
      </c>
      <c r="T555" s="34" t="str">
        <f>IF(AND(C555="Abierto",D555="Alta"),RANK(S555,$S$4:$S$999,0)+COUNTIF($S$4:S555,S555)-1+MAX(Q:Q),"")</f>
        <v/>
      </c>
      <c r="U555" s="34" t="str">
        <f t="shared" si="136"/>
        <v/>
      </c>
      <c r="V555" s="34" t="str">
        <f t="shared" ca="1" si="137"/>
        <v/>
      </c>
      <c r="W555" s="34" t="str">
        <f>IF(AND(C555="Abierto",D555="Media"),RANK(V555,$V$4:$V$999,0)+COUNTIF($V$4:V555,V555)-1+MAX(Q:Q,T:T),"")</f>
        <v/>
      </c>
      <c r="X555" s="34" t="str">
        <f t="shared" si="138"/>
        <v/>
      </c>
      <c r="Y555" s="34" t="str">
        <f t="shared" ca="1" si="139"/>
        <v/>
      </c>
      <c r="Z555" s="34" t="str">
        <f>IF(AND(C555="Abierto",D555="Baja"),RANK(Y555,$Y$4:$Y$999,0)+COUNTIF($Y$4:Y555,Y555)-1+MAX(Q:Q,T:T,W:W),"")</f>
        <v/>
      </c>
      <c r="AA555" s="35" t="str">
        <f t="shared" si="145"/>
        <v/>
      </c>
      <c r="AB555" s="35" t="str">
        <f t="shared" si="140"/>
        <v/>
      </c>
      <c r="AC555" s="35" t="str">
        <f t="shared" si="141"/>
        <v/>
      </c>
      <c r="AD555" s="36">
        <v>552</v>
      </c>
      <c r="AE555" s="36" t="str">
        <f t="shared" ca="1" si="142"/>
        <v/>
      </c>
      <c r="AF555" s="37" t="str">
        <f t="shared" ca="1" si="143"/>
        <v/>
      </c>
      <c r="AG555" s="24"/>
      <c r="AH555" s="24"/>
      <c r="AI555" s="24"/>
      <c r="AJ555" s="24"/>
      <c r="AK555" s="36" t="str">
        <f>IF(AL555="","",MAX($AK$1:AK554)+1)</f>
        <v/>
      </c>
      <c r="AL555" s="39" t="str">
        <f>IF(H555="","",IF(COUNTIF($AL$3:AL554,H555)=0,H555,""))</f>
        <v/>
      </c>
      <c r="AM555" s="39" t="str">
        <f t="shared" si="144"/>
        <v/>
      </c>
    </row>
    <row r="556" spans="2:39" x14ac:dyDescent="0.35">
      <c r="B556" s="31"/>
      <c r="C556" s="31"/>
      <c r="D556" s="31"/>
      <c r="E556" s="31"/>
      <c r="F556" s="78"/>
      <c r="G556" s="21"/>
      <c r="H556" s="31"/>
      <c r="I556" s="32"/>
      <c r="J556" s="33" t="str">
        <f t="shared" si="131"/>
        <v/>
      </c>
      <c r="K556" s="31"/>
      <c r="L556" s="24"/>
      <c r="M556" s="24"/>
      <c r="N556" s="24"/>
      <c r="O556" s="34" t="str">
        <f t="shared" si="132"/>
        <v/>
      </c>
      <c r="P556" s="34" t="str">
        <f t="shared" ca="1" si="133"/>
        <v/>
      </c>
      <c r="Q556" s="34" t="str">
        <f>IF(AND(C556="Abierto",D556="Urgente"),RANK(P556,$P$4:$P$999,0)+COUNTIF($P$4:P556,P556)-1,"")</f>
        <v/>
      </c>
      <c r="R556" s="34" t="str">
        <f t="shared" si="134"/>
        <v/>
      </c>
      <c r="S556" s="34" t="str">
        <f t="shared" ca="1" si="135"/>
        <v/>
      </c>
      <c r="T556" s="34" t="str">
        <f>IF(AND(C556="Abierto",D556="Alta"),RANK(S556,$S$4:$S$999,0)+COUNTIF($S$4:S556,S556)-1+MAX(Q:Q),"")</f>
        <v/>
      </c>
      <c r="U556" s="34" t="str">
        <f t="shared" si="136"/>
        <v/>
      </c>
      <c r="V556" s="34" t="str">
        <f t="shared" ca="1" si="137"/>
        <v/>
      </c>
      <c r="W556" s="34" t="str">
        <f>IF(AND(C556="Abierto",D556="Media"),RANK(V556,$V$4:$V$999,0)+COUNTIF($V$4:V556,V556)-1+MAX(Q:Q,T:T),"")</f>
        <v/>
      </c>
      <c r="X556" s="34" t="str">
        <f t="shared" si="138"/>
        <v/>
      </c>
      <c r="Y556" s="34" t="str">
        <f t="shared" ca="1" si="139"/>
        <v/>
      </c>
      <c r="Z556" s="34" t="str">
        <f>IF(AND(C556="Abierto",D556="Baja"),RANK(Y556,$Y$4:$Y$999,0)+COUNTIF($Y$4:Y556,Y556)-1+MAX(Q:Q,T:T,W:W),"")</f>
        <v/>
      </c>
      <c r="AA556" s="35" t="str">
        <f t="shared" si="145"/>
        <v/>
      </c>
      <c r="AB556" s="35" t="str">
        <f t="shared" si="140"/>
        <v/>
      </c>
      <c r="AC556" s="35" t="str">
        <f t="shared" si="141"/>
        <v/>
      </c>
      <c r="AD556" s="36">
        <v>553</v>
      </c>
      <c r="AE556" s="36" t="str">
        <f t="shared" ca="1" si="142"/>
        <v/>
      </c>
      <c r="AF556" s="37" t="str">
        <f t="shared" ca="1" si="143"/>
        <v/>
      </c>
      <c r="AG556" s="24"/>
      <c r="AH556" s="24"/>
      <c r="AI556" s="24"/>
      <c r="AJ556" s="24"/>
      <c r="AK556" s="36" t="str">
        <f>IF(AL556="","",MAX($AK$1:AK555)+1)</f>
        <v/>
      </c>
      <c r="AL556" s="39" t="str">
        <f>IF(H556="","",IF(COUNTIF($AL$3:AL555,H556)=0,H556,""))</f>
        <v/>
      </c>
      <c r="AM556" s="39" t="str">
        <f t="shared" si="144"/>
        <v/>
      </c>
    </row>
    <row r="557" spans="2:39" x14ac:dyDescent="0.35">
      <c r="B557" s="31"/>
      <c r="C557" s="31"/>
      <c r="D557" s="31"/>
      <c r="E557" s="31"/>
      <c r="F557" s="78"/>
      <c r="G557" s="21"/>
      <c r="H557" s="31"/>
      <c r="I557" s="32"/>
      <c r="J557" s="33" t="str">
        <f t="shared" si="131"/>
        <v/>
      </c>
      <c r="K557" s="31"/>
      <c r="L557" s="24"/>
      <c r="M557" s="24"/>
      <c r="N557" s="24"/>
      <c r="O557" s="34" t="str">
        <f t="shared" si="132"/>
        <v/>
      </c>
      <c r="P557" s="34" t="str">
        <f t="shared" ca="1" si="133"/>
        <v/>
      </c>
      <c r="Q557" s="34" t="str">
        <f>IF(AND(C557="Abierto",D557="Urgente"),RANK(P557,$P$4:$P$999,0)+COUNTIF($P$4:P557,P557)-1,"")</f>
        <v/>
      </c>
      <c r="R557" s="34" t="str">
        <f t="shared" si="134"/>
        <v/>
      </c>
      <c r="S557" s="34" t="str">
        <f t="shared" ca="1" si="135"/>
        <v/>
      </c>
      <c r="T557" s="34" t="str">
        <f>IF(AND(C557="Abierto",D557="Alta"),RANK(S557,$S$4:$S$999,0)+COUNTIF($S$4:S557,S557)-1+MAX(Q:Q),"")</f>
        <v/>
      </c>
      <c r="U557" s="34" t="str">
        <f t="shared" si="136"/>
        <v/>
      </c>
      <c r="V557" s="34" t="str">
        <f t="shared" ca="1" si="137"/>
        <v/>
      </c>
      <c r="W557" s="34" t="str">
        <f>IF(AND(C557="Abierto",D557="Media"),RANK(V557,$V$4:$V$999,0)+COUNTIF($V$4:V557,V557)-1+MAX(Q:Q,T:T),"")</f>
        <v/>
      </c>
      <c r="X557" s="34" t="str">
        <f t="shared" si="138"/>
        <v/>
      </c>
      <c r="Y557" s="34" t="str">
        <f t="shared" ca="1" si="139"/>
        <v/>
      </c>
      <c r="Z557" s="34" t="str">
        <f>IF(AND(C557="Abierto",D557="Baja"),RANK(Y557,$Y$4:$Y$999,0)+COUNTIF($Y$4:Y557,Y557)-1+MAX(Q:Q,T:T,W:W),"")</f>
        <v/>
      </c>
      <c r="AA557" s="35" t="str">
        <f t="shared" si="145"/>
        <v/>
      </c>
      <c r="AB557" s="35" t="str">
        <f t="shared" si="140"/>
        <v/>
      </c>
      <c r="AC557" s="35" t="str">
        <f t="shared" si="141"/>
        <v/>
      </c>
      <c r="AD557" s="36">
        <v>554</v>
      </c>
      <c r="AE557" s="36" t="str">
        <f t="shared" ca="1" si="142"/>
        <v/>
      </c>
      <c r="AF557" s="37" t="str">
        <f t="shared" ca="1" si="143"/>
        <v/>
      </c>
      <c r="AG557" s="24"/>
      <c r="AH557" s="24"/>
      <c r="AI557" s="24"/>
      <c r="AJ557" s="24"/>
      <c r="AK557" s="36" t="str">
        <f>IF(AL557="","",MAX($AK$1:AK556)+1)</f>
        <v/>
      </c>
      <c r="AL557" s="39" t="str">
        <f>IF(H557="","",IF(COUNTIF($AL$3:AL556,H557)=0,H557,""))</f>
        <v/>
      </c>
      <c r="AM557" s="39" t="str">
        <f t="shared" si="144"/>
        <v/>
      </c>
    </row>
    <row r="558" spans="2:39" x14ac:dyDescent="0.35">
      <c r="B558" s="31"/>
      <c r="C558" s="31"/>
      <c r="D558" s="31"/>
      <c r="E558" s="31"/>
      <c r="F558" s="78"/>
      <c r="G558" s="21"/>
      <c r="H558" s="31"/>
      <c r="I558" s="32"/>
      <c r="J558" s="33" t="str">
        <f t="shared" si="131"/>
        <v/>
      </c>
      <c r="K558" s="31"/>
      <c r="L558" s="24"/>
      <c r="M558" s="24"/>
      <c r="N558" s="24"/>
      <c r="O558" s="34" t="str">
        <f t="shared" si="132"/>
        <v/>
      </c>
      <c r="P558" s="34" t="str">
        <f t="shared" ca="1" si="133"/>
        <v/>
      </c>
      <c r="Q558" s="34" t="str">
        <f>IF(AND(C558="Abierto",D558="Urgente"),RANK(P558,$P$4:$P$999,0)+COUNTIF($P$4:P558,P558)-1,"")</f>
        <v/>
      </c>
      <c r="R558" s="34" t="str">
        <f t="shared" si="134"/>
        <v/>
      </c>
      <c r="S558" s="34" t="str">
        <f t="shared" ca="1" si="135"/>
        <v/>
      </c>
      <c r="T558" s="34" t="str">
        <f>IF(AND(C558="Abierto",D558="Alta"),RANK(S558,$S$4:$S$999,0)+COUNTIF($S$4:S558,S558)-1+MAX(Q:Q),"")</f>
        <v/>
      </c>
      <c r="U558" s="34" t="str">
        <f t="shared" si="136"/>
        <v/>
      </c>
      <c r="V558" s="34" t="str">
        <f t="shared" ca="1" si="137"/>
        <v/>
      </c>
      <c r="W558" s="34" t="str">
        <f>IF(AND(C558="Abierto",D558="Media"),RANK(V558,$V$4:$V$999,0)+COUNTIF($V$4:V558,V558)-1+MAX(Q:Q,T:T),"")</f>
        <v/>
      </c>
      <c r="X558" s="34" t="str">
        <f t="shared" si="138"/>
        <v/>
      </c>
      <c r="Y558" s="34" t="str">
        <f t="shared" ca="1" si="139"/>
        <v/>
      </c>
      <c r="Z558" s="34" t="str">
        <f>IF(AND(C558="Abierto",D558="Baja"),RANK(Y558,$Y$4:$Y$999,0)+COUNTIF($Y$4:Y558,Y558)-1+MAX(Q:Q,T:T,W:W),"")</f>
        <v/>
      </c>
      <c r="AA558" s="35" t="str">
        <f t="shared" si="145"/>
        <v/>
      </c>
      <c r="AB558" s="35" t="str">
        <f t="shared" si="140"/>
        <v/>
      </c>
      <c r="AC558" s="35" t="str">
        <f t="shared" si="141"/>
        <v/>
      </c>
      <c r="AD558" s="36">
        <v>555</v>
      </c>
      <c r="AE558" s="36" t="str">
        <f t="shared" ca="1" si="142"/>
        <v/>
      </c>
      <c r="AF558" s="37" t="str">
        <f t="shared" ca="1" si="143"/>
        <v/>
      </c>
      <c r="AG558" s="24"/>
      <c r="AH558" s="24"/>
      <c r="AI558" s="24"/>
      <c r="AJ558" s="24"/>
      <c r="AK558" s="36" t="str">
        <f>IF(AL558="","",MAX($AK$1:AK557)+1)</f>
        <v/>
      </c>
      <c r="AL558" s="39" t="str">
        <f>IF(H558="","",IF(COUNTIF($AL$3:AL557,H558)=0,H558,""))</f>
        <v/>
      </c>
      <c r="AM558" s="39" t="str">
        <f t="shared" si="144"/>
        <v/>
      </c>
    </row>
    <row r="559" spans="2:39" x14ac:dyDescent="0.35">
      <c r="B559" s="31"/>
      <c r="C559" s="31"/>
      <c r="D559" s="31"/>
      <c r="E559" s="31"/>
      <c r="F559" s="78"/>
      <c r="G559" s="21"/>
      <c r="H559" s="31"/>
      <c r="I559" s="32"/>
      <c r="J559" s="33" t="str">
        <f t="shared" si="131"/>
        <v/>
      </c>
      <c r="K559" s="31"/>
      <c r="L559" s="24"/>
      <c r="M559" s="24"/>
      <c r="N559" s="24"/>
      <c r="O559" s="34" t="str">
        <f t="shared" si="132"/>
        <v/>
      </c>
      <c r="P559" s="34" t="str">
        <f t="shared" ca="1" si="133"/>
        <v/>
      </c>
      <c r="Q559" s="34" t="str">
        <f>IF(AND(C559="Abierto",D559="Urgente"),RANK(P559,$P$4:$P$999,0)+COUNTIF($P$4:P559,P559)-1,"")</f>
        <v/>
      </c>
      <c r="R559" s="34" t="str">
        <f t="shared" si="134"/>
        <v/>
      </c>
      <c r="S559" s="34" t="str">
        <f t="shared" ca="1" si="135"/>
        <v/>
      </c>
      <c r="T559" s="34" t="str">
        <f>IF(AND(C559="Abierto",D559="Alta"),RANK(S559,$S$4:$S$999,0)+COUNTIF($S$4:S559,S559)-1+MAX(Q:Q),"")</f>
        <v/>
      </c>
      <c r="U559" s="34" t="str">
        <f t="shared" si="136"/>
        <v/>
      </c>
      <c r="V559" s="34" t="str">
        <f t="shared" ca="1" si="137"/>
        <v/>
      </c>
      <c r="W559" s="34" t="str">
        <f>IF(AND(C559="Abierto",D559="Media"),RANK(V559,$V$4:$V$999,0)+COUNTIF($V$4:V559,V559)-1+MAX(Q:Q,T:T),"")</f>
        <v/>
      </c>
      <c r="X559" s="34" t="str">
        <f t="shared" si="138"/>
        <v/>
      </c>
      <c r="Y559" s="34" t="str">
        <f t="shared" ca="1" si="139"/>
        <v/>
      </c>
      <c r="Z559" s="34" t="str">
        <f>IF(AND(C559="Abierto",D559="Baja"),RANK(Y559,$Y$4:$Y$999,0)+COUNTIF($Y$4:Y559,Y559)-1+MAX(Q:Q,T:T,W:W),"")</f>
        <v/>
      </c>
      <c r="AA559" s="35" t="str">
        <f t="shared" si="145"/>
        <v/>
      </c>
      <c r="AB559" s="35" t="str">
        <f t="shared" si="140"/>
        <v/>
      </c>
      <c r="AC559" s="35" t="str">
        <f t="shared" si="141"/>
        <v/>
      </c>
      <c r="AD559" s="36">
        <v>556</v>
      </c>
      <c r="AE559" s="36" t="str">
        <f t="shared" ca="1" si="142"/>
        <v/>
      </c>
      <c r="AF559" s="37" t="str">
        <f t="shared" ca="1" si="143"/>
        <v/>
      </c>
      <c r="AG559" s="24"/>
      <c r="AH559" s="24"/>
      <c r="AI559" s="24"/>
      <c r="AJ559" s="24"/>
      <c r="AK559" s="36" t="str">
        <f>IF(AL559="","",MAX($AK$1:AK558)+1)</f>
        <v/>
      </c>
      <c r="AL559" s="39" t="str">
        <f>IF(H559="","",IF(COUNTIF($AL$3:AL558,H559)=0,H559,""))</f>
        <v/>
      </c>
      <c r="AM559" s="39" t="str">
        <f t="shared" si="144"/>
        <v/>
      </c>
    </row>
    <row r="560" spans="2:39" x14ac:dyDescent="0.35">
      <c r="B560" s="31"/>
      <c r="C560" s="31"/>
      <c r="D560" s="31"/>
      <c r="E560" s="31"/>
      <c r="F560" s="78"/>
      <c r="G560" s="21"/>
      <c r="H560" s="31"/>
      <c r="I560" s="32"/>
      <c r="J560" s="33" t="str">
        <f t="shared" si="131"/>
        <v/>
      </c>
      <c r="K560" s="31"/>
      <c r="L560" s="24"/>
      <c r="M560" s="24"/>
      <c r="N560" s="24"/>
      <c r="O560" s="34" t="str">
        <f t="shared" si="132"/>
        <v/>
      </c>
      <c r="P560" s="34" t="str">
        <f t="shared" ca="1" si="133"/>
        <v/>
      </c>
      <c r="Q560" s="34" t="str">
        <f>IF(AND(C560="Abierto",D560="Urgente"),RANK(P560,$P$4:$P$999,0)+COUNTIF($P$4:P560,P560)-1,"")</f>
        <v/>
      </c>
      <c r="R560" s="34" t="str">
        <f t="shared" si="134"/>
        <v/>
      </c>
      <c r="S560" s="34" t="str">
        <f t="shared" ca="1" si="135"/>
        <v/>
      </c>
      <c r="T560" s="34" t="str">
        <f>IF(AND(C560="Abierto",D560="Alta"),RANK(S560,$S$4:$S$999,0)+COUNTIF($S$4:S560,S560)-1+MAX(Q:Q),"")</f>
        <v/>
      </c>
      <c r="U560" s="34" t="str">
        <f t="shared" si="136"/>
        <v/>
      </c>
      <c r="V560" s="34" t="str">
        <f t="shared" ca="1" si="137"/>
        <v/>
      </c>
      <c r="W560" s="34" t="str">
        <f>IF(AND(C560="Abierto",D560="Media"),RANK(V560,$V$4:$V$999,0)+COUNTIF($V$4:V560,V560)-1+MAX(Q:Q,T:T),"")</f>
        <v/>
      </c>
      <c r="X560" s="34" t="str">
        <f t="shared" si="138"/>
        <v/>
      </c>
      <c r="Y560" s="34" t="str">
        <f t="shared" ca="1" si="139"/>
        <v/>
      </c>
      <c r="Z560" s="34" t="str">
        <f>IF(AND(C560="Abierto",D560="Baja"),RANK(Y560,$Y$4:$Y$999,0)+COUNTIF($Y$4:Y560,Y560)-1+MAX(Q:Q,T:T,W:W),"")</f>
        <v/>
      </c>
      <c r="AA560" s="35" t="str">
        <f t="shared" si="145"/>
        <v/>
      </c>
      <c r="AB560" s="35" t="str">
        <f t="shared" si="140"/>
        <v/>
      </c>
      <c r="AC560" s="35" t="str">
        <f t="shared" si="141"/>
        <v/>
      </c>
      <c r="AD560" s="36">
        <v>557</v>
      </c>
      <c r="AE560" s="36" t="str">
        <f t="shared" ca="1" si="142"/>
        <v/>
      </c>
      <c r="AF560" s="37" t="str">
        <f t="shared" ca="1" si="143"/>
        <v/>
      </c>
      <c r="AG560" s="24"/>
      <c r="AH560" s="24"/>
      <c r="AI560" s="24"/>
      <c r="AJ560" s="24"/>
      <c r="AK560" s="36" t="str">
        <f>IF(AL560="","",MAX($AK$1:AK559)+1)</f>
        <v/>
      </c>
      <c r="AL560" s="39" t="str">
        <f>IF(H560="","",IF(COUNTIF($AL$3:AL559,H560)=0,H560,""))</f>
        <v/>
      </c>
      <c r="AM560" s="39" t="str">
        <f t="shared" si="144"/>
        <v/>
      </c>
    </row>
    <row r="561" spans="2:39" x14ac:dyDescent="0.35">
      <c r="B561" s="31"/>
      <c r="C561" s="31"/>
      <c r="D561" s="31"/>
      <c r="E561" s="31"/>
      <c r="F561" s="78"/>
      <c r="G561" s="21"/>
      <c r="H561" s="31"/>
      <c r="I561" s="32"/>
      <c r="J561" s="33" t="str">
        <f t="shared" si="131"/>
        <v/>
      </c>
      <c r="K561" s="31"/>
      <c r="L561" s="24"/>
      <c r="M561" s="24"/>
      <c r="N561" s="24"/>
      <c r="O561" s="34" t="str">
        <f t="shared" si="132"/>
        <v/>
      </c>
      <c r="P561" s="34" t="str">
        <f t="shared" ca="1" si="133"/>
        <v/>
      </c>
      <c r="Q561" s="34" t="str">
        <f>IF(AND(C561="Abierto",D561="Urgente"),RANK(P561,$P$4:$P$999,0)+COUNTIF($P$4:P561,P561)-1,"")</f>
        <v/>
      </c>
      <c r="R561" s="34" t="str">
        <f t="shared" si="134"/>
        <v/>
      </c>
      <c r="S561" s="34" t="str">
        <f t="shared" ca="1" si="135"/>
        <v/>
      </c>
      <c r="T561" s="34" t="str">
        <f>IF(AND(C561="Abierto",D561="Alta"),RANK(S561,$S$4:$S$999,0)+COUNTIF($S$4:S561,S561)-1+MAX(Q:Q),"")</f>
        <v/>
      </c>
      <c r="U561" s="34" t="str">
        <f t="shared" si="136"/>
        <v/>
      </c>
      <c r="V561" s="34" t="str">
        <f t="shared" ca="1" si="137"/>
        <v/>
      </c>
      <c r="W561" s="34" t="str">
        <f>IF(AND(C561="Abierto",D561="Media"),RANK(V561,$V$4:$V$999,0)+COUNTIF($V$4:V561,V561)-1+MAX(Q:Q,T:T),"")</f>
        <v/>
      </c>
      <c r="X561" s="34" t="str">
        <f t="shared" si="138"/>
        <v/>
      </c>
      <c r="Y561" s="34" t="str">
        <f t="shared" ca="1" si="139"/>
        <v/>
      </c>
      <c r="Z561" s="34" t="str">
        <f>IF(AND(C561="Abierto",D561="Baja"),RANK(Y561,$Y$4:$Y$999,0)+COUNTIF($Y$4:Y561,Y561)-1+MAX(Q:Q,T:T,W:W),"")</f>
        <v/>
      </c>
      <c r="AA561" s="35" t="str">
        <f t="shared" si="145"/>
        <v/>
      </c>
      <c r="AB561" s="35" t="str">
        <f t="shared" si="140"/>
        <v/>
      </c>
      <c r="AC561" s="35" t="str">
        <f t="shared" si="141"/>
        <v/>
      </c>
      <c r="AD561" s="36">
        <v>558</v>
      </c>
      <c r="AE561" s="36" t="str">
        <f t="shared" ca="1" si="142"/>
        <v/>
      </c>
      <c r="AF561" s="37" t="str">
        <f t="shared" ca="1" si="143"/>
        <v/>
      </c>
      <c r="AG561" s="24"/>
      <c r="AH561" s="24"/>
      <c r="AI561" s="24"/>
      <c r="AJ561" s="24"/>
      <c r="AK561" s="36" t="str">
        <f>IF(AL561="","",MAX($AK$1:AK560)+1)</f>
        <v/>
      </c>
      <c r="AL561" s="39" t="str">
        <f>IF(H561="","",IF(COUNTIF($AL$3:AL560,H561)=0,H561,""))</f>
        <v/>
      </c>
      <c r="AM561" s="39" t="str">
        <f t="shared" si="144"/>
        <v/>
      </c>
    </row>
    <row r="562" spans="2:39" x14ac:dyDescent="0.35">
      <c r="B562" s="31"/>
      <c r="C562" s="31"/>
      <c r="D562" s="31"/>
      <c r="E562" s="31"/>
      <c r="F562" s="78"/>
      <c r="G562" s="21"/>
      <c r="H562" s="31"/>
      <c r="I562" s="32"/>
      <c r="J562" s="33" t="str">
        <f t="shared" si="131"/>
        <v/>
      </c>
      <c r="K562" s="31"/>
      <c r="L562" s="24"/>
      <c r="M562" s="24"/>
      <c r="N562" s="24"/>
      <c r="O562" s="34" t="str">
        <f t="shared" si="132"/>
        <v/>
      </c>
      <c r="P562" s="34" t="str">
        <f t="shared" ca="1" si="133"/>
        <v/>
      </c>
      <c r="Q562" s="34" t="str">
        <f>IF(AND(C562="Abierto",D562="Urgente"),RANK(P562,$P$4:$P$999,0)+COUNTIF($P$4:P562,P562)-1,"")</f>
        <v/>
      </c>
      <c r="R562" s="34" t="str">
        <f t="shared" si="134"/>
        <v/>
      </c>
      <c r="S562" s="34" t="str">
        <f t="shared" ca="1" si="135"/>
        <v/>
      </c>
      <c r="T562" s="34" t="str">
        <f>IF(AND(C562="Abierto",D562="Alta"),RANK(S562,$S$4:$S$999,0)+COUNTIF($S$4:S562,S562)-1+MAX(Q:Q),"")</f>
        <v/>
      </c>
      <c r="U562" s="34" t="str">
        <f t="shared" si="136"/>
        <v/>
      </c>
      <c r="V562" s="34" t="str">
        <f t="shared" ca="1" si="137"/>
        <v/>
      </c>
      <c r="W562" s="34" t="str">
        <f>IF(AND(C562="Abierto",D562="Media"),RANK(V562,$V$4:$V$999,0)+COUNTIF($V$4:V562,V562)-1+MAX(Q:Q,T:T),"")</f>
        <v/>
      </c>
      <c r="X562" s="34" t="str">
        <f t="shared" si="138"/>
        <v/>
      </c>
      <c r="Y562" s="34" t="str">
        <f t="shared" ca="1" si="139"/>
        <v/>
      </c>
      <c r="Z562" s="34" t="str">
        <f>IF(AND(C562="Abierto",D562="Baja"),RANK(Y562,$Y$4:$Y$999,0)+COUNTIF($Y$4:Y562,Y562)-1+MAX(Q:Q,T:T,W:W),"")</f>
        <v/>
      </c>
      <c r="AA562" s="35" t="str">
        <f t="shared" si="145"/>
        <v/>
      </c>
      <c r="AB562" s="35" t="str">
        <f t="shared" si="140"/>
        <v/>
      </c>
      <c r="AC562" s="35" t="str">
        <f t="shared" si="141"/>
        <v/>
      </c>
      <c r="AD562" s="36">
        <v>559</v>
      </c>
      <c r="AE562" s="36" t="str">
        <f t="shared" ca="1" si="142"/>
        <v/>
      </c>
      <c r="AF562" s="37" t="str">
        <f t="shared" ca="1" si="143"/>
        <v/>
      </c>
      <c r="AG562" s="24"/>
      <c r="AH562" s="24"/>
      <c r="AI562" s="24"/>
      <c r="AJ562" s="24"/>
      <c r="AK562" s="36" t="str">
        <f>IF(AL562="","",MAX($AK$1:AK561)+1)</f>
        <v/>
      </c>
      <c r="AL562" s="39" t="str">
        <f>IF(H562="","",IF(COUNTIF($AL$3:AL561,H562)=0,H562,""))</f>
        <v/>
      </c>
      <c r="AM562" s="39" t="str">
        <f t="shared" si="144"/>
        <v/>
      </c>
    </row>
    <row r="563" spans="2:39" x14ac:dyDescent="0.35">
      <c r="B563" s="31"/>
      <c r="C563" s="31"/>
      <c r="D563" s="31"/>
      <c r="E563" s="31"/>
      <c r="F563" s="78"/>
      <c r="G563" s="21"/>
      <c r="H563" s="31"/>
      <c r="I563" s="32"/>
      <c r="J563" s="33" t="str">
        <f t="shared" si="131"/>
        <v/>
      </c>
      <c r="K563" s="31"/>
      <c r="L563" s="24"/>
      <c r="M563" s="24"/>
      <c r="N563" s="24"/>
      <c r="O563" s="34" t="str">
        <f t="shared" si="132"/>
        <v/>
      </c>
      <c r="P563" s="34" t="str">
        <f t="shared" ca="1" si="133"/>
        <v/>
      </c>
      <c r="Q563" s="34" t="str">
        <f>IF(AND(C563="Abierto",D563="Urgente"),RANK(P563,$P$4:$P$999,0)+COUNTIF($P$4:P563,P563)-1,"")</f>
        <v/>
      </c>
      <c r="R563" s="34" t="str">
        <f t="shared" si="134"/>
        <v/>
      </c>
      <c r="S563" s="34" t="str">
        <f t="shared" ca="1" si="135"/>
        <v/>
      </c>
      <c r="T563" s="34" t="str">
        <f>IF(AND(C563="Abierto",D563="Alta"),RANK(S563,$S$4:$S$999,0)+COUNTIF($S$4:S563,S563)-1+MAX(Q:Q),"")</f>
        <v/>
      </c>
      <c r="U563" s="34" t="str">
        <f t="shared" si="136"/>
        <v/>
      </c>
      <c r="V563" s="34" t="str">
        <f t="shared" ca="1" si="137"/>
        <v/>
      </c>
      <c r="W563" s="34" t="str">
        <f>IF(AND(C563="Abierto",D563="Media"),RANK(V563,$V$4:$V$999,0)+COUNTIF($V$4:V563,V563)-1+MAX(Q:Q,T:T),"")</f>
        <v/>
      </c>
      <c r="X563" s="34" t="str">
        <f t="shared" si="138"/>
        <v/>
      </c>
      <c r="Y563" s="34" t="str">
        <f t="shared" ca="1" si="139"/>
        <v/>
      </c>
      <c r="Z563" s="34" t="str">
        <f>IF(AND(C563="Abierto",D563="Baja"),RANK(Y563,$Y$4:$Y$999,0)+COUNTIF($Y$4:Y563,Y563)-1+MAX(Q:Q,T:T,W:W),"")</f>
        <v/>
      </c>
      <c r="AA563" s="35" t="str">
        <f t="shared" si="145"/>
        <v/>
      </c>
      <c r="AB563" s="35" t="str">
        <f t="shared" si="140"/>
        <v/>
      </c>
      <c r="AC563" s="35" t="str">
        <f t="shared" si="141"/>
        <v/>
      </c>
      <c r="AD563" s="36">
        <v>560</v>
      </c>
      <c r="AE563" s="36" t="str">
        <f t="shared" ca="1" si="142"/>
        <v/>
      </c>
      <c r="AF563" s="37" t="str">
        <f t="shared" ca="1" si="143"/>
        <v/>
      </c>
      <c r="AG563" s="24"/>
      <c r="AH563" s="24"/>
      <c r="AI563" s="24"/>
      <c r="AJ563" s="24"/>
      <c r="AK563" s="36" t="str">
        <f>IF(AL563="","",MAX($AK$1:AK562)+1)</f>
        <v/>
      </c>
      <c r="AL563" s="39" t="str">
        <f>IF(H563="","",IF(COUNTIF($AL$3:AL562,H563)=0,H563,""))</f>
        <v/>
      </c>
      <c r="AM563" s="39" t="str">
        <f t="shared" si="144"/>
        <v/>
      </c>
    </row>
    <row r="564" spans="2:39" x14ac:dyDescent="0.35">
      <c r="B564" s="31"/>
      <c r="C564" s="31"/>
      <c r="D564" s="31"/>
      <c r="E564" s="31"/>
      <c r="F564" s="78"/>
      <c r="G564" s="21"/>
      <c r="H564" s="31"/>
      <c r="I564" s="32"/>
      <c r="J564" s="33" t="str">
        <f t="shared" si="131"/>
        <v/>
      </c>
      <c r="K564" s="31"/>
      <c r="L564" s="24"/>
      <c r="M564" s="24"/>
      <c r="N564" s="24"/>
      <c r="O564" s="34" t="str">
        <f t="shared" si="132"/>
        <v/>
      </c>
      <c r="P564" s="34" t="str">
        <f t="shared" ca="1" si="133"/>
        <v/>
      </c>
      <c r="Q564" s="34" t="str">
        <f>IF(AND(C564="Abierto",D564="Urgente"),RANK(P564,$P$4:$P$999,0)+COUNTIF($P$4:P564,P564)-1,"")</f>
        <v/>
      </c>
      <c r="R564" s="34" t="str">
        <f t="shared" si="134"/>
        <v/>
      </c>
      <c r="S564" s="34" t="str">
        <f t="shared" ca="1" si="135"/>
        <v/>
      </c>
      <c r="T564" s="34" t="str">
        <f>IF(AND(C564="Abierto",D564="Alta"),RANK(S564,$S$4:$S$999,0)+COUNTIF($S$4:S564,S564)-1+MAX(Q:Q),"")</f>
        <v/>
      </c>
      <c r="U564" s="34" t="str">
        <f t="shared" si="136"/>
        <v/>
      </c>
      <c r="V564" s="34" t="str">
        <f t="shared" ca="1" si="137"/>
        <v/>
      </c>
      <c r="W564" s="34" t="str">
        <f>IF(AND(C564="Abierto",D564="Media"),RANK(V564,$V$4:$V$999,0)+COUNTIF($V$4:V564,V564)-1+MAX(Q:Q,T:T),"")</f>
        <v/>
      </c>
      <c r="X564" s="34" t="str">
        <f t="shared" si="138"/>
        <v/>
      </c>
      <c r="Y564" s="34" t="str">
        <f t="shared" ca="1" si="139"/>
        <v/>
      </c>
      <c r="Z564" s="34" t="str">
        <f>IF(AND(C564="Abierto",D564="Baja"),RANK(Y564,$Y$4:$Y$999,0)+COUNTIF($Y$4:Y564,Y564)-1+MAX(Q:Q,T:T,W:W),"")</f>
        <v/>
      </c>
      <c r="AA564" s="35" t="str">
        <f t="shared" si="145"/>
        <v/>
      </c>
      <c r="AB564" s="35" t="str">
        <f t="shared" si="140"/>
        <v/>
      </c>
      <c r="AC564" s="35" t="str">
        <f t="shared" si="141"/>
        <v/>
      </c>
      <c r="AD564" s="36">
        <v>561</v>
      </c>
      <c r="AE564" s="36" t="str">
        <f t="shared" ca="1" si="142"/>
        <v/>
      </c>
      <c r="AF564" s="37" t="str">
        <f t="shared" ca="1" si="143"/>
        <v/>
      </c>
      <c r="AG564" s="24"/>
      <c r="AH564" s="24"/>
      <c r="AI564" s="24"/>
      <c r="AJ564" s="24"/>
      <c r="AK564" s="36" t="str">
        <f>IF(AL564="","",MAX($AK$1:AK563)+1)</f>
        <v/>
      </c>
      <c r="AL564" s="39" t="str">
        <f>IF(H564="","",IF(COUNTIF($AL$3:AL563,H564)=0,H564,""))</f>
        <v/>
      </c>
      <c r="AM564" s="39" t="str">
        <f t="shared" si="144"/>
        <v/>
      </c>
    </row>
    <row r="565" spans="2:39" x14ac:dyDescent="0.35">
      <c r="B565" s="31"/>
      <c r="C565" s="31"/>
      <c r="D565" s="31"/>
      <c r="E565" s="31"/>
      <c r="F565" s="78"/>
      <c r="G565" s="21"/>
      <c r="H565" s="31"/>
      <c r="I565" s="32"/>
      <c r="J565" s="33" t="str">
        <f t="shared" si="131"/>
        <v/>
      </c>
      <c r="K565" s="31"/>
      <c r="L565" s="24"/>
      <c r="M565" s="24"/>
      <c r="N565" s="24"/>
      <c r="O565" s="34" t="str">
        <f t="shared" si="132"/>
        <v/>
      </c>
      <c r="P565" s="34" t="str">
        <f t="shared" ca="1" si="133"/>
        <v/>
      </c>
      <c r="Q565" s="34" t="str">
        <f>IF(AND(C565="Abierto",D565="Urgente"),RANK(P565,$P$4:$P$999,0)+COUNTIF($P$4:P565,P565)-1,"")</f>
        <v/>
      </c>
      <c r="R565" s="34" t="str">
        <f t="shared" si="134"/>
        <v/>
      </c>
      <c r="S565" s="34" t="str">
        <f t="shared" ca="1" si="135"/>
        <v/>
      </c>
      <c r="T565" s="34" t="str">
        <f>IF(AND(C565="Abierto",D565="Alta"),RANK(S565,$S$4:$S$999,0)+COUNTIF($S$4:S565,S565)-1+MAX(Q:Q),"")</f>
        <v/>
      </c>
      <c r="U565" s="34" t="str">
        <f t="shared" si="136"/>
        <v/>
      </c>
      <c r="V565" s="34" t="str">
        <f t="shared" ca="1" si="137"/>
        <v/>
      </c>
      <c r="W565" s="34" t="str">
        <f>IF(AND(C565="Abierto",D565="Media"),RANK(V565,$V$4:$V$999,0)+COUNTIF($V$4:V565,V565)-1+MAX(Q:Q,T:T),"")</f>
        <v/>
      </c>
      <c r="X565" s="34" t="str">
        <f t="shared" si="138"/>
        <v/>
      </c>
      <c r="Y565" s="34" t="str">
        <f t="shared" ca="1" si="139"/>
        <v/>
      </c>
      <c r="Z565" s="34" t="str">
        <f>IF(AND(C565="Abierto",D565="Baja"),RANK(Y565,$Y$4:$Y$999,0)+COUNTIF($Y$4:Y565,Y565)-1+MAX(Q:Q,T:T,W:W),"")</f>
        <v/>
      </c>
      <c r="AA565" s="35" t="str">
        <f t="shared" si="145"/>
        <v/>
      </c>
      <c r="AB565" s="35" t="str">
        <f t="shared" si="140"/>
        <v/>
      </c>
      <c r="AC565" s="35" t="str">
        <f t="shared" si="141"/>
        <v/>
      </c>
      <c r="AD565" s="36">
        <v>562</v>
      </c>
      <c r="AE565" s="36" t="str">
        <f t="shared" ca="1" si="142"/>
        <v/>
      </c>
      <c r="AF565" s="37" t="str">
        <f t="shared" ca="1" si="143"/>
        <v/>
      </c>
      <c r="AG565" s="24"/>
      <c r="AH565" s="24"/>
      <c r="AI565" s="24"/>
      <c r="AJ565" s="24"/>
      <c r="AK565" s="36" t="str">
        <f>IF(AL565="","",MAX($AK$1:AK564)+1)</f>
        <v/>
      </c>
      <c r="AL565" s="39" t="str">
        <f>IF(H565="","",IF(COUNTIF($AL$3:AL564,H565)=0,H565,""))</f>
        <v/>
      </c>
      <c r="AM565" s="39" t="str">
        <f t="shared" si="144"/>
        <v/>
      </c>
    </row>
    <row r="566" spans="2:39" x14ac:dyDescent="0.35">
      <c r="B566" s="31"/>
      <c r="C566" s="31"/>
      <c r="D566" s="31"/>
      <c r="E566" s="31"/>
      <c r="F566" s="78"/>
      <c r="G566" s="21"/>
      <c r="H566" s="31"/>
      <c r="I566" s="32"/>
      <c r="J566" s="33" t="str">
        <f t="shared" si="131"/>
        <v/>
      </c>
      <c r="K566" s="31"/>
      <c r="L566" s="24"/>
      <c r="M566" s="24"/>
      <c r="N566" s="24"/>
      <c r="O566" s="34" t="str">
        <f t="shared" si="132"/>
        <v/>
      </c>
      <c r="P566" s="34" t="str">
        <f t="shared" ca="1" si="133"/>
        <v/>
      </c>
      <c r="Q566" s="34" t="str">
        <f>IF(AND(C566="Abierto",D566="Urgente"),RANK(P566,$P$4:$P$999,0)+COUNTIF($P$4:P566,P566)-1,"")</f>
        <v/>
      </c>
      <c r="R566" s="34" t="str">
        <f t="shared" si="134"/>
        <v/>
      </c>
      <c r="S566" s="34" t="str">
        <f t="shared" ca="1" si="135"/>
        <v/>
      </c>
      <c r="T566" s="34" t="str">
        <f>IF(AND(C566="Abierto",D566="Alta"),RANK(S566,$S$4:$S$999,0)+COUNTIF($S$4:S566,S566)-1+MAX(Q:Q),"")</f>
        <v/>
      </c>
      <c r="U566" s="34" t="str">
        <f t="shared" si="136"/>
        <v/>
      </c>
      <c r="V566" s="34" t="str">
        <f t="shared" ca="1" si="137"/>
        <v/>
      </c>
      <c r="W566" s="34" t="str">
        <f>IF(AND(C566="Abierto",D566="Media"),RANK(V566,$V$4:$V$999,0)+COUNTIF($V$4:V566,V566)-1+MAX(Q:Q,T:T),"")</f>
        <v/>
      </c>
      <c r="X566" s="34" t="str">
        <f t="shared" si="138"/>
        <v/>
      </c>
      <c r="Y566" s="34" t="str">
        <f t="shared" ca="1" si="139"/>
        <v/>
      </c>
      <c r="Z566" s="34" t="str">
        <f>IF(AND(C566="Abierto",D566="Baja"),RANK(Y566,$Y$4:$Y$999,0)+COUNTIF($Y$4:Y566,Y566)-1+MAX(Q:Q,T:T,W:W),"")</f>
        <v/>
      </c>
      <c r="AA566" s="35" t="str">
        <f t="shared" si="145"/>
        <v/>
      </c>
      <c r="AB566" s="35" t="str">
        <f t="shared" si="140"/>
        <v/>
      </c>
      <c r="AC566" s="35" t="str">
        <f t="shared" si="141"/>
        <v/>
      </c>
      <c r="AD566" s="36">
        <v>563</v>
      </c>
      <c r="AE566" s="36" t="str">
        <f t="shared" ca="1" si="142"/>
        <v/>
      </c>
      <c r="AF566" s="37" t="str">
        <f t="shared" ca="1" si="143"/>
        <v/>
      </c>
      <c r="AG566" s="24"/>
      <c r="AH566" s="24"/>
      <c r="AI566" s="24"/>
      <c r="AJ566" s="24"/>
      <c r="AK566" s="36" t="str">
        <f>IF(AL566="","",MAX($AK$1:AK565)+1)</f>
        <v/>
      </c>
      <c r="AL566" s="39" t="str">
        <f>IF(H566="","",IF(COUNTIF($AL$3:AL565,H566)=0,H566,""))</f>
        <v/>
      </c>
      <c r="AM566" s="39" t="str">
        <f t="shared" si="144"/>
        <v/>
      </c>
    </row>
    <row r="567" spans="2:39" x14ac:dyDescent="0.35">
      <c r="B567" s="31"/>
      <c r="C567" s="31"/>
      <c r="D567" s="31"/>
      <c r="E567" s="31"/>
      <c r="F567" s="78"/>
      <c r="G567" s="21"/>
      <c r="H567" s="31"/>
      <c r="I567" s="32"/>
      <c r="J567" s="33" t="str">
        <f t="shared" si="131"/>
        <v/>
      </c>
      <c r="K567" s="31"/>
      <c r="L567" s="24"/>
      <c r="M567" s="24"/>
      <c r="N567" s="24"/>
      <c r="O567" s="34" t="str">
        <f t="shared" si="132"/>
        <v/>
      </c>
      <c r="P567" s="34" t="str">
        <f t="shared" ca="1" si="133"/>
        <v/>
      </c>
      <c r="Q567" s="34" t="str">
        <f>IF(AND(C567="Abierto",D567="Urgente"),RANK(P567,$P$4:$P$999,0)+COUNTIF($P$4:P567,P567)-1,"")</f>
        <v/>
      </c>
      <c r="R567" s="34" t="str">
        <f t="shared" si="134"/>
        <v/>
      </c>
      <c r="S567" s="34" t="str">
        <f t="shared" ca="1" si="135"/>
        <v/>
      </c>
      <c r="T567" s="34" t="str">
        <f>IF(AND(C567="Abierto",D567="Alta"),RANK(S567,$S$4:$S$999,0)+COUNTIF($S$4:S567,S567)-1+MAX(Q:Q),"")</f>
        <v/>
      </c>
      <c r="U567" s="34" t="str">
        <f t="shared" si="136"/>
        <v/>
      </c>
      <c r="V567" s="34" t="str">
        <f t="shared" ca="1" si="137"/>
        <v/>
      </c>
      <c r="W567" s="34" t="str">
        <f>IF(AND(C567="Abierto",D567="Media"),RANK(V567,$V$4:$V$999,0)+COUNTIF($V$4:V567,V567)-1+MAX(Q:Q,T:T),"")</f>
        <v/>
      </c>
      <c r="X567" s="34" t="str">
        <f t="shared" si="138"/>
        <v/>
      </c>
      <c r="Y567" s="34" t="str">
        <f t="shared" ca="1" si="139"/>
        <v/>
      </c>
      <c r="Z567" s="34" t="str">
        <f>IF(AND(C567="Abierto",D567="Baja"),RANK(Y567,$Y$4:$Y$999,0)+COUNTIF($Y$4:Y567,Y567)-1+MAX(Q:Q,T:T,W:W),"")</f>
        <v/>
      </c>
      <c r="AA567" s="35" t="str">
        <f t="shared" si="145"/>
        <v/>
      </c>
      <c r="AB567" s="35" t="str">
        <f t="shared" si="140"/>
        <v/>
      </c>
      <c r="AC567" s="35" t="str">
        <f t="shared" si="141"/>
        <v/>
      </c>
      <c r="AD567" s="36">
        <v>564</v>
      </c>
      <c r="AE567" s="36" t="str">
        <f t="shared" ca="1" si="142"/>
        <v/>
      </c>
      <c r="AF567" s="37" t="str">
        <f t="shared" ca="1" si="143"/>
        <v/>
      </c>
      <c r="AG567" s="24"/>
      <c r="AH567" s="24"/>
      <c r="AI567" s="24"/>
      <c r="AJ567" s="24"/>
      <c r="AK567" s="36" t="str">
        <f>IF(AL567="","",MAX($AK$1:AK566)+1)</f>
        <v/>
      </c>
      <c r="AL567" s="39" t="str">
        <f>IF(H567="","",IF(COUNTIF($AL$3:AL566,H567)=0,H567,""))</f>
        <v/>
      </c>
      <c r="AM567" s="39" t="str">
        <f t="shared" si="144"/>
        <v/>
      </c>
    </row>
    <row r="568" spans="2:39" x14ac:dyDescent="0.35">
      <c r="B568" s="31"/>
      <c r="C568" s="31"/>
      <c r="D568" s="31"/>
      <c r="E568" s="31"/>
      <c r="F568" s="78"/>
      <c r="G568" s="21"/>
      <c r="H568" s="31"/>
      <c r="I568" s="32"/>
      <c r="J568" s="33" t="str">
        <f t="shared" si="131"/>
        <v/>
      </c>
      <c r="K568" s="31"/>
      <c r="L568" s="24"/>
      <c r="M568" s="24"/>
      <c r="N568" s="24"/>
      <c r="O568" s="34" t="str">
        <f t="shared" si="132"/>
        <v/>
      </c>
      <c r="P568" s="34" t="str">
        <f t="shared" ca="1" si="133"/>
        <v/>
      </c>
      <c r="Q568" s="34" t="str">
        <f>IF(AND(C568="Abierto",D568="Urgente"),RANK(P568,$P$4:$P$999,0)+COUNTIF($P$4:P568,P568)-1,"")</f>
        <v/>
      </c>
      <c r="R568" s="34" t="str">
        <f t="shared" si="134"/>
        <v/>
      </c>
      <c r="S568" s="34" t="str">
        <f t="shared" ca="1" si="135"/>
        <v/>
      </c>
      <c r="T568" s="34" t="str">
        <f>IF(AND(C568="Abierto",D568="Alta"),RANK(S568,$S$4:$S$999,0)+COUNTIF($S$4:S568,S568)-1+MAX(Q:Q),"")</f>
        <v/>
      </c>
      <c r="U568" s="34" t="str">
        <f t="shared" si="136"/>
        <v/>
      </c>
      <c r="V568" s="34" t="str">
        <f t="shared" ca="1" si="137"/>
        <v/>
      </c>
      <c r="W568" s="34" t="str">
        <f>IF(AND(C568="Abierto",D568="Media"),RANK(V568,$V$4:$V$999,0)+COUNTIF($V$4:V568,V568)-1+MAX(Q:Q,T:T),"")</f>
        <v/>
      </c>
      <c r="X568" s="34" t="str">
        <f t="shared" si="138"/>
        <v/>
      </c>
      <c r="Y568" s="34" t="str">
        <f t="shared" ca="1" si="139"/>
        <v/>
      </c>
      <c r="Z568" s="34" t="str">
        <f>IF(AND(C568="Abierto",D568="Baja"),RANK(Y568,$Y$4:$Y$999,0)+COUNTIF($Y$4:Y568,Y568)-1+MAX(Q:Q,T:T,W:W),"")</f>
        <v/>
      </c>
      <c r="AA568" s="35" t="str">
        <f t="shared" si="145"/>
        <v/>
      </c>
      <c r="AB568" s="35" t="str">
        <f t="shared" si="140"/>
        <v/>
      </c>
      <c r="AC568" s="35" t="str">
        <f t="shared" si="141"/>
        <v/>
      </c>
      <c r="AD568" s="36">
        <v>565</v>
      </c>
      <c r="AE568" s="36" t="str">
        <f t="shared" ca="1" si="142"/>
        <v/>
      </c>
      <c r="AF568" s="37" t="str">
        <f t="shared" ca="1" si="143"/>
        <v/>
      </c>
      <c r="AG568" s="24"/>
      <c r="AH568" s="24"/>
      <c r="AI568" s="24"/>
      <c r="AJ568" s="24"/>
      <c r="AK568" s="36" t="str">
        <f>IF(AL568="","",MAX($AK$1:AK567)+1)</f>
        <v/>
      </c>
      <c r="AL568" s="39" t="str">
        <f>IF(H568="","",IF(COUNTIF($AL$3:AL567,H568)=0,H568,""))</f>
        <v/>
      </c>
      <c r="AM568" s="39" t="str">
        <f t="shared" si="144"/>
        <v/>
      </c>
    </row>
    <row r="569" spans="2:39" x14ac:dyDescent="0.35">
      <c r="B569" s="31"/>
      <c r="C569" s="31"/>
      <c r="D569" s="31"/>
      <c r="E569" s="31"/>
      <c r="F569" s="78"/>
      <c r="G569" s="21"/>
      <c r="H569" s="31"/>
      <c r="I569" s="32"/>
      <c r="J569" s="33" t="str">
        <f t="shared" si="131"/>
        <v/>
      </c>
      <c r="K569" s="31"/>
      <c r="L569" s="24"/>
      <c r="M569" s="24"/>
      <c r="N569" s="24"/>
      <c r="O569" s="34" t="str">
        <f t="shared" si="132"/>
        <v/>
      </c>
      <c r="P569" s="34" t="str">
        <f t="shared" ca="1" si="133"/>
        <v/>
      </c>
      <c r="Q569" s="34" t="str">
        <f>IF(AND(C569="Abierto",D569="Urgente"),RANK(P569,$P$4:$P$999,0)+COUNTIF($P$4:P569,P569)-1,"")</f>
        <v/>
      </c>
      <c r="R569" s="34" t="str">
        <f t="shared" si="134"/>
        <v/>
      </c>
      <c r="S569" s="34" t="str">
        <f t="shared" ca="1" si="135"/>
        <v/>
      </c>
      <c r="T569" s="34" t="str">
        <f>IF(AND(C569="Abierto",D569="Alta"),RANK(S569,$S$4:$S$999,0)+COUNTIF($S$4:S569,S569)-1+MAX(Q:Q),"")</f>
        <v/>
      </c>
      <c r="U569" s="34" t="str">
        <f t="shared" si="136"/>
        <v/>
      </c>
      <c r="V569" s="34" t="str">
        <f t="shared" ca="1" si="137"/>
        <v/>
      </c>
      <c r="W569" s="34" t="str">
        <f>IF(AND(C569="Abierto",D569="Media"),RANK(V569,$V$4:$V$999,0)+COUNTIF($V$4:V569,V569)-1+MAX(Q:Q,T:T),"")</f>
        <v/>
      </c>
      <c r="X569" s="34" t="str">
        <f t="shared" si="138"/>
        <v/>
      </c>
      <c r="Y569" s="34" t="str">
        <f t="shared" ca="1" si="139"/>
        <v/>
      </c>
      <c r="Z569" s="34" t="str">
        <f>IF(AND(C569="Abierto",D569="Baja"),RANK(Y569,$Y$4:$Y$999,0)+COUNTIF($Y$4:Y569,Y569)-1+MAX(Q:Q,T:T,W:W),"")</f>
        <v/>
      </c>
      <c r="AA569" s="35" t="str">
        <f t="shared" si="145"/>
        <v/>
      </c>
      <c r="AB569" s="35" t="str">
        <f t="shared" si="140"/>
        <v/>
      </c>
      <c r="AC569" s="35" t="str">
        <f t="shared" si="141"/>
        <v/>
      </c>
      <c r="AD569" s="36">
        <v>566</v>
      </c>
      <c r="AE569" s="36" t="str">
        <f t="shared" ca="1" si="142"/>
        <v/>
      </c>
      <c r="AF569" s="37" t="str">
        <f t="shared" ca="1" si="143"/>
        <v/>
      </c>
      <c r="AG569" s="24"/>
      <c r="AH569" s="24"/>
      <c r="AI569" s="24"/>
      <c r="AJ569" s="24"/>
      <c r="AK569" s="36" t="str">
        <f>IF(AL569="","",MAX($AK$1:AK568)+1)</f>
        <v/>
      </c>
      <c r="AL569" s="39" t="str">
        <f>IF(H569="","",IF(COUNTIF($AL$3:AL568,H569)=0,H569,""))</f>
        <v/>
      </c>
      <c r="AM569" s="39" t="str">
        <f t="shared" si="144"/>
        <v/>
      </c>
    </row>
    <row r="570" spans="2:39" x14ac:dyDescent="0.35">
      <c r="B570" s="31"/>
      <c r="C570" s="31"/>
      <c r="D570" s="31"/>
      <c r="E570" s="31"/>
      <c r="F570" s="78"/>
      <c r="G570" s="21"/>
      <c r="H570" s="31"/>
      <c r="I570" s="32"/>
      <c r="J570" s="33" t="str">
        <f t="shared" si="131"/>
        <v/>
      </c>
      <c r="K570" s="31"/>
      <c r="L570" s="24"/>
      <c r="M570" s="24"/>
      <c r="N570" s="24"/>
      <c r="O570" s="34" t="str">
        <f t="shared" si="132"/>
        <v/>
      </c>
      <c r="P570" s="34" t="str">
        <f t="shared" ca="1" si="133"/>
        <v/>
      </c>
      <c r="Q570" s="34" t="str">
        <f>IF(AND(C570="Abierto",D570="Urgente"),RANK(P570,$P$4:$P$999,0)+COUNTIF($P$4:P570,P570)-1,"")</f>
        <v/>
      </c>
      <c r="R570" s="34" t="str">
        <f t="shared" si="134"/>
        <v/>
      </c>
      <c r="S570" s="34" t="str">
        <f t="shared" ca="1" si="135"/>
        <v/>
      </c>
      <c r="T570" s="34" t="str">
        <f>IF(AND(C570="Abierto",D570="Alta"),RANK(S570,$S$4:$S$999,0)+COUNTIF($S$4:S570,S570)-1+MAX(Q:Q),"")</f>
        <v/>
      </c>
      <c r="U570" s="34" t="str">
        <f t="shared" si="136"/>
        <v/>
      </c>
      <c r="V570" s="34" t="str">
        <f t="shared" ca="1" si="137"/>
        <v/>
      </c>
      <c r="W570" s="34" t="str">
        <f>IF(AND(C570="Abierto",D570="Media"),RANK(V570,$V$4:$V$999,0)+COUNTIF($V$4:V570,V570)-1+MAX(Q:Q,T:T),"")</f>
        <v/>
      </c>
      <c r="X570" s="34" t="str">
        <f t="shared" si="138"/>
        <v/>
      </c>
      <c r="Y570" s="34" t="str">
        <f t="shared" ca="1" si="139"/>
        <v/>
      </c>
      <c r="Z570" s="34" t="str">
        <f>IF(AND(C570="Abierto",D570="Baja"),RANK(Y570,$Y$4:$Y$999,0)+COUNTIF($Y$4:Y570,Y570)-1+MAX(Q:Q,T:T,W:W),"")</f>
        <v/>
      </c>
      <c r="AA570" s="35" t="str">
        <f t="shared" si="145"/>
        <v/>
      </c>
      <c r="AB570" s="35" t="str">
        <f t="shared" si="140"/>
        <v/>
      </c>
      <c r="AC570" s="35" t="str">
        <f t="shared" si="141"/>
        <v/>
      </c>
      <c r="AD570" s="36">
        <v>567</v>
      </c>
      <c r="AE570" s="36" t="str">
        <f t="shared" ca="1" si="142"/>
        <v/>
      </c>
      <c r="AF570" s="37" t="str">
        <f t="shared" ca="1" si="143"/>
        <v/>
      </c>
      <c r="AG570" s="24"/>
      <c r="AH570" s="24"/>
      <c r="AI570" s="24"/>
      <c r="AJ570" s="24"/>
      <c r="AK570" s="36" t="str">
        <f>IF(AL570="","",MAX($AK$1:AK569)+1)</f>
        <v/>
      </c>
      <c r="AL570" s="39" t="str">
        <f>IF(H570="","",IF(COUNTIF($AL$3:AL569,H570)=0,H570,""))</f>
        <v/>
      </c>
      <c r="AM570" s="39" t="str">
        <f t="shared" si="144"/>
        <v/>
      </c>
    </row>
    <row r="571" spans="2:39" x14ac:dyDescent="0.35">
      <c r="B571" s="31"/>
      <c r="C571" s="31"/>
      <c r="D571" s="31"/>
      <c r="E571" s="31"/>
      <c r="F571" s="78"/>
      <c r="G571" s="21"/>
      <c r="H571" s="31"/>
      <c r="I571" s="32"/>
      <c r="J571" s="33" t="str">
        <f t="shared" si="131"/>
        <v/>
      </c>
      <c r="K571" s="31"/>
      <c r="L571" s="24"/>
      <c r="M571" s="24"/>
      <c r="N571" s="24"/>
      <c r="O571" s="34" t="str">
        <f t="shared" si="132"/>
        <v/>
      </c>
      <c r="P571" s="34" t="str">
        <f t="shared" ca="1" si="133"/>
        <v/>
      </c>
      <c r="Q571" s="34" t="str">
        <f>IF(AND(C571="Abierto",D571="Urgente"),RANK(P571,$P$4:$P$999,0)+COUNTIF($P$4:P571,P571)-1,"")</f>
        <v/>
      </c>
      <c r="R571" s="34" t="str">
        <f t="shared" si="134"/>
        <v/>
      </c>
      <c r="S571" s="34" t="str">
        <f t="shared" ca="1" si="135"/>
        <v/>
      </c>
      <c r="T571" s="34" t="str">
        <f>IF(AND(C571="Abierto",D571="Alta"),RANK(S571,$S$4:$S$999,0)+COUNTIF($S$4:S571,S571)-1+MAX(Q:Q),"")</f>
        <v/>
      </c>
      <c r="U571" s="34" t="str">
        <f t="shared" si="136"/>
        <v/>
      </c>
      <c r="V571" s="34" t="str">
        <f t="shared" ca="1" si="137"/>
        <v/>
      </c>
      <c r="W571" s="34" t="str">
        <f>IF(AND(C571="Abierto",D571="Media"),RANK(V571,$V$4:$V$999,0)+COUNTIF($V$4:V571,V571)-1+MAX(Q:Q,T:T),"")</f>
        <v/>
      </c>
      <c r="X571" s="34" t="str">
        <f t="shared" si="138"/>
        <v/>
      </c>
      <c r="Y571" s="34" t="str">
        <f t="shared" ca="1" si="139"/>
        <v/>
      </c>
      <c r="Z571" s="34" t="str">
        <f>IF(AND(C571="Abierto",D571="Baja"),RANK(Y571,$Y$4:$Y$999,0)+COUNTIF($Y$4:Y571,Y571)-1+MAX(Q:Q,T:T,W:W),"")</f>
        <v/>
      </c>
      <c r="AA571" s="35" t="str">
        <f t="shared" si="145"/>
        <v/>
      </c>
      <c r="AB571" s="35" t="str">
        <f t="shared" si="140"/>
        <v/>
      </c>
      <c r="AC571" s="35" t="str">
        <f t="shared" si="141"/>
        <v/>
      </c>
      <c r="AD571" s="36">
        <v>568</v>
      </c>
      <c r="AE571" s="36" t="str">
        <f t="shared" ca="1" si="142"/>
        <v/>
      </c>
      <c r="AF571" s="37" t="str">
        <f t="shared" ca="1" si="143"/>
        <v/>
      </c>
      <c r="AG571" s="24"/>
      <c r="AH571" s="24"/>
      <c r="AI571" s="24"/>
      <c r="AJ571" s="24"/>
      <c r="AK571" s="36" t="str">
        <f>IF(AL571="","",MAX($AK$1:AK570)+1)</f>
        <v/>
      </c>
      <c r="AL571" s="39" t="str">
        <f>IF(H571="","",IF(COUNTIF($AL$3:AL570,H571)=0,H571,""))</f>
        <v/>
      </c>
      <c r="AM571" s="39" t="str">
        <f t="shared" si="144"/>
        <v/>
      </c>
    </row>
    <row r="572" spans="2:39" x14ac:dyDescent="0.35">
      <c r="B572" s="31"/>
      <c r="C572" s="31"/>
      <c r="D572" s="31"/>
      <c r="E572" s="31"/>
      <c r="F572" s="78"/>
      <c r="G572" s="21"/>
      <c r="H572" s="31"/>
      <c r="I572" s="32"/>
      <c r="J572" s="33" t="str">
        <f t="shared" si="131"/>
        <v/>
      </c>
      <c r="K572" s="31"/>
      <c r="L572" s="24"/>
      <c r="M572" s="24"/>
      <c r="N572" s="24"/>
      <c r="O572" s="34" t="str">
        <f t="shared" si="132"/>
        <v/>
      </c>
      <c r="P572" s="34" t="str">
        <f t="shared" ca="1" si="133"/>
        <v/>
      </c>
      <c r="Q572" s="34" t="str">
        <f>IF(AND(C572="Abierto",D572="Urgente"),RANK(P572,$P$4:$P$999,0)+COUNTIF($P$4:P572,P572)-1,"")</f>
        <v/>
      </c>
      <c r="R572" s="34" t="str">
        <f t="shared" si="134"/>
        <v/>
      </c>
      <c r="S572" s="34" t="str">
        <f t="shared" ca="1" si="135"/>
        <v/>
      </c>
      <c r="T572" s="34" t="str">
        <f>IF(AND(C572="Abierto",D572="Alta"),RANK(S572,$S$4:$S$999,0)+COUNTIF($S$4:S572,S572)-1+MAX(Q:Q),"")</f>
        <v/>
      </c>
      <c r="U572" s="34" t="str">
        <f t="shared" si="136"/>
        <v/>
      </c>
      <c r="V572" s="34" t="str">
        <f t="shared" ca="1" si="137"/>
        <v/>
      </c>
      <c r="W572" s="34" t="str">
        <f>IF(AND(C572="Abierto",D572="Media"),RANK(V572,$V$4:$V$999,0)+COUNTIF($V$4:V572,V572)-1+MAX(Q:Q,T:T),"")</f>
        <v/>
      </c>
      <c r="X572" s="34" t="str">
        <f t="shared" si="138"/>
        <v/>
      </c>
      <c r="Y572" s="34" t="str">
        <f t="shared" ca="1" si="139"/>
        <v/>
      </c>
      <c r="Z572" s="34" t="str">
        <f>IF(AND(C572="Abierto",D572="Baja"),RANK(Y572,$Y$4:$Y$999,0)+COUNTIF($Y$4:Y572,Y572)-1+MAX(Q:Q,T:T,W:W),"")</f>
        <v/>
      </c>
      <c r="AA572" s="35" t="str">
        <f t="shared" si="145"/>
        <v/>
      </c>
      <c r="AB572" s="35" t="str">
        <f t="shared" si="140"/>
        <v/>
      </c>
      <c r="AC572" s="35" t="str">
        <f t="shared" si="141"/>
        <v/>
      </c>
      <c r="AD572" s="36">
        <v>569</v>
      </c>
      <c r="AE572" s="36" t="str">
        <f t="shared" ca="1" si="142"/>
        <v/>
      </c>
      <c r="AF572" s="37" t="str">
        <f t="shared" ca="1" si="143"/>
        <v/>
      </c>
      <c r="AG572" s="24"/>
      <c r="AH572" s="24"/>
      <c r="AI572" s="24"/>
      <c r="AJ572" s="24"/>
      <c r="AK572" s="36" t="str">
        <f>IF(AL572="","",MAX($AK$1:AK571)+1)</f>
        <v/>
      </c>
      <c r="AL572" s="39" t="str">
        <f>IF(H572="","",IF(COUNTIF($AL$3:AL571,H572)=0,H572,""))</f>
        <v/>
      </c>
      <c r="AM572" s="39" t="str">
        <f t="shared" si="144"/>
        <v/>
      </c>
    </row>
    <row r="573" spans="2:39" x14ac:dyDescent="0.35">
      <c r="B573" s="31"/>
      <c r="C573" s="31"/>
      <c r="D573" s="31"/>
      <c r="E573" s="31"/>
      <c r="F573" s="78"/>
      <c r="G573" s="21"/>
      <c r="H573" s="31"/>
      <c r="I573" s="32"/>
      <c r="J573" s="33" t="str">
        <f t="shared" si="131"/>
        <v/>
      </c>
      <c r="K573" s="31"/>
      <c r="L573" s="24"/>
      <c r="M573" s="24"/>
      <c r="N573" s="24"/>
      <c r="O573" s="34" t="str">
        <f t="shared" si="132"/>
        <v/>
      </c>
      <c r="P573" s="34" t="str">
        <f t="shared" ca="1" si="133"/>
        <v/>
      </c>
      <c r="Q573" s="34" t="str">
        <f>IF(AND(C573="Abierto",D573="Urgente"),RANK(P573,$P$4:$P$999,0)+COUNTIF($P$4:P573,P573)-1,"")</f>
        <v/>
      </c>
      <c r="R573" s="34" t="str">
        <f t="shared" si="134"/>
        <v/>
      </c>
      <c r="S573" s="34" t="str">
        <f t="shared" ca="1" si="135"/>
        <v/>
      </c>
      <c r="T573" s="34" t="str">
        <f>IF(AND(C573="Abierto",D573="Alta"),RANK(S573,$S$4:$S$999,0)+COUNTIF($S$4:S573,S573)-1+MAX(Q:Q),"")</f>
        <v/>
      </c>
      <c r="U573" s="34" t="str">
        <f t="shared" si="136"/>
        <v/>
      </c>
      <c r="V573" s="34" t="str">
        <f t="shared" ca="1" si="137"/>
        <v/>
      </c>
      <c r="W573" s="34" t="str">
        <f>IF(AND(C573="Abierto",D573="Media"),RANK(V573,$V$4:$V$999,0)+COUNTIF($V$4:V573,V573)-1+MAX(Q:Q,T:T),"")</f>
        <v/>
      </c>
      <c r="X573" s="34" t="str">
        <f t="shared" si="138"/>
        <v/>
      </c>
      <c r="Y573" s="34" t="str">
        <f t="shared" ca="1" si="139"/>
        <v/>
      </c>
      <c r="Z573" s="34" t="str">
        <f>IF(AND(C573="Abierto",D573="Baja"),RANK(Y573,$Y$4:$Y$999,0)+COUNTIF($Y$4:Y573,Y573)-1+MAX(Q:Q,T:T,W:W),"")</f>
        <v/>
      </c>
      <c r="AA573" s="35" t="str">
        <f t="shared" si="145"/>
        <v/>
      </c>
      <c r="AB573" s="35" t="str">
        <f t="shared" si="140"/>
        <v/>
      </c>
      <c r="AC573" s="35" t="str">
        <f t="shared" si="141"/>
        <v/>
      </c>
      <c r="AD573" s="36">
        <v>570</v>
      </c>
      <c r="AE573" s="36" t="str">
        <f t="shared" ca="1" si="142"/>
        <v/>
      </c>
      <c r="AF573" s="37" t="str">
        <f t="shared" ca="1" si="143"/>
        <v/>
      </c>
      <c r="AG573" s="24"/>
      <c r="AH573" s="24"/>
      <c r="AI573" s="24"/>
      <c r="AJ573" s="24"/>
      <c r="AK573" s="36" t="str">
        <f>IF(AL573="","",MAX($AK$1:AK572)+1)</f>
        <v/>
      </c>
      <c r="AL573" s="39" t="str">
        <f>IF(H573="","",IF(COUNTIF($AL$3:AL572,H573)=0,H573,""))</f>
        <v/>
      </c>
      <c r="AM573" s="39" t="str">
        <f t="shared" si="144"/>
        <v/>
      </c>
    </row>
    <row r="574" spans="2:39" x14ac:dyDescent="0.35">
      <c r="B574" s="31"/>
      <c r="C574" s="31"/>
      <c r="D574" s="31"/>
      <c r="E574" s="31"/>
      <c r="F574" s="78"/>
      <c r="G574" s="21"/>
      <c r="H574" s="31"/>
      <c r="I574" s="32"/>
      <c r="J574" s="33" t="str">
        <f t="shared" si="131"/>
        <v/>
      </c>
      <c r="K574" s="31"/>
      <c r="L574" s="24"/>
      <c r="M574" s="24"/>
      <c r="N574" s="24"/>
      <c r="O574" s="34" t="str">
        <f t="shared" si="132"/>
        <v/>
      </c>
      <c r="P574" s="34" t="str">
        <f t="shared" ca="1" si="133"/>
        <v/>
      </c>
      <c r="Q574" s="34" t="str">
        <f>IF(AND(C574="Abierto",D574="Urgente"),RANK(P574,$P$4:$P$999,0)+COUNTIF($P$4:P574,P574)-1,"")</f>
        <v/>
      </c>
      <c r="R574" s="34" t="str">
        <f t="shared" si="134"/>
        <v/>
      </c>
      <c r="S574" s="34" t="str">
        <f t="shared" ca="1" si="135"/>
        <v/>
      </c>
      <c r="T574" s="34" t="str">
        <f>IF(AND(C574="Abierto",D574="Alta"),RANK(S574,$S$4:$S$999,0)+COUNTIF($S$4:S574,S574)-1+MAX(Q:Q),"")</f>
        <v/>
      </c>
      <c r="U574" s="34" t="str">
        <f t="shared" si="136"/>
        <v/>
      </c>
      <c r="V574" s="34" t="str">
        <f t="shared" ca="1" si="137"/>
        <v/>
      </c>
      <c r="W574" s="34" t="str">
        <f>IF(AND(C574="Abierto",D574="Media"),RANK(V574,$V$4:$V$999,0)+COUNTIF($V$4:V574,V574)-1+MAX(Q:Q,T:T),"")</f>
        <v/>
      </c>
      <c r="X574" s="34" t="str">
        <f t="shared" si="138"/>
        <v/>
      </c>
      <c r="Y574" s="34" t="str">
        <f t="shared" ca="1" si="139"/>
        <v/>
      </c>
      <c r="Z574" s="34" t="str">
        <f>IF(AND(C574="Abierto",D574="Baja"),RANK(Y574,$Y$4:$Y$999,0)+COUNTIF($Y$4:Y574,Y574)-1+MAX(Q:Q,T:T,W:W),"")</f>
        <v/>
      </c>
      <c r="AA574" s="35" t="str">
        <f t="shared" si="145"/>
        <v/>
      </c>
      <c r="AB574" s="35" t="str">
        <f t="shared" si="140"/>
        <v/>
      </c>
      <c r="AC574" s="35" t="str">
        <f t="shared" si="141"/>
        <v/>
      </c>
      <c r="AD574" s="36">
        <v>571</v>
      </c>
      <c r="AE574" s="36" t="str">
        <f t="shared" ca="1" si="142"/>
        <v/>
      </c>
      <c r="AF574" s="37" t="str">
        <f t="shared" ca="1" si="143"/>
        <v/>
      </c>
      <c r="AG574" s="24"/>
      <c r="AH574" s="24"/>
      <c r="AI574" s="24"/>
      <c r="AJ574" s="24"/>
      <c r="AK574" s="36" t="str">
        <f>IF(AL574="","",MAX($AK$1:AK573)+1)</f>
        <v/>
      </c>
      <c r="AL574" s="39" t="str">
        <f>IF(H574="","",IF(COUNTIF($AL$3:AL573,H574)=0,H574,""))</f>
        <v/>
      </c>
      <c r="AM574" s="39" t="str">
        <f t="shared" si="144"/>
        <v/>
      </c>
    </row>
    <row r="575" spans="2:39" x14ac:dyDescent="0.35">
      <c r="B575" s="31"/>
      <c r="C575" s="31"/>
      <c r="D575" s="31"/>
      <c r="E575" s="31"/>
      <c r="F575" s="78"/>
      <c r="G575" s="21"/>
      <c r="H575" s="31"/>
      <c r="I575" s="32"/>
      <c r="J575" s="33" t="str">
        <f t="shared" si="131"/>
        <v/>
      </c>
      <c r="K575" s="31"/>
      <c r="L575" s="24"/>
      <c r="M575" s="24"/>
      <c r="N575" s="24"/>
      <c r="O575" s="34" t="str">
        <f t="shared" si="132"/>
        <v/>
      </c>
      <c r="P575" s="34" t="str">
        <f t="shared" ca="1" si="133"/>
        <v/>
      </c>
      <c r="Q575" s="34" t="str">
        <f>IF(AND(C575="Abierto",D575="Urgente"),RANK(P575,$P$4:$P$999,0)+COUNTIF($P$4:P575,P575)-1,"")</f>
        <v/>
      </c>
      <c r="R575" s="34" t="str">
        <f t="shared" si="134"/>
        <v/>
      </c>
      <c r="S575" s="34" t="str">
        <f t="shared" ca="1" si="135"/>
        <v/>
      </c>
      <c r="T575" s="34" t="str">
        <f>IF(AND(C575="Abierto",D575="Alta"),RANK(S575,$S$4:$S$999,0)+COUNTIF($S$4:S575,S575)-1+MAX(Q:Q),"")</f>
        <v/>
      </c>
      <c r="U575" s="34" t="str">
        <f t="shared" si="136"/>
        <v/>
      </c>
      <c r="V575" s="34" t="str">
        <f t="shared" ca="1" si="137"/>
        <v/>
      </c>
      <c r="W575" s="34" t="str">
        <f>IF(AND(C575="Abierto",D575="Media"),RANK(V575,$V$4:$V$999,0)+COUNTIF($V$4:V575,V575)-1+MAX(Q:Q,T:T),"")</f>
        <v/>
      </c>
      <c r="X575" s="34" t="str">
        <f t="shared" si="138"/>
        <v/>
      </c>
      <c r="Y575" s="34" t="str">
        <f t="shared" ca="1" si="139"/>
        <v/>
      </c>
      <c r="Z575" s="34" t="str">
        <f>IF(AND(C575="Abierto",D575="Baja"),RANK(Y575,$Y$4:$Y$999,0)+COUNTIF($Y$4:Y575,Y575)-1+MAX(Q:Q,T:T,W:W),"")</f>
        <v/>
      </c>
      <c r="AA575" s="35" t="str">
        <f t="shared" si="145"/>
        <v/>
      </c>
      <c r="AB575" s="35" t="str">
        <f t="shared" si="140"/>
        <v/>
      </c>
      <c r="AC575" s="35" t="str">
        <f t="shared" si="141"/>
        <v/>
      </c>
      <c r="AD575" s="36">
        <v>572</v>
      </c>
      <c r="AE575" s="36" t="str">
        <f t="shared" ca="1" si="142"/>
        <v/>
      </c>
      <c r="AF575" s="37" t="str">
        <f t="shared" ca="1" si="143"/>
        <v/>
      </c>
      <c r="AG575" s="24"/>
      <c r="AH575" s="24"/>
      <c r="AI575" s="24"/>
      <c r="AJ575" s="24"/>
      <c r="AK575" s="36" t="str">
        <f>IF(AL575="","",MAX($AK$1:AK574)+1)</f>
        <v/>
      </c>
      <c r="AL575" s="39" t="str">
        <f>IF(H575="","",IF(COUNTIF($AL$3:AL574,H575)=0,H575,""))</f>
        <v/>
      </c>
      <c r="AM575" s="39" t="str">
        <f t="shared" si="144"/>
        <v/>
      </c>
    </row>
    <row r="576" spans="2:39" x14ac:dyDescent="0.35">
      <c r="B576" s="31"/>
      <c r="C576" s="31"/>
      <c r="D576" s="31"/>
      <c r="E576" s="31"/>
      <c r="F576" s="78"/>
      <c r="G576" s="21"/>
      <c r="H576" s="31"/>
      <c r="I576" s="32"/>
      <c r="J576" s="33" t="str">
        <f t="shared" si="131"/>
        <v/>
      </c>
      <c r="K576" s="31"/>
      <c r="L576" s="24"/>
      <c r="M576" s="24"/>
      <c r="N576" s="24"/>
      <c r="O576" s="34" t="str">
        <f t="shared" si="132"/>
        <v/>
      </c>
      <c r="P576" s="34" t="str">
        <f t="shared" ca="1" si="133"/>
        <v/>
      </c>
      <c r="Q576" s="34" t="str">
        <f>IF(AND(C576="Abierto",D576="Urgente"),RANK(P576,$P$4:$P$999,0)+COUNTIF($P$4:P576,P576)-1,"")</f>
        <v/>
      </c>
      <c r="R576" s="34" t="str">
        <f t="shared" si="134"/>
        <v/>
      </c>
      <c r="S576" s="34" t="str">
        <f t="shared" ca="1" si="135"/>
        <v/>
      </c>
      <c r="T576" s="34" t="str">
        <f>IF(AND(C576="Abierto",D576="Alta"),RANK(S576,$S$4:$S$999,0)+COUNTIF($S$4:S576,S576)-1+MAX(Q:Q),"")</f>
        <v/>
      </c>
      <c r="U576" s="34" t="str">
        <f t="shared" si="136"/>
        <v/>
      </c>
      <c r="V576" s="34" t="str">
        <f t="shared" ca="1" si="137"/>
        <v/>
      </c>
      <c r="W576" s="34" t="str">
        <f>IF(AND(C576="Abierto",D576="Media"),RANK(V576,$V$4:$V$999,0)+COUNTIF($V$4:V576,V576)-1+MAX(Q:Q,T:T),"")</f>
        <v/>
      </c>
      <c r="X576" s="34" t="str">
        <f t="shared" si="138"/>
        <v/>
      </c>
      <c r="Y576" s="34" t="str">
        <f t="shared" ca="1" si="139"/>
        <v/>
      </c>
      <c r="Z576" s="34" t="str">
        <f>IF(AND(C576="Abierto",D576="Baja"),RANK(Y576,$Y$4:$Y$999,0)+COUNTIF($Y$4:Y576,Y576)-1+MAX(Q:Q,T:T,W:W),"")</f>
        <v/>
      </c>
      <c r="AA576" s="35" t="str">
        <f t="shared" si="145"/>
        <v/>
      </c>
      <c r="AB576" s="35" t="str">
        <f t="shared" si="140"/>
        <v/>
      </c>
      <c r="AC576" s="35" t="str">
        <f t="shared" si="141"/>
        <v/>
      </c>
      <c r="AD576" s="36">
        <v>573</v>
      </c>
      <c r="AE576" s="36" t="str">
        <f t="shared" ca="1" si="142"/>
        <v/>
      </c>
      <c r="AF576" s="37" t="str">
        <f t="shared" ca="1" si="143"/>
        <v/>
      </c>
      <c r="AG576" s="24"/>
      <c r="AH576" s="24"/>
      <c r="AI576" s="24"/>
      <c r="AJ576" s="24"/>
      <c r="AK576" s="36" t="str">
        <f>IF(AL576="","",MAX($AK$1:AK575)+1)</f>
        <v/>
      </c>
      <c r="AL576" s="39" t="str">
        <f>IF(H576="","",IF(COUNTIF($AL$3:AL575,H576)=0,H576,""))</f>
        <v/>
      </c>
      <c r="AM576" s="39" t="str">
        <f t="shared" si="144"/>
        <v/>
      </c>
    </row>
    <row r="577" spans="2:39" x14ac:dyDescent="0.35">
      <c r="B577" s="31"/>
      <c r="C577" s="31"/>
      <c r="D577" s="31"/>
      <c r="E577" s="31"/>
      <c r="F577" s="78"/>
      <c r="G577" s="21"/>
      <c r="H577" s="31"/>
      <c r="I577" s="32"/>
      <c r="J577" s="33" t="str">
        <f t="shared" si="131"/>
        <v/>
      </c>
      <c r="K577" s="31"/>
      <c r="L577" s="24"/>
      <c r="M577" s="24"/>
      <c r="N577" s="24"/>
      <c r="O577" s="34" t="str">
        <f t="shared" si="132"/>
        <v/>
      </c>
      <c r="P577" s="34" t="str">
        <f t="shared" ca="1" si="133"/>
        <v/>
      </c>
      <c r="Q577" s="34" t="str">
        <f>IF(AND(C577="Abierto",D577="Urgente"),RANK(P577,$P$4:$P$999,0)+COUNTIF($P$4:P577,P577)-1,"")</f>
        <v/>
      </c>
      <c r="R577" s="34" t="str">
        <f t="shared" si="134"/>
        <v/>
      </c>
      <c r="S577" s="34" t="str">
        <f t="shared" ca="1" si="135"/>
        <v/>
      </c>
      <c r="T577" s="34" t="str">
        <f>IF(AND(C577="Abierto",D577="Alta"),RANK(S577,$S$4:$S$999,0)+COUNTIF($S$4:S577,S577)-1+MAX(Q:Q),"")</f>
        <v/>
      </c>
      <c r="U577" s="34" t="str">
        <f t="shared" si="136"/>
        <v/>
      </c>
      <c r="V577" s="34" t="str">
        <f t="shared" ca="1" si="137"/>
        <v/>
      </c>
      <c r="W577" s="34" t="str">
        <f>IF(AND(C577="Abierto",D577="Media"),RANK(V577,$V$4:$V$999,0)+COUNTIF($V$4:V577,V577)-1+MAX(Q:Q,T:T),"")</f>
        <v/>
      </c>
      <c r="X577" s="34" t="str">
        <f t="shared" si="138"/>
        <v/>
      </c>
      <c r="Y577" s="34" t="str">
        <f t="shared" ca="1" si="139"/>
        <v/>
      </c>
      <c r="Z577" s="34" t="str">
        <f>IF(AND(C577="Abierto",D577="Baja"),RANK(Y577,$Y$4:$Y$999,0)+COUNTIF($Y$4:Y577,Y577)-1+MAX(Q:Q,T:T,W:W),"")</f>
        <v/>
      </c>
      <c r="AA577" s="35" t="str">
        <f t="shared" si="145"/>
        <v/>
      </c>
      <c r="AB577" s="35" t="str">
        <f t="shared" si="140"/>
        <v/>
      </c>
      <c r="AC577" s="35" t="str">
        <f t="shared" si="141"/>
        <v/>
      </c>
      <c r="AD577" s="36">
        <v>574</v>
      </c>
      <c r="AE577" s="36" t="str">
        <f t="shared" ca="1" si="142"/>
        <v/>
      </c>
      <c r="AF577" s="37" t="str">
        <f t="shared" ca="1" si="143"/>
        <v/>
      </c>
      <c r="AG577" s="24"/>
      <c r="AH577" s="24"/>
      <c r="AI577" s="24"/>
      <c r="AJ577" s="24"/>
      <c r="AK577" s="36" t="str">
        <f>IF(AL577="","",MAX($AK$1:AK576)+1)</f>
        <v/>
      </c>
      <c r="AL577" s="39" t="str">
        <f>IF(H577="","",IF(COUNTIF($AL$3:AL576,H577)=0,H577,""))</f>
        <v/>
      </c>
      <c r="AM577" s="39" t="str">
        <f t="shared" si="144"/>
        <v/>
      </c>
    </row>
    <row r="578" spans="2:39" x14ac:dyDescent="0.35">
      <c r="B578" s="31"/>
      <c r="C578" s="31"/>
      <c r="D578" s="31"/>
      <c r="E578" s="31"/>
      <c r="F578" s="78"/>
      <c r="G578" s="21"/>
      <c r="H578" s="31"/>
      <c r="I578" s="32"/>
      <c r="J578" s="33" t="str">
        <f t="shared" si="131"/>
        <v/>
      </c>
      <c r="K578" s="31"/>
      <c r="L578" s="24"/>
      <c r="M578" s="24"/>
      <c r="N578" s="24"/>
      <c r="O578" s="34" t="str">
        <f t="shared" si="132"/>
        <v/>
      </c>
      <c r="P578" s="34" t="str">
        <f t="shared" ca="1" si="133"/>
        <v/>
      </c>
      <c r="Q578" s="34" t="str">
        <f>IF(AND(C578="Abierto",D578="Urgente"),RANK(P578,$P$4:$P$999,0)+COUNTIF($P$4:P578,P578)-1,"")</f>
        <v/>
      </c>
      <c r="R578" s="34" t="str">
        <f t="shared" si="134"/>
        <v/>
      </c>
      <c r="S578" s="34" t="str">
        <f t="shared" ca="1" si="135"/>
        <v/>
      </c>
      <c r="T578" s="34" t="str">
        <f>IF(AND(C578="Abierto",D578="Alta"),RANK(S578,$S$4:$S$999,0)+COUNTIF($S$4:S578,S578)-1+MAX(Q:Q),"")</f>
        <v/>
      </c>
      <c r="U578" s="34" t="str">
        <f t="shared" si="136"/>
        <v/>
      </c>
      <c r="V578" s="34" t="str">
        <f t="shared" ca="1" si="137"/>
        <v/>
      </c>
      <c r="W578" s="34" t="str">
        <f>IF(AND(C578="Abierto",D578="Media"),RANK(V578,$V$4:$V$999,0)+COUNTIF($V$4:V578,V578)-1+MAX(Q:Q,T:T),"")</f>
        <v/>
      </c>
      <c r="X578" s="34" t="str">
        <f t="shared" si="138"/>
        <v/>
      </c>
      <c r="Y578" s="34" t="str">
        <f t="shared" ca="1" si="139"/>
        <v/>
      </c>
      <c r="Z578" s="34" t="str">
        <f>IF(AND(C578="Abierto",D578="Baja"),RANK(Y578,$Y$4:$Y$999,0)+COUNTIF($Y$4:Y578,Y578)-1+MAX(Q:Q,T:T,W:W),"")</f>
        <v/>
      </c>
      <c r="AA578" s="35" t="str">
        <f t="shared" si="145"/>
        <v/>
      </c>
      <c r="AB578" s="35" t="str">
        <f t="shared" si="140"/>
        <v/>
      </c>
      <c r="AC578" s="35" t="str">
        <f t="shared" si="141"/>
        <v/>
      </c>
      <c r="AD578" s="36">
        <v>575</v>
      </c>
      <c r="AE578" s="36" t="str">
        <f t="shared" ca="1" si="142"/>
        <v/>
      </c>
      <c r="AF578" s="37" t="str">
        <f t="shared" ca="1" si="143"/>
        <v/>
      </c>
      <c r="AG578" s="24"/>
      <c r="AH578" s="24"/>
      <c r="AI578" s="24"/>
      <c r="AJ578" s="24"/>
      <c r="AK578" s="36" t="str">
        <f>IF(AL578="","",MAX($AK$1:AK577)+1)</f>
        <v/>
      </c>
      <c r="AL578" s="39" t="str">
        <f>IF(H578="","",IF(COUNTIF($AL$3:AL577,H578)=0,H578,""))</f>
        <v/>
      </c>
      <c r="AM578" s="39" t="str">
        <f t="shared" si="144"/>
        <v/>
      </c>
    </row>
    <row r="579" spans="2:39" x14ac:dyDescent="0.35">
      <c r="B579" s="31"/>
      <c r="C579" s="31"/>
      <c r="D579" s="31"/>
      <c r="E579" s="31"/>
      <c r="F579" s="78"/>
      <c r="G579" s="21"/>
      <c r="H579" s="31"/>
      <c r="I579" s="32"/>
      <c r="J579" s="33" t="str">
        <f t="shared" si="131"/>
        <v/>
      </c>
      <c r="K579" s="31"/>
      <c r="L579" s="24"/>
      <c r="M579" s="24"/>
      <c r="N579" s="24"/>
      <c r="O579" s="34" t="str">
        <f t="shared" si="132"/>
        <v/>
      </c>
      <c r="P579" s="34" t="str">
        <f t="shared" ca="1" si="133"/>
        <v/>
      </c>
      <c r="Q579" s="34" t="str">
        <f>IF(AND(C579="Abierto",D579="Urgente"),RANK(P579,$P$4:$P$999,0)+COUNTIF($P$4:P579,P579)-1,"")</f>
        <v/>
      </c>
      <c r="R579" s="34" t="str">
        <f t="shared" si="134"/>
        <v/>
      </c>
      <c r="S579" s="34" t="str">
        <f t="shared" ca="1" si="135"/>
        <v/>
      </c>
      <c r="T579" s="34" t="str">
        <f>IF(AND(C579="Abierto",D579="Alta"),RANK(S579,$S$4:$S$999,0)+COUNTIF($S$4:S579,S579)-1+MAX(Q:Q),"")</f>
        <v/>
      </c>
      <c r="U579" s="34" t="str">
        <f t="shared" si="136"/>
        <v/>
      </c>
      <c r="V579" s="34" t="str">
        <f t="shared" ca="1" si="137"/>
        <v/>
      </c>
      <c r="W579" s="34" t="str">
        <f>IF(AND(C579="Abierto",D579="Media"),RANK(V579,$V$4:$V$999,0)+COUNTIF($V$4:V579,V579)-1+MAX(Q:Q,T:T),"")</f>
        <v/>
      </c>
      <c r="X579" s="34" t="str">
        <f t="shared" si="138"/>
        <v/>
      </c>
      <c r="Y579" s="34" t="str">
        <f t="shared" ca="1" si="139"/>
        <v/>
      </c>
      <c r="Z579" s="34" t="str">
        <f>IF(AND(C579="Abierto",D579="Baja"),RANK(Y579,$Y$4:$Y$999,0)+COUNTIF($Y$4:Y579,Y579)-1+MAX(Q:Q,T:T,W:W),"")</f>
        <v/>
      </c>
      <c r="AA579" s="35" t="str">
        <f t="shared" si="145"/>
        <v/>
      </c>
      <c r="AB579" s="35" t="str">
        <f t="shared" si="140"/>
        <v/>
      </c>
      <c r="AC579" s="35" t="str">
        <f t="shared" si="141"/>
        <v/>
      </c>
      <c r="AD579" s="36">
        <v>576</v>
      </c>
      <c r="AE579" s="36" t="str">
        <f t="shared" ca="1" si="142"/>
        <v/>
      </c>
      <c r="AF579" s="37" t="str">
        <f t="shared" ca="1" si="143"/>
        <v/>
      </c>
      <c r="AG579" s="24"/>
      <c r="AH579" s="24"/>
      <c r="AI579" s="24"/>
      <c r="AJ579" s="24"/>
      <c r="AK579" s="36" t="str">
        <f>IF(AL579="","",MAX($AK$1:AK578)+1)</f>
        <v/>
      </c>
      <c r="AL579" s="39" t="str">
        <f>IF(H579="","",IF(COUNTIF($AL$3:AL578,H579)=0,H579,""))</f>
        <v/>
      </c>
      <c r="AM579" s="39" t="str">
        <f t="shared" si="144"/>
        <v/>
      </c>
    </row>
    <row r="580" spans="2:39" x14ac:dyDescent="0.35">
      <c r="B580" s="31"/>
      <c r="C580" s="31"/>
      <c r="D580" s="31"/>
      <c r="E580" s="31"/>
      <c r="F580" s="78"/>
      <c r="G580" s="21"/>
      <c r="H580" s="31"/>
      <c r="I580" s="32"/>
      <c r="J580" s="33" t="str">
        <f t="shared" ref="J580:J643" si="146">IF(OR(F580=0,I580=0),"",I580-F580)</f>
        <v/>
      </c>
      <c r="K580" s="31"/>
      <c r="L580" s="24"/>
      <c r="M580" s="24"/>
      <c r="N580" s="24"/>
      <c r="O580" s="34" t="str">
        <f t="shared" ref="O580:O643" si="147">IF(AND(C580="Abierto",D580="Urgente"),B580,"")</f>
        <v/>
      </c>
      <c r="P580" s="34" t="str">
        <f t="shared" ref="P580:P643" ca="1" si="148">IF(AND(C580="Abierto",D580="Urgente"),TODAY()-F580,"")</f>
        <v/>
      </c>
      <c r="Q580" s="34" t="str">
        <f>IF(AND(C580="Abierto",D580="Urgente"),RANK(P580,$P$4:$P$999,0)+COUNTIF($P$4:P580,P580)-1,"")</f>
        <v/>
      </c>
      <c r="R580" s="34" t="str">
        <f t="shared" ref="R580:R643" si="149">IF(AND(C580="Abierto",D580="Alta"),B580,"")</f>
        <v/>
      </c>
      <c r="S580" s="34" t="str">
        <f t="shared" ref="S580:S643" ca="1" si="150">IF(AND(C580="Abierto",D580="Alta"),TODAY()-F580,"")</f>
        <v/>
      </c>
      <c r="T580" s="34" t="str">
        <f>IF(AND(C580="Abierto",D580="Alta"),RANK(S580,$S$4:$S$999,0)+COUNTIF($S$4:S580,S580)-1+MAX(Q:Q),"")</f>
        <v/>
      </c>
      <c r="U580" s="34" t="str">
        <f t="shared" ref="U580:U643" si="151">IF(AND(C580="Abierto",D580="Media"),B580,"")</f>
        <v/>
      </c>
      <c r="V580" s="34" t="str">
        <f t="shared" ref="V580:V643" ca="1" si="152">IF(AND(C580="Abierto",D580="Media"),TODAY()-F580,"")</f>
        <v/>
      </c>
      <c r="W580" s="34" t="str">
        <f>IF(AND(C580="Abierto",D580="Media"),RANK(V580,$V$4:$V$999,0)+COUNTIF($V$4:V580,V580)-1+MAX(Q:Q,T:T),"")</f>
        <v/>
      </c>
      <c r="X580" s="34" t="str">
        <f t="shared" ref="X580:X643" si="153">IF(AND(C580="Abierto",D580="Baja"),B580,"")</f>
        <v/>
      </c>
      <c r="Y580" s="34" t="str">
        <f t="shared" ref="Y580:Y643" ca="1" si="154">IF(AND(C580="Abierto",D580="Baja"),TODAY()-F580,"")</f>
        <v/>
      </c>
      <c r="Z580" s="34" t="str">
        <f>IF(AND(C580="Abierto",D580="Baja"),RANK(Y580,$Y$4:$Y$999,0)+COUNTIF($Y$4:Y580,Y580)-1+MAX(Q:Q,T:T,W:W),"")</f>
        <v/>
      </c>
      <c r="AA580" s="35" t="str">
        <f t="shared" si="145"/>
        <v/>
      </c>
      <c r="AB580" s="35" t="str">
        <f t="shared" ref="AB580:AB643" si="155">IF(OR(C580="Resuelto",C580=""),"",SUM(P580,S580,V580,Y580))</f>
        <v/>
      </c>
      <c r="AC580" s="35" t="str">
        <f t="shared" ref="AC580:AC643" si="156">IF(OR(C580="Resuelto",C580=""),"",SUM(O580,R580,U580,X580))</f>
        <v/>
      </c>
      <c r="AD580" s="36">
        <v>577</v>
      </c>
      <c r="AE580" s="36" t="str">
        <f t="shared" ca="1" si="142"/>
        <v/>
      </c>
      <c r="AF580" s="37" t="str">
        <f t="shared" ca="1" si="143"/>
        <v/>
      </c>
      <c r="AG580" s="24"/>
      <c r="AH580" s="24"/>
      <c r="AI580" s="24"/>
      <c r="AJ580" s="24"/>
      <c r="AK580" s="36" t="str">
        <f>IF(AL580="","",MAX($AK$1:AK579)+1)</f>
        <v/>
      </c>
      <c r="AL580" s="39" t="str">
        <f>IF(H580="","",IF(COUNTIF($AL$3:AL579,H580)=0,H580,""))</f>
        <v/>
      </c>
      <c r="AM580" s="39" t="str">
        <f t="shared" si="144"/>
        <v/>
      </c>
    </row>
    <row r="581" spans="2:39" x14ac:dyDescent="0.35">
      <c r="B581" s="31"/>
      <c r="C581" s="31"/>
      <c r="D581" s="31"/>
      <c r="E581" s="31"/>
      <c r="F581" s="78"/>
      <c r="G581" s="21"/>
      <c r="H581" s="31"/>
      <c r="I581" s="32"/>
      <c r="J581" s="33" t="str">
        <f t="shared" si="146"/>
        <v/>
      </c>
      <c r="K581" s="31"/>
      <c r="L581" s="24"/>
      <c r="M581" s="24"/>
      <c r="N581" s="24"/>
      <c r="O581" s="34" t="str">
        <f t="shared" si="147"/>
        <v/>
      </c>
      <c r="P581" s="34" t="str">
        <f t="shared" ca="1" si="148"/>
        <v/>
      </c>
      <c r="Q581" s="34" t="str">
        <f>IF(AND(C581="Abierto",D581="Urgente"),RANK(P581,$P$4:$P$999,0)+COUNTIF($P$4:P581,P581)-1,"")</f>
        <v/>
      </c>
      <c r="R581" s="34" t="str">
        <f t="shared" si="149"/>
        <v/>
      </c>
      <c r="S581" s="34" t="str">
        <f t="shared" ca="1" si="150"/>
        <v/>
      </c>
      <c r="T581" s="34" t="str">
        <f>IF(AND(C581="Abierto",D581="Alta"),RANK(S581,$S$4:$S$999,0)+COUNTIF($S$4:S581,S581)-1+MAX(Q:Q),"")</f>
        <v/>
      </c>
      <c r="U581" s="34" t="str">
        <f t="shared" si="151"/>
        <v/>
      </c>
      <c r="V581" s="34" t="str">
        <f t="shared" ca="1" si="152"/>
        <v/>
      </c>
      <c r="W581" s="34" t="str">
        <f>IF(AND(C581="Abierto",D581="Media"),RANK(V581,$V$4:$V$999,0)+COUNTIF($V$4:V581,V581)-1+MAX(Q:Q,T:T),"")</f>
        <v/>
      </c>
      <c r="X581" s="34" t="str">
        <f t="shared" si="153"/>
        <v/>
      </c>
      <c r="Y581" s="34" t="str">
        <f t="shared" ca="1" si="154"/>
        <v/>
      </c>
      <c r="Z581" s="34" t="str">
        <f>IF(AND(C581="Abierto",D581="Baja"),RANK(Y581,$Y$4:$Y$999,0)+COUNTIF($Y$4:Y581,Y581)-1+MAX(Q:Q,T:T,W:W),"")</f>
        <v/>
      </c>
      <c r="AA581" s="35" t="str">
        <f t="shared" si="145"/>
        <v/>
      </c>
      <c r="AB581" s="35" t="str">
        <f t="shared" si="155"/>
        <v/>
      </c>
      <c r="AC581" s="35" t="str">
        <f t="shared" si="156"/>
        <v/>
      </c>
      <c r="AD581" s="36">
        <v>578</v>
      </c>
      <c r="AE581" s="36" t="str">
        <f t="shared" ref="AE581:AE644" ca="1" si="157">IF(ISNA(VLOOKUP(AD581,$AA$4:$AC$996,3,FALSE))=TRUE,"",VLOOKUP(AD581,$AA$4:$AC$996,3,FALSE))</f>
        <v/>
      </c>
      <c r="AF581" s="37" t="str">
        <f t="shared" ref="AF581:AF644" ca="1" si="158">IF(ISNA(VLOOKUP(AD581,$AA$4:$AC$996,2,FALSE))=TRUE,"",VLOOKUP(AD581,$AA$4:$AC$996,2,FALSE))</f>
        <v/>
      </c>
      <c r="AG581" s="24"/>
      <c r="AH581" s="24"/>
      <c r="AI581" s="24"/>
      <c r="AJ581" s="24"/>
      <c r="AK581" s="36" t="str">
        <f>IF(AL581="","",MAX($AK$1:AK580)+1)</f>
        <v/>
      </c>
      <c r="AL581" s="39" t="str">
        <f>IF(H581="","",IF(COUNTIF($AL$3:AL580,H581)=0,H581,""))</f>
        <v/>
      </c>
      <c r="AM581" s="39" t="str">
        <f t="shared" ref="AM581:AM644" si="159">IF(ISNA(VLOOKUP(AD581,$AK$4:$AL$996,2,FALSE))=TRUE,"",VLOOKUP(AD581,$AK$4:$AL$996,2,FALSE))</f>
        <v/>
      </c>
    </row>
    <row r="582" spans="2:39" x14ac:dyDescent="0.35">
      <c r="B582" s="31"/>
      <c r="C582" s="31"/>
      <c r="D582" s="31"/>
      <c r="E582" s="31"/>
      <c r="F582" s="78"/>
      <c r="G582" s="21"/>
      <c r="H582" s="31"/>
      <c r="I582" s="32"/>
      <c r="J582" s="33" t="str">
        <f t="shared" si="146"/>
        <v/>
      </c>
      <c r="K582" s="31"/>
      <c r="L582" s="24"/>
      <c r="M582" s="24"/>
      <c r="N582" s="24"/>
      <c r="O582" s="34" t="str">
        <f t="shared" si="147"/>
        <v/>
      </c>
      <c r="P582" s="34" t="str">
        <f t="shared" ca="1" si="148"/>
        <v/>
      </c>
      <c r="Q582" s="34" t="str">
        <f>IF(AND(C582="Abierto",D582="Urgente"),RANK(P582,$P$4:$P$999,0)+COUNTIF($P$4:P582,P582)-1,"")</f>
        <v/>
      </c>
      <c r="R582" s="34" t="str">
        <f t="shared" si="149"/>
        <v/>
      </c>
      <c r="S582" s="34" t="str">
        <f t="shared" ca="1" si="150"/>
        <v/>
      </c>
      <c r="T582" s="34" t="str">
        <f>IF(AND(C582="Abierto",D582="Alta"),RANK(S582,$S$4:$S$999,0)+COUNTIF($S$4:S582,S582)-1+MAX(Q:Q),"")</f>
        <v/>
      </c>
      <c r="U582" s="34" t="str">
        <f t="shared" si="151"/>
        <v/>
      </c>
      <c r="V582" s="34" t="str">
        <f t="shared" ca="1" si="152"/>
        <v/>
      </c>
      <c r="W582" s="34" t="str">
        <f>IF(AND(C582="Abierto",D582="Media"),RANK(V582,$V$4:$V$999,0)+COUNTIF($V$4:V582,V582)-1+MAX(Q:Q,T:T),"")</f>
        <v/>
      </c>
      <c r="X582" s="34" t="str">
        <f t="shared" si="153"/>
        <v/>
      </c>
      <c r="Y582" s="34" t="str">
        <f t="shared" ca="1" si="154"/>
        <v/>
      </c>
      <c r="Z582" s="34" t="str">
        <f>IF(AND(C582="Abierto",D582="Baja"),RANK(Y582,$Y$4:$Y$999,0)+COUNTIF($Y$4:Y582,Y582)-1+MAX(Q:Q,T:T,W:W),"")</f>
        <v/>
      </c>
      <c r="AA582" s="35" t="str">
        <f t="shared" si="145"/>
        <v/>
      </c>
      <c r="AB582" s="35" t="str">
        <f t="shared" si="155"/>
        <v/>
      </c>
      <c r="AC582" s="35" t="str">
        <f t="shared" si="156"/>
        <v/>
      </c>
      <c r="AD582" s="36">
        <v>579</v>
      </c>
      <c r="AE582" s="36" t="str">
        <f t="shared" ca="1" si="157"/>
        <v/>
      </c>
      <c r="AF582" s="37" t="str">
        <f t="shared" ca="1" si="158"/>
        <v/>
      </c>
      <c r="AG582" s="24"/>
      <c r="AH582" s="24"/>
      <c r="AI582" s="24"/>
      <c r="AJ582" s="24"/>
      <c r="AK582" s="36" t="str">
        <f>IF(AL582="","",MAX($AK$1:AK581)+1)</f>
        <v/>
      </c>
      <c r="AL582" s="39" t="str">
        <f>IF(H582="","",IF(COUNTIF($AL$3:AL581,H582)=0,H582,""))</f>
        <v/>
      </c>
      <c r="AM582" s="39" t="str">
        <f t="shared" si="159"/>
        <v/>
      </c>
    </row>
    <row r="583" spans="2:39" x14ac:dyDescent="0.35">
      <c r="B583" s="31"/>
      <c r="C583" s="31"/>
      <c r="D583" s="31"/>
      <c r="E583" s="31"/>
      <c r="F583" s="78"/>
      <c r="G583" s="21"/>
      <c r="H583" s="31"/>
      <c r="I583" s="32"/>
      <c r="J583" s="33" t="str">
        <f t="shared" si="146"/>
        <v/>
      </c>
      <c r="K583" s="31"/>
      <c r="L583" s="24"/>
      <c r="M583" s="24"/>
      <c r="N583" s="24"/>
      <c r="O583" s="34" t="str">
        <f t="shared" si="147"/>
        <v/>
      </c>
      <c r="P583" s="34" t="str">
        <f t="shared" ca="1" si="148"/>
        <v/>
      </c>
      <c r="Q583" s="34" t="str">
        <f>IF(AND(C583="Abierto",D583="Urgente"),RANK(P583,$P$4:$P$999,0)+COUNTIF($P$4:P583,P583)-1,"")</f>
        <v/>
      </c>
      <c r="R583" s="34" t="str">
        <f t="shared" si="149"/>
        <v/>
      </c>
      <c r="S583" s="34" t="str">
        <f t="shared" ca="1" si="150"/>
        <v/>
      </c>
      <c r="T583" s="34" t="str">
        <f>IF(AND(C583="Abierto",D583="Alta"),RANK(S583,$S$4:$S$999,0)+COUNTIF($S$4:S583,S583)-1+MAX(Q:Q),"")</f>
        <v/>
      </c>
      <c r="U583" s="34" t="str">
        <f t="shared" si="151"/>
        <v/>
      </c>
      <c r="V583" s="34" t="str">
        <f t="shared" ca="1" si="152"/>
        <v/>
      </c>
      <c r="W583" s="34" t="str">
        <f>IF(AND(C583="Abierto",D583="Media"),RANK(V583,$V$4:$V$999,0)+COUNTIF($V$4:V583,V583)-1+MAX(Q:Q,T:T),"")</f>
        <v/>
      </c>
      <c r="X583" s="34" t="str">
        <f t="shared" si="153"/>
        <v/>
      </c>
      <c r="Y583" s="34" t="str">
        <f t="shared" ca="1" si="154"/>
        <v/>
      </c>
      <c r="Z583" s="34" t="str">
        <f>IF(AND(C583="Abierto",D583="Baja"),RANK(Y583,$Y$4:$Y$999,0)+COUNTIF($Y$4:Y583,Y583)-1+MAX(Q:Q,T:T,W:W),"")</f>
        <v/>
      </c>
      <c r="AA583" s="35" t="str">
        <f t="shared" si="145"/>
        <v/>
      </c>
      <c r="AB583" s="35" t="str">
        <f t="shared" si="155"/>
        <v/>
      </c>
      <c r="AC583" s="35" t="str">
        <f t="shared" si="156"/>
        <v/>
      </c>
      <c r="AD583" s="36">
        <v>580</v>
      </c>
      <c r="AE583" s="36" t="str">
        <f t="shared" ca="1" si="157"/>
        <v/>
      </c>
      <c r="AF583" s="37" t="str">
        <f t="shared" ca="1" si="158"/>
        <v/>
      </c>
      <c r="AG583" s="24"/>
      <c r="AH583" s="24"/>
      <c r="AI583" s="24"/>
      <c r="AJ583" s="24"/>
      <c r="AK583" s="36" t="str">
        <f>IF(AL583="","",MAX($AK$1:AK582)+1)</f>
        <v/>
      </c>
      <c r="AL583" s="39" t="str">
        <f>IF(H583="","",IF(COUNTIF($AL$3:AL582,H583)=0,H583,""))</f>
        <v/>
      </c>
      <c r="AM583" s="39" t="str">
        <f t="shared" si="159"/>
        <v/>
      </c>
    </row>
    <row r="584" spans="2:39" x14ac:dyDescent="0.35">
      <c r="B584" s="31"/>
      <c r="C584" s="31"/>
      <c r="D584" s="31"/>
      <c r="E584" s="31"/>
      <c r="F584" s="78"/>
      <c r="G584" s="21"/>
      <c r="H584" s="31"/>
      <c r="I584" s="32"/>
      <c r="J584" s="33" t="str">
        <f t="shared" si="146"/>
        <v/>
      </c>
      <c r="K584" s="31"/>
      <c r="L584" s="24"/>
      <c r="M584" s="24"/>
      <c r="N584" s="24"/>
      <c r="O584" s="34" t="str">
        <f t="shared" si="147"/>
        <v/>
      </c>
      <c r="P584" s="34" t="str">
        <f t="shared" ca="1" si="148"/>
        <v/>
      </c>
      <c r="Q584" s="34" t="str">
        <f>IF(AND(C584="Abierto",D584="Urgente"),RANK(P584,$P$4:$P$999,0)+COUNTIF($P$4:P584,P584)-1,"")</f>
        <v/>
      </c>
      <c r="R584" s="34" t="str">
        <f t="shared" si="149"/>
        <v/>
      </c>
      <c r="S584" s="34" t="str">
        <f t="shared" ca="1" si="150"/>
        <v/>
      </c>
      <c r="T584" s="34" t="str">
        <f>IF(AND(C584="Abierto",D584="Alta"),RANK(S584,$S$4:$S$999,0)+COUNTIF($S$4:S584,S584)-1+MAX(Q:Q),"")</f>
        <v/>
      </c>
      <c r="U584" s="34" t="str">
        <f t="shared" si="151"/>
        <v/>
      </c>
      <c r="V584" s="34" t="str">
        <f t="shared" ca="1" si="152"/>
        <v/>
      </c>
      <c r="W584" s="34" t="str">
        <f>IF(AND(C584="Abierto",D584="Media"),RANK(V584,$V$4:$V$999,0)+COUNTIF($V$4:V584,V584)-1+MAX(Q:Q,T:T),"")</f>
        <v/>
      </c>
      <c r="X584" s="34" t="str">
        <f t="shared" si="153"/>
        <v/>
      </c>
      <c r="Y584" s="34" t="str">
        <f t="shared" ca="1" si="154"/>
        <v/>
      </c>
      <c r="Z584" s="34" t="str">
        <f>IF(AND(C584="Abierto",D584="Baja"),RANK(Y584,$Y$4:$Y$999,0)+COUNTIF($Y$4:Y584,Y584)-1+MAX(Q:Q,T:T,W:W),"")</f>
        <v/>
      </c>
      <c r="AA584" s="35" t="str">
        <f t="shared" si="145"/>
        <v/>
      </c>
      <c r="AB584" s="35" t="str">
        <f t="shared" si="155"/>
        <v/>
      </c>
      <c r="AC584" s="35" t="str">
        <f t="shared" si="156"/>
        <v/>
      </c>
      <c r="AD584" s="36">
        <v>581</v>
      </c>
      <c r="AE584" s="36" t="str">
        <f t="shared" ca="1" si="157"/>
        <v/>
      </c>
      <c r="AF584" s="37" t="str">
        <f t="shared" ca="1" si="158"/>
        <v/>
      </c>
      <c r="AG584" s="24"/>
      <c r="AH584" s="24"/>
      <c r="AI584" s="24"/>
      <c r="AJ584" s="24"/>
      <c r="AK584" s="36" t="str">
        <f>IF(AL584="","",MAX($AK$1:AK583)+1)</f>
        <v/>
      </c>
      <c r="AL584" s="39" t="str">
        <f>IF(H584="","",IF(COUNTIF($AL$3:AL583,H584)=0,H584,""))</f>
        <v/>
      </c>
      <c r="AM584" s="39" t="str">
        <f t="shared" si="159"/>
        <v/>
      </c>
    </row>
    <row r="585" spans="2:39" x14ac:dyDescent="0.35">
      <c r="B585" s="31"/>
      <c r="C585" s="31"/>
      <c r="D585" s="31"/>
      <c r="E585" s="31"/>
      <c r="F585" s="78"/>
      <c r="G585" s="21"/>
      <c r="H585" s="31"/>
      <c r="I585" s="32"/>
      <c r="J585" s="33" t="str">
        <f t="shared" si="146"/>
        <v/>
      </c>
      <c r="K585" s="31"/>
      <c r="L585" s="24"/>
      <c r="M585" s="24"/>
      <c r="N585" s="24"/>
      <c r="O585" s="34" t="str">
        <f t="shared" si="147"/>
        <v/>
      </c>
      <c r="P585" s="34" t="str">
        <f t="shared" ca="1" si="148"/>
        <v/>
      </c>
      <c r="Q585" s="34" t="str">
        <f>IF(AND(C585="Abierto",D585="Urgente"),RANK(P585,$P$4:$P$999,0)+COUNTIF($P$4:P585,P585)-1,"")</f>
        <v/>
      </c>
      <c r="R585" s="34" t="str">
        <f t="shared" si="149"/>
        <v/>
      </c>
      <c r="S585" s="34" t="str">
        <f t="shared" ca="1" si="150"/>
        <v/>
      </c>
      <c r="T585" s="34" t="str">
        <f>IF(AND(C585="Abierto",D585="Alta"),RANK(S585,$S$4:$S$999,0)+COUNTIF($S$4:S585,S585)-1+MAX(Q:Q),"")</f>
        <v/>
      </c>
      <c r="U585" s="34" t="str">
        <f t="shared" si="151"/>
        <v/>
      </c>
      <c r="V585" s="34" t="str">
        <f t="shared" ca="1" si="152"/>
        <v/>
      </c>
      <c r="W585" s="34" t="str">
        <f>IF(AND(C585="Abierto",D585="Media"),RANK(V585,$V$4:$V$999,0)+COUNTIF($V$4:V585,V585)-1+MAX(Q:Q,T:T),"")</f>
        <v/>
      </c>
      <c r="X585" s="34" t="str">
        <f t="shared" si="153"/>
        <v/>
      </c>
      <c r="Y585" s="34" t="str">
        <f t="shared" ca="1" si="154"/>
        <v/>
      </c>
      <c r="Z585" s="34" t="str">
        <f>IF(AND(C585="Abierto",D585="Baja"),RANK(Y585,$Y$4:$Y$999,0)+COUNTIF($Y$4:Y585,Y585)-1+MAX(Q:Q,T:T,W:W),"")</f>
        <v/>
      </c>
      <c r="AA585" s="35" t="str">
        <f t="shared" si="145"/>
        <v/>
      </c>
      <c r="AB585" s="35" t="str">
        <f t="shared" si="155"/>
        <v/>
      </c>
      <c r="AC585" s="35" t="str">
        <f t="shared" si="156"/>
        <v/>
      </c>
      <c r="AD585" s="36">
        <v>582</v>
      </c>
      <c r="AE585" s="36" t="str">
        <f t="shared" ca="1" si="157"/>
        <v/>
      </c>
      <c r="AF585" s="37" t="str">
        <f t="shared" ca="1" si="158"/>
        <v/>
      </c>
      <c r="AG585" s="24"/>
      <c r="AH585" s="24"/>
      <c r="AI585" s="24"/>
      <c r="AJ585" s="24"/>
      <c r="AK585" s="36" t="str">
        <f>IF(AL585="","",MAX($AK$1:AK584)+1)</f>
        <v/>
      </c>
      <c r="AL585" s="39" t="str">
        <f>IF(H585="","",IF(COUNTIF($AL$3:AL584,H585)=0,H585,""))</f>
        <v/>
      </c>
      <c r="AM585" s="39" t="str">
        <f t="shared" si="159"/>
        <v/>
      </c>
    </row>
    <row r="586" spans="2:39" x14ac:dyDescent="0.35">
      <c r="B586" s="31"/>
      <c r="C586" s="31"/>
      <c r="D586" s="31"/>
      <c r="E586" s="31"/>
      <c r="F586" s="78"/>
      <c r="G586" s="21"/>
      <c r="H586" s="31"/>
      <c r="I586" s="32"/>
      <c r="J586" s="33" t="str">
        <f t="shared" si="146"/>
        <v/>
      </c>
      <c r="K586" s="31"/>
      <c r="L586" s="24"/>
      <c r="M586" s="24"/>
      <c r="N586" s="24"/>
      <c r="O586" s="34" t="str">
        <f t="shared" si="147"/>
        <v/>
      </c>
      <c r="P586" s="34" t="str">
        <f t="shared" ca="1" si="148"/>
        <v/>
      </c>
      <c r="Q586" s="34" t="str">
        <f>IF(AND(C586="Abierto",D586="Urgente"),RANK(P586,$P$4:$P$999,0)+COUNTIF($P$4:P586,P586)-1,"")</f>
        <v/>
      </c>
      <c r="R586" s="34" t="str">
        <f t="shared" si="149"/>
        <v/>
      </c>
      <c r="S586" s="34" t="str">
        <f t="shared" ca="1" si="150"/>
        <v/>
      </c>
      <c r="T586" s="34" t="str">
        <f>IF(AND(C586="Abierto",D586="Alta"),RANK(S586,$S$4:$S$999,0)+COUNTIF($S$4:S586,S586)-1+MAX(Q:Q),"")</f>
        <v/>
      </c>
      <c r="U586" s="34" t="str">
        <f t="shared" si="151"/>
        <v/>
      </c>
      <c r="V586" s="34" t="str">
        <f t="shared" ca="1" si="152"/>
        <v/>
      </c>
      <c r="W586" s="34" t="str">
        <f>IF(AND(C586="Abierto",D586="Media"),RANK(V586,$V$4:$V$999,0)+COUNTIF($V$4:V586,V586)-1+MAX(Q:Q,T:T),"")</f>
        <v/>
      </c>
      <c r="X586" s="34" t="str">
        <f t="shared" si="153"/>
        <v/>
      </c>
      <c r="Y586" s="34" t="str">
        <f t="shared" ca="1" si="154"/>
        <v/>
      </c>
      <c r="Z586" s="34" t="str">
        <f>IF(AND(C586="Abierto",D586="Baja"),RANK(Y586,$Y$4:$Y$999,0)+COUNTIF($Y$4:Y586,Y586)-1+MAX(Q:Q,T:T,W:W),"")</f>
        <v/>
      </c>
      <c r="AA586" s="35" t="str">
        <f t="shared" si="145"/>
        <v/>
      </c>
      <c r="AB586" s="35" t="str">
        <f t="shared" si="155"/>
        <v/>
      </c>
      <c r="AC586" s="35" t="str">
        <f t="shared" si="156"/>
        <v/>
      </c>
      <c r="AD586" s="36">
        <v>583</v>
      </c>
      <c r="AE586" s="36" t="str">
        <f t="shared" ca="1" si="157"/>
        <v/>
      </c>
      <c r="AF586" s="37" t="str">
        <f t="shared" ca="1" si="158"/>
        <v/>
      </c>
      <c r="AG586" s="24"/>
      <c r="AH586" s="24"/>
      <c r="AI586" s="24"/>
      <c r="AJ586" s="24"/>
      <c r="AK586" s="36" t="str">
        <f>IF(AL586="","",MAX($AK$1:AK585)+1)</f>
        <v/>
      </c>
      <c r="AL586" s="39" t="str">
        <f>IF(H586="","",IF(COUNTIF($AL$3:AL585,H586)=0,H586,""))</f>
        <v/>
      </c>
      <c r="AM586" s="39" t="str">
        <f t="shared" si="159"/>
        <v/>
      </c>
    </row>
    <row r="587" spans="2:39" x14ac:dyDescent="0.35">
      <c r="B587" s="31"/>
      <c r="C587" s="31"/>
      <c r="D587" s="31"/>
      <c r="E587" s="31"/>
      <c r="F587" s="78"/>
      <c r="G587" s="21"/>
      <c r="H587" s="31"/>
      <c r="I587" s="32"/>
      <c r="J587" s="33" t="str">
        <f t="shared" si="146"/>
        <v/>
      </c>
      <c r="K587" s="31"/>
      <c r="L587" s="24"/>
      <c r="M587" s="24"/>
      <c r="N587" s="24"/>
      <c r="O587" s="34" t="str">
        <f t="shared" si="147"/>
        <v/>
      </c>
      <c r="P587" s="34" t="str">
        <f t="shared" ca="1" si="148"/>
        <v/>
      </c>
      <c r="Q587" s="34" t="str">
        <f>IF(AND(C587="Abierto",D587="Urgente"),RANK(P587,$P$4:$P$999,0)+COUNTIF($P$4:P587,P587)-1,"")</f>
        <v/>
      </c>
      <c r="R587" s="34" t="str">
        <f t="shared" si="149"/>
        <v/>
      </c>
      <c r="S587" s="34" t="str">
        <f t="shared" ca="1" si="150"/>
        <v/>
      </c>
      <c r="T587" s="34" t="str">
        <f>IF(AND(C587="Abierto",D587="Alta"),RANK(S587,$S$4:$S$999,0)+COUNTIF($S$4:S587,S587)-1+MAX(Q:Q),"")</f>
        <v/>
      </c>
      <c r="U587" s="34" t="str">
        <f t="shared" si="151"/>
        <v/>
      </c>
      <c r="V587" s="34" t="str">
        <f t="shared" ca="1" si="152"/>
        <v/>
      </c>
      <c r="W587" s="34" t="str">
        <f>IF(AND(C587="Abierto",D587="Media"),RANK(V587,$V$4:$V$999,0)+COUNTIF($V$4:V587,V587)-1+MAX(Q:Q,T:T),"")</f>
        <v/>
      </c>
      <c r="X587" s="34" t="str">
        <f t="shared" si="153"/>
        <v/>
      </c>
      <c r="Y587" s="34" t="str">
        <f t="shared" ca="1" si="154"/>
        <v/>
      </c>
      <c r="Z587" s="34" t="str">
        <f>IF(AND(C587="Abierto",D587="Baja"),RANK(Y587,$Y$4:$Y$999,0)+COUNTIF($Y$4:Y587,Y587)-1+MAX(Q:Q,T:T,W:W),"")</f>
        <v/>
      </c>
      <c r="AA587" s="35" t="str">
        <f t="shared" si="145"/>
        <v/>
      </c>
      <c r="AB587" s="35" t="str">
        <f t="shared" si="155"/>
        <v/>
      </c>
      <c r="AC587" s="35" t="str">
        <f t="shared" si="156"/>
        <v/>
      </c>
      <c r="AD587" s="36">
        <v>584</v>
      </c>
      <c r="AE587" s="36" t="str">
        <f t="shared" ca="1" si="157"/>
        <v/>
      </c>
      <c r="AF587" s="37" t="str">
        <f t="shared" ca="1" si="158"/>
        <v/>
      </c>
      <c r="AG587" s="24"/>
      <c r="AH587" s="24"/>
      <c r="AI587" s="24"/>
      <c r="AJ587" s="24"/>
      <c r="AK587" s="36" t="str">
        <f>IF(AL587="","",MAX($AK$1:AK586)+1)</f>
        <v/>
      </c>
      <c r="AL587" s="39" t="str">
        <f>IF(H587="","",IF(COUNTIF($AL$3:AL586,H587)=0,H587,""))</f>
        <v/>
      </c>
      <c r="AM587" s="39" t="str">
        <f t="shared" si="159"/>
        <v/>
      </c>
    </row>
    <row r="588" spans="2:39" x14ac:dyDescent="0.35">
      <c r="B588" s="31"/>
      <c r="C588" s="31"/>
      <c r="D588" s="31"/>
      <c r="E588" s="31"/>
      <c r="F588" s="78"/>
      <c r="G588" s="21"/>
      <c r="H588" s="31"/>
      <c r="I588" s="32"/>
      <c r="J588" s="33" t="str">
        <f t="shared" si="146"/>
        <v/>
      </c>
      <c r="K588" s="31"/>
      <c r="L588" s="24"/>
      <c r="M588" s="24"/>
      <c r="N588" s="24"/>
      <c r="O588" s="34" t="str">
        <f t="shared" si="147"/>
        <v/>
      </c>
      <c r="P588" s="34" t="str">
        <f t="shared" ca="1" si="148"/>
        <v/>
      </c>
      <c r="Q588" s="34" t="str">
        <f>IF(AND(C588="Abierto",D588="Urgente"),RANK(P588,$P$4:$P$999,0)+COUNTIF($P$4:P588,P588)-1,"")</f>
        <v/>
      </c>
      <c r="R588" s="34" t="str">
        <f t="shared" si="149"/>
        <v/>
      </c>
      <c r="S588" s="34" t="str">
        <f t="shared" ca="1" si="150"/>
        <v/>
      </c>
      <c r="T588" s="34" t="str">
        <f>IF(AND(C588="Abierto",D588="Alta"),RANK(S588,$S$4:$S$999,0)+COUNTIF($S$4:S588,S588)-1+MAX(Q:Q),"")</f>
        <v/>
      </c>
      <c r="U588" s="34" t="str">
        <f t="shared" si="151"/>
        <v/>
      </c>
      <c r="V588" s="34" t="str">
        <f t="shared" ca="1" si="152"/>
        <v/>
      </c>
      <c r="W588" s="34" t="str">
        <f>IF(AND(C588="Abierto",D588="Media"),RANK(V588,$V$4:$V$999,0)+COUNTIF($V$4:V588,V588)-1+MAX(Q:Q,T:T),"")</f>
        <v/>
      </c>
      <c r="X588" s="34" t="str">
        <f t="shared" si="153"/>
        <v/>
      </c>
      <c r="Y588" s="34" t="str">
        <f t="shared" ca="1" si="154"/>
        <v/>
      </c>
      <c r="Z588" s="34" t="str">
        <f>IF(AND(C588="Abierto",D588="Baja"),RANK(Y588,$Y$4:$Y$999,0)+COUNTIF($Y$4:Y588,Y588)-1+MAX(Q:Q,T:T,W:W),"")</f>
        <v/>
      </c>
      <c r="AA588" s="35" t="str">
        <f t="shared" si="145"/>
        <v/>
      </c>
      <c r="AB588" s="35" t="str">
        <f t="shared" si="155"/>
        <v/>
      </c>
      <c r="AC588" s="35" t="str">
        <f t="shared" si="156"/>
        <v/>
      </c>
      <c r="AD588" s="36">
        <v>585</v>
      </c>
      <c r="AE588" s="36" t="str">
        <f t="shared" ca="1" si="157"/>
        <v/>
      </c>
      <c r="AF588" s="37" t="str">
        <f t="shared" ca="1" si="158"/>
        <v/>
      </c>
      <c r="AG588" s="24"/>
      <c r="AH588" s="24"/>
      <c r="AI588" s="24"/>
      <c r="AJ588" s="24"/>
      <c r="AK588" s="36" t="str">
        <f>IF(AL588="","",MAX($AK$1:AK587)+1)</f>
        <v/>
      </c>
      <c r="AL588" s="39" t="str">
        <f>IF(H588="","",IF(COUNTIF($AL$3:AL587,H588)=0,H588,""))</f>
        <v/>
      </c>
      <c r="AM588" s="39" t="str">
        <f t="shared" si="159"/>
        <v/>
      </c>
    </row>
    <row r="589" spans="2:39" x14ac:dyDescent="0.35">
      <c r="B589" s="31"/>
      <c r="C589" s="31"/>
      <c r="D589" s="31"/>
      <c r="E589" s="31"/>
      <c r="F589" s="78"/>
      <c r="G589" s="21"/>
      <c r="H589" s="31"/>
      <c r="I589" s="32"/>
      <c r="J589" s="33" t="str">
        <f t="shared" si="146"/>
        <v/>
      </c>
      <c r="K589" s="31"/>
      <c r="L589" s="24"/>
      <c r="M589" s="24"/>
      <c r="N589" s="24"/>
      <c r="O589" s="34" t="str">
        <f t="shared" si="147"/>
        <v/>
      </c>
      <c r="P589" s="34" t="str">
        <f t="shared" ca="1" si="148"/>
        <v/>
      </c>
      <c r="Q589" s="34" t="str">
        <f>IF(AND(C589="Abierto",D589="Urgente"),RANK(P589,$P$4:$P$999,0)+COUNTIF($P$4:P589,P589)-1,"")</f>
        <v/>
      </c>
      <c r="R589" s="34" t="str">
        <f t="shared" si="149"/>
        <v/>
      </c>
      <c r="S589" s="34" t="str">
        <f t="shared" ca="1" si="150"/>
        <v/>
      </c>
      <c r="T589" s="34" t="str">
        <f>IF(AND(C589="Abierto",D589="Alta"),RANK(S589,$S$4:$S$999,0)+COUNTIF($S$4:S589,S589)-1+MAX(Q:Q),"")</f>
        <v/>
      </c>
      <c r="U589" s="34" t="str">
        <f t="shared" si="151"/>
        <v/>
      </c>
      <c r="V589" s="34" t="str">
        <f t="shared" ca="1" si="152"/>
        <v/>
      </c>
      <c r="W589" s="34" t="str">
        <f>IF(AND(C589="Abierto",D589="Media"),RANK(V589,$V$4:$V$999,0)+COUNTIF($V$4:V589,V589)-1+MAX(Q:Q,T:T),"")</f>
        <v/>
      </c>
      <c r="X589" s="34" t="str">
        <f t="shared" si="153"/>
        <v/>
      </c>
      <c r="Y589" s="34" t="str">
        <f t="shared" ca="1" si="154"/>
        <v/>
      </c>
      <c r="Z589" s="34" t="str">
        <f>IF(AND(C589="Abierto",D589="Baja"),RANK(Y589,$Y$4:$Y$999,0)+COUNTIF($Y$4:Y589,Y589)-1+MAX(Q:Q,T:T,W:W),"")</f>
        <v/>
      </c>
      <c r="AA589" s="35" t="str">
        <f t="shared" si="145"/>
        <v/>
      </c>
      <c r="AB589" s="35" t="str">
        <f t="shared" si="155"/>
        <v/>
      </c>
      <c r="AC589" s="35" t="str">
        <f t="shared" si="156"/>
        <v/>
      </c>
      <c r="AD589" s="36">
        <v>586</v>
      </c>
      <c r="AE589" s="36" t="str">
        <f t="shared" ca="1" si="157"/>
        <v/>
      </c>
      <c r="AF589" s="37" t="str">
        <f t="shared" ca="1" si="158"/>
        <v/>
      </c>
      <c r="AG589" s="24"/>
      <c r="AH589" s="24"/>
      <c r="AI589" s="24"/>
      <c r="AJ589" s="24"/>
      <c r="AK589" s="36" t="str">
        <f>IF(AL589="","",MAX($AK$1:AK588)+1)</f>
        <v/>
      </c>
      <c r="AL589" s="39" t="str">
        <f>IF(H589="","",IF(COUNTIF($AL$3:AL588,H589)=0,H589,""))</f>
        <v/>
      </c>
      <c r="AM589" s="39" t="str">
        <f t="shared" si="159"/>
        <v/>
      </c>
    </row>
    <row r="590" spans="2:39" x14ac:dyDescent="0.35">
      <c r="B590" s="31"/>
      <c r="C590" s="31"/>
      <c r="D590" s="31"/>
      <c r="E590" s="31"/>
      <c r="F590" s="78"/>
      <c r="G590" s="21"/>
      <c r="H590" s="31"/>
      <c r="I590" s="32"/>
      <c r="J590" s="33" t="str">
        <f t="shared" si="146"/>
        <v/>
      </c>
      <c r="K590" s="31"/>
      <c r="L590" s="24"/>
      <c r="M590" s="24"/>
      <c r="N590" s="24"/>
      <c r="O590" s="34" t="str">
        <f t="shared" si="147"/>
        <v/>
      </c>
      <c r="P590" s="34" t="str">
        <f t="shared" ca="1" si="148"/>
        <v/>
      </c>
      <c r="Q590" s="34" t="str">
        <f>IF(AND(C590="Abierto",D590="Urgente"),RANK(P590,$P$4:$P$999,0)+COUNTIF($P$4:P590,P590)-1,"")</f>
        <v/>
      </c>
      <c r="R590" s="34" t="str">
        <f t="shared" si="149"/>
        <v/>
      </c>
      <c r="S590" s="34" t="str">
        <f t="shared" ca="1" si="150"/>
        <v/>
      </c>
      <c r="T590" s="34" t="str">
        <f>IF(AND(C590="Abierto",D590="Alta"),RANK(S590,$S$4:$S$999,0)+COUNTIF($S$4:S590,S590)-1+MAX(Q:Q),"")</f>
        <v/>
      </c>
      <c r="U590" s="34" t="str">
        <f t="shared" si="151"/>
        <v/>
      </c>
      <c r="V590" s="34" t="str">
        <f t="shared" ca="1" si="152"/>
        <v/>
      </c>
      <c r="W590" s="34" t="str">
        <f>IF(AND(C590="Abierto",D590="Media"),RANK(V590,$V$4:$V$999,0)+COUNTIF($V$4:V590,V590)-1+MAX(Q:Q,T:T),"")</f>
        <v/>
      </c>
      <c r="X590" s="34" t="str">
        <f t="shared" si="153"/>
        <v/>
      </c>
      <c r="Y590" s="34" t="str">
        <f t="shared" ca="1" si="154"/>
        <v/>
      </c>
      <c r="Z590" s="34" t="str">
        <f>IF(AND(C590="Abierto",D590="Baja"),RANK(Y590,$Y$4:$Y$999,0)+COUNTIF($Y$4:Y590,Y590)-1+MAX(Q:Q,T:T,W:W),"")</f>
        <v/>
      </c>
      <c r="AA590" s="35" t="str">
        <f t="shared" si="145"/>
        <v/>
      </c>
      <c r="AB590" s="35" t="str">
        <f t="shared" si="155"/>
        <v/>
      </c>
      <c r="AC590" s="35" t="str">
        <f t="shared" si="156"/>
        <v/>
      </c>
      <c r="AD590" s="36">
        <v>587</v>
      </c>
      <c r="AE590" s="36" t="str">
        <f t="shared" ca="1" si="157"/>
        <v/>
      </c>
      <c r="AF590" s="37" t="str">
        <f t="shared" ca="1" si="158"/>
        <v/>
      </c>
      <c r="AG590" s="24"/>
      <c r="AH590" s="24"/>
      <c r="AI590" s="24"/>
      <c r="AJ590" s="24"/>
      <c r="AK590" s="36" t="str">
        <f>IF(AL590="","",MAX($AK$1:AK589)+1)</f>
        <v/>
      </c>
      <c r="AL590" s="39" t="str">
        <f>IF(H590="","",IF(COUNTIF($AL$3:AL589,H590)=0,H590,""))</f>
        <v/>
      </c>
      <c r="AM590" s="39" t="str">
        <f t="shared" si="159"/>
        <v/>
      </c>
    </row>
    <row r="591" spans="2:39" x14ac:dyDescent="0.35">
      <c r="B591" s="31"/>
      <c r="C591" s="31"/>
      <c r="D591" s="31"/>
      <c r="E591" s="31"/>
      <c r="F591" s="78"/>
      <c r="G591" s="21"/>
      <c r="H591" s="31"/>
      <c r="I591" s="32"/>
      <c r="J591" s="33" t="str">
        <f t="shared" si="146"/>
        <v/>
      </c>
      <c r="K591" s="31"/>
      <c r="L591" s="24"/>
      <c r="M591" s="24"/>
      <c r="N591" s="24"/>
      <c r="O591" s="34" t="str">
        <f t="shared" si="147"/>
        <v/>
      </c>
      <c r="P591" s="34" t="str">
        <f t="shared" ca="1" si="148"/>
        <v/>
      </c>
      <c r="Q591" s="34" t="str">
        <f>IF(AND(C591="Abierto",D591="Urgente"),RANK(P591,$P$4:$P$999,0)+COUNTIF($P$4:P591,P591)-1,"")</f>
        <v/>
      </c>
      <c r="R591" s="34" t="str">
        <f t="shared" si="149"/>
        <v/>
      </c>
      <c r="S591" s="34" t="str">
        <f t="shared" ca="1" si="150"/>
        <v/>
      </c>
      <c r="T591" s="34" t="str">
        <f>IF(AND(C591="Abierto",D591="Alta"),RANK(S591,$S$4:$S$999,0)+COUNTIF($S$4:S591,S591)-1+MAX(Q:Q),"")</f>
        <v/>
      </c>
      <c r="U591" s="34" t="str">
        <f t="shared" si="151"/>
        <v/>
      </c>
      <c r="V591" s="34" t="str">
        <f t="shared" ca="1" si="152"/>
        <v/>
      </c>
      <c r="W591" s="34" t="str">
        <f>IF(AND(C591="Abierto",D591="Media"),RANK(V591,$V$4:$V$999,0)+COUNTIF($V$4:V591,V591)-1+MAX(Q:Q,T:T),"")</f>
        <v/>
      </c>
      <c r="X591" s="34" t="str">
        <f t="shared" si="153"/>
        <v/>
      </c>
      <c r="Y591" s="34" t="str">
        <f t="shared" ca="1" si="154"/>
        <v/>
      </c>
      <c r="Z591" s="34" t="str">
        <f>IF(AND(C591="Abierto",D591="Baja"),RANK(Y591,$Y$4:$Y$999,0)+COUNTIF($Y$4:Y591,Y591)-1+MAX(Q:Q,T:T,W:W),"")</f>
        <v/>
      </c>
      <c r="AA591" s="35" t="str">
        <f t="shared" si="145"/>
        <v/>
      </c>
      <c r="AB591" s="35" t="str">
        <f t="shared" si="155"/>
        <v/>
      </c>
      <c r="AC591" s="35" t="str">
        <f t="shared" si="156"/>
        <v/>
      </c>
      <c r="AD591" s="36">
        <v>588</v>
      </c>
      <c r="AE591" s="36" t="str">
        <f t="shared" ca="1" si="157"/>
        <v/>
      </c>
      <c r="AF591" s="37" t="str">
        <f t="shared" ca="1" si="158"/>
        <v/>
      </c>
      <c r="AG591" s="24"/>
      <c r="AH591" s="24"/>
      <c r="AI591" s="24"/>
      <c r="AJ591" s="24"/>
      <c r="AK591" s="36" t="str">
        <f>IF(AL591="","",MAX($AK$1:AK590)+1)</f>
        <v/>
      </c>
      <c r="AL591" s="39" t="str">
        <f>IF(H591="","",IF(COUNTIF($AL$3:AL590,H591)=0,H591,""))</f>
        <v/>
      </c>
      <c r="AM591" s="39" t="str">
        <f t="shared" si="159"/>
        <v/>
      </c>
    </row>
    <row r="592" spans="2:39" x14ac:dyDescent="0.35">
      <c r="B592" s="31"/>
      <c r="C592" s="31"/>
      <c r="D592" s="31"/>
      <c r="E592" s="31"/>
      <c r="F592" s="78"/>
      <c r="G592" s="21"/>
      <c r="H592" s="31"/>
      <c r="I592" s="32"/>
      <c r="J592" s="33" t="str">
        <f t="shared" si="146"/>
        <v/>
      </c>
      <c r="K592" s="31"/>
      <c r="L592" s="24"/>
      <c r="M592" s="24"/>
      <c r="N592" s="24"/>
      <c r="O592" s="34" t="str">
        <f t="shared" si="147"/>
        <v/>
      </c>
      <c r="P592" s="34" t="str">
        <f t="shared" ca="1" si="148"/>
        <v/>
      </c>
      <c r="Q592" s="34" t="str">
        <f>IF(AND(C592="Abierto",D592="Urgente"),RANK(P592,$P$4:$P$999,0)+COUNTIF($P$4:P592,P592)-1,"")</f>
        <v/>
      </c>
      <c r="R592" s="34" t="str">
        <f t="shared" si="149"/>
        <v/>
      </c>
      <c r="S592" s="34" t="str">
        <f t="shared" ca="1" si="150"/>
        <v/>
      </c>
      <c r="T592" s="34" t="str">
        <f>IF(AND(C592="Abierto",D592="Alta"),RANK(S592,$S$4:$S$999,0)+COUNTIF($S$4:S592,S592)-1+MAX(Q:Q),"")</f>
        <v/>
      </c>
      <c r="U592" s="34" t="str">
        <f t="shared" si="151"/>
        <v/>
      </c>
      <c r="V592" s="34" t="str">
        <f t="shared" ca="1" si="152"/>
        <v/>
      </c>
      <c r="W592" s="34" t="str">
        <f>IF(AND(C592="Abierto",D592="Media"),RANK(V592,$V$4:$V$999,0)+COUNTIF($V$4:V592,V592)-1+MAX(Q:Q,T:T),"")</f>
        <v/>
      </c>
      <c r="X592" s="34" t="str">
        <f t="shared" si="153"/>
        <v/>
      </c>
      <c r="Y592" s="34" t="str">
        <f t="shared" ca="1" si="154"/>
        <v/>
      </c>
      <c r="Z592" s="34" t="str">
        <f>IF(AND(C592="Abierto",D592="Baja"),RANK(Y592,$Y$4:$Y$999,0)+COUNTIF($Y$4:Y592,Y592)-1+MAX(Q:Q,T:T,W:W),"")</f>
        <v/>
      </c>
      <c r="AA592" s="35" t="str">
        <f t="shared" si="145"/>
        <v/>
      </c>
      <c r="AB592" s="35" t="str">
        <f t="shared" si="155"/>
        <v/>
      </c>
      <c r="AC592" s="35" t="str">
        <f t="shared" si="156"/>
        <v/>
      </c>
      <c r="AD592" s="36">
        <v>589</v>
      </c>
      <c r="AE592" s="36" t="str">
        <f t="shared" ca="1" si="157"/>
        <v/>
      </c>
      <c r="AF592" s="37" t="str">
        <f t="shared" ca="1" si="158"/>
        <v/>
      </c>
      <c r="AG592" s="24"/>
      <c r="AH592" s="24"/>
      <c r="AI592" s="24"/>
      <c r="AJ592" s="24"/>
      <c r="AK592" s="36" t="str">
        <f>IF(AL592="","",MAX($AK$1:AK591)+1)</f>
        <v/>
      </c>
      <c r="AL592" s="39" t="str">
        <f>IF(H592="","",IF(COUNTIF($AL$3:AL591,H592)=0,H592,""))</f>
        <v/>
      </c>
      <c r="AM592" s="39" t="str">
        <f t="shared" si="159"/>
        <v/>
      </c>
    </row>
    <row r="593" spans="2:39" x14ac:dyDescent="0.35">
      <c r="B593" s="31"/>
      <c r="C593" s="31"/>
      <c r="D593" s="31"/>
      <c r="E593" s="31"/>
      <c r="F593" s="78"/>
      <c r="G593" s="21"/>
      <c r="H593" s="31"/>
      <c r="I593" s="32"/>
      <c r="J593" s="33" t="str">
        <f t="shared" si="146"/>
        <v/>
      </c>
      <c r="K593" s="31"/>
      <c r="L593" s="24"/>
      <c r="M593" s="24"/>
      <c r="N593" s="24"/>
      <c r="O593" s="34" t="str">
        <f t="shared" si="147"/>
        <v/>
      </c>
      <c r="P593" s="34" t="str">
        <f t="shared" ca="1" si="148"/>
        <v/>
      </c>
      <c r="Q593" s="34" t="str">
        <f>IF(AND(C593="Abierto",D593="Urgente"),RANK(P593,$P$4:$P$999,0)+COUNTIF($P$4:P593,P593)-1,"")</f>
        <v/>
      </c>
      <c r="R593" s="34" t="str">
        <f t="shared" si="149"/>
        <v/>
      </c>
      <c r="S593" s="34" t="str">
        <f t="shared" ca="1" si="150"/>
        <v/>
      </c>
      <c r="T593" s="34" t="str">
        <f>IF(AND(C593="Abierto",D593="Alta"),RANK(S593,$S$4:$S$999,0)+COUNTIF($S$4:S593,S593)-1+MAX(Q:Q),"")</f>
        <v/>
      </c>
      <c r="U593" s="34" t="str">
        <f t="shared" si="151"/>
        <v/>
      </c>
      <c r="V593" s="34" t="str">
        <f t="shared" ca="1" si="152"/>
        <v/>
      </c>
      <c r="W593" s="34" t="str">
        <f>IF(AND(C593="Abierto",D593="Media"),RANK(V593,$V$4:$V$999,0)+COUNTIF($V$4:V593,V593)-1+MAX(Q:Q,T:T),"")</f>
        <v/>
      </c>
      <c r="X593" s="34" t="str">
        <f t="shared" si="153"/>
        <v/>
      </c>
      <c r="Y593" s="34" t="str">
        <f t="shared" ca="1" si="154"/>
        <v/>
      </c>
      <c r="Z593" s="34" t="str">
        <f>IF(AND(C593="Abierto",D593="Baja"),RANK(Y593,$Y$4:$Y$999,0)+COUNTIF($Y$4:Y593,Y593)-1+MAX(Q:Q,T:T,W:W),"")</f>
        <v/>
      </c>
      <c r="AA593" s="35" t="str">
        <f t="shared" si="145"/>
        <v/>
      </c>
      <c r="AB593" s="35" t="str">
        <f t="shared" si="155"/>
        <v/>
      </c>
      <c r="AC593" s="35" t="str">
        <f t="shared" si="156"/>
        <v/>
      </c>
      <c r="AD593" s="36">
        <v>590</v>
      </c>
      <c r="AE593" s="36" t="str">
        <f t="shared" ca="1" si="157"/>
        <v/>
      </c>
      <c r="AF593" s="37" t="str">
        <f t="shared" ca="1" si="158"/>
        <v/>
      </c>
      <c r="AG593" s="24"/>
      <c r="AH593" s="24"/>
      <c r="AI593" s="24"/>
      <c r="AJ593" s="24"/>
      <c r="AK593" s="36" t="str">
        <f>IF(AL593="","",MAX($AK$1:AK592)+1)</f>
        <v/>
      </c>
      <c r="AL593" s="39" t="str">
        <f>IF(H593="","",IF(COUNTIF($AL$3:AL592,H593)=0,H593,""))</f>
        <v/>
      </c>
      <c r="AM593" s="39" t="str">
        <f t="shared" si="159"/>
        <v/>
      </c>
    </row>
    <row r="594" spans="2:39" x14ac:dyDescent="0.35">
      <c r="B594" s="31"/>
      <c r="C594" s="31"/>
      <c r="D594" s="31"/>
      <c r="E594" s="31"/>
      <c r="F594" s="78"/>
      <c r="G594" s="21"/>
      <c r="H594" s="31"/>
      <c r="I594" s="32"/>
      <c r="J594" s="33" t="str">
        <f t="shared" si="146"/>
        <v/>
      </c>
      <c r="K594" s="31"/>
      <c r="L594" s="24"/>
      <c r="M594" s="24"/>
      <c r="N594" s="24"/>
      <c r="O594" s="34" t="str">
        <f t="shared" si="147"/>
        <v/>
      </c>
      <c r="P594" s="34" t="str">
        <f t="shared" ca="1" si="148"/>
        <v/>
      </c>
      <c r="Q594" s="34" t="str">
        <f>IF(AND(C594="Abierto",D594="Urgente"),RANK(P594,$P$4:$P$999,0)+COUNTIF($P$4:P594,P594)-1,"")</f>
        <v/>
      </c>
      <c r="R594" s="34" t="str">
        <f t="shared" si="149"/>
        <v/>
      </c>
      <c r="S594" s="34" t="str">
        <f t="shared" ca="1" si="150"/>
        <v/>
      </c>
      <c r="T594" s="34" t="str">
        <f>IF(AND(C594="Abierto",D594="Alta"),RANK(S594,$S$4:$S$999,0)+COUNTIF($S$4:S594,S594)-1+MAX(Q:Q),"")</f>
        <v/>
      </c>
      <c r="U594" s="34" t="str">
        <f t="shared" si="151"/>
        <v/>
      </c>
      <c r="V594" s="34" t="str">
        <f t="shared" ca="1" si="152"/>
        <v/>
      </c>
      <c r="W594" s="34" t="str">
        <f>IF(AND(C594="Abierto",D594="Media"),RANK(V594,$V$4:$V$999,0)+COUNTIF($V$4:V594,V594)-1+MAX(Q:Q,T:T),"")</f>
        <v/>
      </c>
      <c r="X594" s="34" t="str">
        <f t="shared" si="153"/>
        <v/>
      </c>
      <c r="Y594" s="34" t="str">
        <f t="shared" ca="1" si="154"/>
        <v/>
      </c>
      <c r="Z594" s="34" t="str">
        <f>IF(AND(C594="Abierto",D594="Baja"),RANK(Y594,$Y$4:$Y$999,0)+COUNTIF($Y$4:Y594,Y594)-1+MAX(Q:Q,T:T,W:W),"")</f>
        <v/>
      </c>
      <c r="AA594" s="35" t="str">
        <f t="shared" si="145"/>
        <v/>
      </c>
      <c r="AB594" s="35" t="str">
        <f t="shared" si="155"/>
        <v/>
      </c>
      <c r="AC594" s="35" t="str">
        <f t="shared" si="156"/>
        <v/>
      </c>
      <c r="AD594" s="36">
        <v>591</v>
      </c>
      <c r="AE594" s="36" t="str">
        <f t="shared" ca="1" si="157"/>
        <v/>
      </c>
      <c r="AF594" s="37" t="str">
        <f t="shared" ca="1" si="158"/>
        <v/>
      </c>
      <c r="AG594" s="24"/>
      <c r="AH594" s="24"/>
      <c r="AI594" s="24"/>
      <c r="AJ594" s="24"/>
      <c r="AK594" s="36" t="str">
        <f>IF(AL594="","",MAX($AK$1:AK593)+1)</f>
        <v/>
      </c>
      <c r="AL594" s="39" t="str">
        <f>IF(H594="","",IF(COUNTIF($AL$3:AL593,H594)=0,H594,""))</f>
        <v/>
      </c>
      <c r="AM594" s="39" t="str">
        <f t="shared" si="159"/>
        <v/>
      </c>
    </row>
    <row r="595" spans="2:39" x14ac:dyDescent="0.35">
      <c r="B595" s="31"/>
      <c r="C595" s="31"/>
      <c r="D595" s="31"/>
      <c r="E595" s="31"/>
      <c r="F595" s="78"/>
      <c r="G595" s="21"/>
      <c r="H595" s="31"/>
      <c r="I595" s="32"/>
      <c r="J595" s="33" t="str">
        <f t="shared" si="146"/>
        <v/>
      </c>
      <c r="K595" s="31"/>
      <c r="L595" s="24"/>
      <c r="M595" s="24"/>
      <c r="N595" s="24"/>
      <c r="O595" s="34" t="str">
        <f t="shared" si="147"/>
        <v/>
      </c>
      <c r="P595" s="34" t="str">
        <f t="shared" ca="1" si="148"/>
        <v/>
      </c>
      <c r="Q595" s="34" t="str">
        <f>IF(AND(C595="Abierto",D595="Urgente"),RANK(P595,$P$4:$P$999,0)+COUNTIF($P$4:P595,P595)-1,"")</f>
        <v/>
      </c>
      <c r="R595" s="34" t="str">
        <f t="shared" si="149"/>
        <v/>
      </c>
      <c r="S595" s="34" t="str">
        <f t="shared" ca="1" si="150"/>
        <v/>
      </c>
      <c r="T595" s="34" t="str">
        <f>IF(AND(C595="Abierto",D595="Alta"),RANK(S595,$S$4:$S$999,0)+COUNTIF($S$4:S595,S595)-1+MAX(Q:Q),"")</f>
        <v/>
      </c>
      <c r="U595" s="34" t="str">
        <f t="shared" si="151"/>
        <v/>
      </c>
      <c r="V595" s="34" t="str">
        <f t="shared" ca="1" si="152"/>
        <v/>
      </c>
      <c r="W595" s="34" t="str">
        <f>IF(AND(C595="Abierto",D595="Media"),RANK(V595,$V$4:$V$999,0)+COUNTIF($V$4:V595,V595)-1+MAX(Q:Q,T:T),"")</f>
        <v/>
      </c>
      <c r="X595" s="34" t="str">
        <f t="shared" si="153"/>
        <v/>
      </c>
      <c r="Y595" s="34" t="str">
        <f t="shared" ca="1" si="154"/>
        <v/>
      </c>
      <c r="Z595" s="34" t="str">
        <f>IF(AND(C595="Abierto",D595="Baja"),RANK(Y595,$Y$4:$Y$999,0)+COUNTIF($Y$4:Y595,Y595)-1+MAX(Q:Q,T:T,W:W),"")</f>
        <v/>
      </c>
      <c r="AA595" s="35" t="str">
        <f t="shared" si="145"/>
        <v/>
      </c>
      <c r="AB595" s="35" t="str">
        <f t="shared" si="155"/>
        <v/>
      </c>
      <c r="AC595" s="35" t="str">
        <f t="shared" si="156"/>
        <v/>
      </c>
      <c r="AD595" s="36">
        <v>592</v>
      </c>
      <c r="AE595" s="36" t="str">
        <f t="shared" ca="1" si="157"/>
        <v/>
      </c>
      <c r="AF595" s="37" t="str">
        <f t="shared" ca="1" si="158"/>
        <v/>
      </c>
      <c r="AG595" s="24"/>
      <c r="AH595" s="24"/>
      <c r="AI595" s="24"/>
      <c r="AJ595" s="24"/>
      <c r="AK595" s="36" t="str">
        <f>IF(AL595="","",MAX($AK$1:AK594)+1)</f>
        <v/>
      </c>
      <c r="AL595" s="39" t="str">
        <f>IF(H595="","",IF(COUNTIF($AL$3:AL594,H595)=0,H595,""))</f>
        <v/>
      </c>
      <c r="AM595" s="39" t="str">
        <f t="shared" si="159"/>
        <v/>
      </c>
    </row>
    <row r="596" spans="2:39" x14ac:dyDescent="0.35">
      <c r="B596" s="31"/>
      <c r="C596" s="31"/>
      <c r="D596" s="31"/>
      <c r="E596" s="31"/>
      <c r="F596" s="78"/>
      <c r="G596" s="21"/>
      <c r="H596" s="31"/>
      <c r="I596" s="32"/>
      <c r="J596" s="33" t="str">
        <f t="shared" si="146"/>
        <v/>
      </c>
      <c r="K596" s="31"/>
      <c r="L596" s="24"/>
      <c r="M596" s="24"/>
      <c r="N596" s="24"/>
      <c r="O596" s="34" t="str">
        <f t="shared" si="147"/>
        <v/>
      </c>
      <c r="P596" s="34" t="str">
        <f t="shared" ca="1" si="148"/>
        <v/>
      </c>
      <c r="Q596" s="34" t="str">
        <f>IF(AND(C596="Abierto",D596="Urgente"),RANK(P596,$P$4:$P$999,0)+COUNTIF($P$4:P596,P596)-1,"")</f>
        <v/>
      </c>
      <c r="R596" s="34" t="str">
        <f t="shared" si="149"/>
        <v/>
      </c>
      <c r="S596" s="34" t="str">
        <f t="shared" ca="1" si="150"/>
        <v/>
      </c>
      <c r="T596" s="34" t="str">
        <f>IF(AND(C596="Abierto",D596="Alta"),RANK(S596,$S$4:$S$999,0)+COUNTIF($S$4:S596,S596)-1+MAX(Q:Q),"")</f>
        <v/>
      </c>
      <c r="U596" s="34" t="str">
        <f t="shared" si="151"/>
        <v/>
      </c>
      <c r="V596" s="34" t="str">
        <f t="shared" ca="1" si="152"/>
        <v/>
      </c>
      <c r="W596" s="34" t="str">
        <f>IF(AND(C596="Abierto",D596="Media"),RANK(V596,$V$4:$V$999,0)+COUNTIF($V$4:V596,V596)-1+MAX(Q:Q,T:T),"")</f>
        <v/>
      </c>
      <c r="X596" s="34" t="str">
        <f t="shared" si="153"/>
        <v/>
      </c>
      <c r="Y596" s="34" t="str">
        <f t="shared" ca="1" si="154"/>
        <v/>
      </c>
      <c r="Z596" s="34" t="str">
        <f>IF(AND(C596="Abierto",D596="Baja"),RANK(Y596,$Y$4:$Y$999,0)+COUNTIF($Y$4:Y596,Y596)-1+MAX(Q:Q,T:T,W:W),"")</f>
        <v/>
      </c>
      <c r="AA596" s="35" t="str">
        <f t="shared" si="145"/>
        <v/>
      </c>
      <c r="AB596" s="35" t="str">
        <f t="shared" si="155"/>
        <v/>
      </c>
      <c r="AC596" s="35" t="str">
        <f t="shared" si="156"/>
        <v/>
      </c>
      <c r="AD596" s="36">
        <v>593</v>
      </c>
      <c r="AE596" s="36" t="str">
        <f t="shared" ca="1" si="157"/>
        <v/>
      </c>
      <c r="AF596" s="37" t="str">
        <f t="shared" ca="1" si="158"/>
        <v/>
      </c>
      <c r="AG596" s="24"/>
      <c r="AH596" s="24"/>
      <c r="AI596" s="24"/>
      <c r="AJ596" s="24"/>
      <c r="AK596" s="36" t="str">
        <f>IF(AL596="","",MAX($AK$1:AK595)+1)</f>
        <v/>
      </c>
      <c r="AL596" s="39" t="str">
        <f>IF(H596="","",IF(COUNTIF($AL$3:AL595,H596)=0,H596,""))</f>
        <v/>
      </c>
      <c r="AM596" s="39" t="str">
        <f t="shared" si="159"/>
        <v/>
      </c>
    </row>
    <row r="597" spans="2:39" x14ac:dyDescent="0.35">
      <c r="B597" s="31"/>
      <c r="C597" s="31"/>
      <c r="D597" s="31"/>
      <c r="E597" s="31"/>
      <c r="F597" s="78"/>
      <c r="G597" s="21"/>
      <c r="H597" s="31"/>
      <c r="I597" s="32"/>
      <c r="J597" s="33" t="str">
        <f t="shared" si="146"/>
        <v/>
      </c>
      <c r="K597" s="31"/>
      <c r="L597" s="24"/>
      <c r="M597" s="24"/>
      <c r="N597" s="24"/>
      <c r="O597" s="34" t="str">
        <f t="shared" si="147"/>
        <v/>
      </c>
      <c r="P597" s="34" t="str">
        <f t="shared" ca="1" si="148"/>
        <v/>
      </c>
      <c r="Q597" s="34" t="str">
        <f>IF(AND(C597="Abierto",D597="Urgente"),RANK(P597,$P$4:$P$999,0)+COUNTIF($P$4:P597,P597)-1,"")</f>
        <v/>
      </c>
      <c r="R597" s="34" t="str">
        <f t="shared" si="149"/>
        <v/>
      </c>
      <c r="S597" s="34" t="str">
        <f t="shared" ca="1" si="150"/>
        <v/>
      </c>
      <c r="T597" s="34" t="str">
        <f>IF(AND(C597="Abierto",D597="Alta"),RANK(S597,$S$4:$S$999,0)+COUNTIF($S$4:S597,S597)-1+MAX(Q:Q),"")</f>
        <v/>
      </c>
      <c r="U597" s="34" t="str">
        <f t="shared" si="151"/>
        <v/>
      </c>
      <c r="V597" s="34" t="str">
        <f t="shared" ca="1" si="152"/>
        <v/>
      </c>
      <c r="W597" s="34" t="str">
        <f>IF(AND(C597="Abierto",D597="Media"),RANK(V597,$V$4:$V$999,0)+COUNTIF($V$4:V597,V597)-1+MAX(Q:Q,T:T),"")</f>
        <v/>
      </c>
      <c r="X597" s="34" t="str">
        <f t="shared" si="153"/>
        <v/>
      </c>
      <c r="Y597" s="34" t="str">
        <f t="shared" ca="1" si="154"/>
        <v/>
      </c>
      <c r="Z597" s="34" t="str">
        <f>IF(AND(C597="Abierto",D597="Baja"),RANK(Y597,$Y$4:$Y$999,0)+COUNTIF($Y$4:Y597,Y597)-1+MAX(Q:Q,T:T,W:W),"")</f>
        <v/>
      </c>
      <c r="AA597" s="35" t="str">
        <f t="shared" si="145"/>
        <v/>
      </c>
      <c r="AB597" s="35" t="str">
        <f t="shared" si="155"/>
        <v/>
      </c>
      <c r="AC597" s="35" t="str">
        <f t="shared" si="156"/>
        <v/>
      </c>
      <c r="AD597" s="36">
        <v>594</v>
      </c>
      <c r="AE597" s="36" t="str">
        <f t="shared" ca="1" si="157"/>
        <v/>
      </c>
      <c r="AF597" s="37" t="str">
        <f t="shared" ca="1" si="158"/>
        <v/>
      </c>
      <c r="AG597" s="24"/>
      <c r="AH597" s="24"/>
      <c r="AI597" s="24"/>
      <c r="AJ597" s="24"/>
      <c r="AK597" s="36" t="str">
        <f>IF(AL597="","",MAX($AK$1:AK596)+1)</f>
        <v/>
      </c>
      <c r="AL597" s="39" t="str">
        <f>IF(H597="","",IF(COUNTIF($AL$3:AL596,H597)=0,H597,""))</f>
        <v/>
      </c>
      <c r="AM597" s="39" t="str">
        <f t="shared" si="159"/>
        <v/>
      </c>
    </row>
    <row r="598" spans="2:39" x14ac:dyDescent="0.35">
      <c r="B598" s="31"/>
      <c r="C598" s="31"/>
      <c r="D598" s="31"/>
      <c r="E598" s="31"/>
      <c r="F598" s="78"/>
      <c r="G598" s="21"/>
      <c r="H598" s="31"/>
      <c r="I598" s="32"/>
      <c r="J598" s="33" t="str">
        <f t="shared" si="146"/>
        <v/>
      </c>
      <c r="K598" s="31"/>
      <c r="L598" s="24"/>
      <c r="M598" s="24"/>
      <c r="N598" s="24"/>
      <c r="O598" s="34" t="str">
        <f t="shared" si="147"/>
        <v/>
      </c>
      <c r="P598" s="34" t="str">
        <f t="shared" ca="1" si="148"/>
        <v/>
      </c>
      <c r="Q598" s="34" t="str">
        <f>IF(AND(C598="Abierto",D598="Urgente"),RANK(P598,$P$4:$P$999,0)+COUNTIF($P$4:P598,P598)-1,"")</f>
        <v/>
      </c>
      <c r="R598" s="34" t="str">
        <f t="shared" si="149"/>
        <v/>
      </c>
      <c r="S598" s="34" t="str">
        <f t="shared" ca="1" si="150"/>
        <v/>
      </c>
      <c r="T598" s="34" t="str">
        <f>IF(AND(C598="Abierto",D598="Alta"),RANK(S598,$S$4:$S$999,0)+COUNTIF($S$4:S598,S598)-1+MAX(Q:Q),"")</f>
        <v/>
      </c>
      <c r="U598" s="34" t="str">
        <f t="shared" si="151"/>
        <v/>
      </c>
      <c r="V598" s="34" t="str">
        <f t="shared" ca="1" si="152"/>
        <v/>
      </c>
      <c r="W598" s="34" t="str">
        <f>IF(AND(C598="Abierto",D598="Media"),RANK(V598,$V$4:$V$999,0)+COUNTIF($V$4:V598,V598)-1+MAX(Q:Q,T:T),"")</f>
        <v/>
      </c>
      <c r="X598" s="34" t="str">
        <f t="shared" si="153"/>
        <v/>
      </c>
      <c r="Y598" s="34" t="str">
        <f t="shared" ca="1" si="154"/>
        <v/>
      </c>
      <c r="Z598" s="34" t="str">
        <f>IF(AND(C598="Abierto",D598="Baja"),RANK(Y598,$Y$4:$Y$999,0)+COUNTIF($Y$4:Y598,Y598)-1+MAX(Q:Q,T:T,W:W),"")</f>
        <v/>
      </c>
      <c r="AA598" s="35" t="str">
        <f t="shared" si="145"/>
        <v/>
      </c>
      <c r="AB598" s="35" t="str">
        <f t="shared" si="155"/>
        <v/>
      </c>
      <c r="AC598" s="35" t="str">
        <f t="shared" si="156"/>
        <v/>
      </c>
      <c r="AD598" s="36">
        <v>595</v>
      </c>
      <c r="AE598" s="36" t="str">
        <f t="shared" ca="1" si="157"/>
        <v/>
      </c>
      <c r="AF598" s="37" t="str">
        <f t="shared" ca="1" si="158"/>
        <v/>
      </c>
      <c r="AG598" s="24"/>
      <c r="AH598" s="24"/>
      <c r="AI598" s="24"/>
      <c r="AJ598" s="24"/>
      <c r="AK598" s="36" t="str">
        <f>IF(AL598="","",MAX($AK$1:AK597)+1)</f>
        <v/>
      </c>
      <c r="AL598" s="39" t="str">
        <f>IF(H598="","",IF(COUNTIF($AL$3:AL597,H598)=0,H598,""))</f>
        <v/>
      </c>
      <c r="AM598" s="39" t="str">
        <f t="shared" si="159"/>
        <v/>
      </c>
    </row>
    <row r="599" spans="2:39" x14ac:dyDescent="0.35">
      <c r="B599" s="31"/>
      <c r="C599" s="31"/>
      <c r="D599" s="31"/>
      <c r="E599" s="31"/>
      <c r="F599" s="78"/>
      <c r="G599" s="21"/>
      <c r="H599" s="31"/>
      <c r="I599" s="32"/>
      <c r="J599" s="33" t="str">
        <f t="shared" si="146"/>
        <v/>
      </c>
      <c r="K599" s="31"/>
      <c r="L599" s="24"/>
      <c r="M599" s="24"/>
      <c r="N599" s="24"/>
      <c r="O599" s="34" t="str">
        <f t="shared" si="147"/>
        <v/>
      </c>
      <c r="P599" s="34" t="str">
        <f t="shared" ca="1" si="148"/>
        <v/>
      </c>
      <c r="Q599" s="34" t="str">
        <f>IF(AND(C599="Abierto",D599="Urgente"),RANK(P599,$P$4:$P$999,0)+COUNTIF($P$4:P599,P599)-1,"")</f>
        <v/>
      </c>
      <c r="R599" s="34" t="str">
        <f t="shared" si="149"/>
        <v/>
      </c>
      <c r="S599" s="34" t="str">
        <f t="shared" ca="1" si="150"/>
        <v/>
      </c>
      <c r="T599" s="34" t="str">
        <f>IF(AND(C599="Abierto",D599="Alta"),RANK(S599,$S$4:$S$999,0)+COUNTIF($S$4:S599,S599)-1+MAX(Q:Q),"")</f>
        <v/>
      </c>
      <c r="U599" s="34" t="str">
        <f t="shared" si="151"/>
        <v/>
      </c>
      <c r="V599" s="34" t="str">
        <f t="shared" ca="1" si="152"/>
        <v/>
      </c>
      <c r="W599" s="34" t="str">
        <f>IF(AND(C599="Abierto",D599="Media"),RANK(V599,$V$4:$V$999,0)+COUNTIF($V$4:V599,V599)-1+MAX(Q:Q,T:T),"")</f>
        <v/>
      </c>
      <c r="X599" s="34" t="str">
        <f t="shared" si="153"/>
        <v/>
      </c>
      <c r="Y599" s="34" t="str">
        <f t="shared" ca="1" si="154"/>
        <v/>
      </c>
      <c r="Z599" s="34" t="str">
        <f>IF(AND(C599="Abierto",D599="Baja"),RANK(Y599,$Y$4:$Y$999,0)+COUNTIF($Y$4:Y599,Y599)-1+MAX(Q:Q,T:T,W:W),"")</f>
        <v/>
      </c>
      <c r="AA599" s="35" t="str">
        <f t="shared" si="145"/>
        <v/>
      </c>
      <c r="AB599" s="35" t="str">
        <f t="shared" si="155"/>
        <v/>
      </c>
      <c r="AC599" s="35" t="str">
        <f t="shared" si="156"/>
        <v/>
      </c>
      <c r="AD599" s="36">
        <v>596</v>
      </c>
      <c r="AE599" s="36" t="str">
        <f t="shared" ca="1" si="157"/>
        <v/>
      </c>
      <c r="AF599" s="37" t="str">
        <f t="shared" ca="1" si="158"/>
        <v/>
      </c>
      <c r="AG599" s="24"/>
      <c r="AH599" s="24"/>
      <c r="AI599" s="24"/>
      <c r="AJ599" s="24"/>
      <c r="AK599" s="36" t="str">
        <f>IF(AL599="","",MAX($AK$1:AK598)+1)</f>
        <v/>
      </c>
      <c r="AL599" s="39" t="str">
        <f>IF(H599="","",IF(COUNTIF($AL$3:AL598,H599)=0,H599,""))</f>
        <v/>
      </c>
      <c r="AM599" s="39" t="str">
        <f t="shared" si="159"/>
        <v/>
      </c>
    </row>
    <row r="600" spans="2:39" x14ac:dyDescent="0.35">
      <c r="B600" s="31"/>
      <c r="C600" s="31"/>
      <c r="D600" s="31"/>
      <c r="E600" s="31"/>
      <c r="F600" s="78"/>
      <c r="G600" s="21"/>
      <c r="H600" s="31"/>
      <c r="I600" s="32"/>
      <c r="J600" s="33" t="str">
        <f t="shared" si="146"/>
        <v/>
      </c>
      <c r="K600" s="31"/>
      <c r="L600" s="24"/>
      <c r="M600" s="24"/>
      <c r="N600" s="24"/>
      <c r="O600" s="34" t="str">
        <f t="shared" si="147"/>
        <v/>
      </c>
      <c r="P600" s="34" t="str">
        <f t="shared" ca="1" si="148"/>
        <v/>
      </c>
      <c r="Q600" s="34" t="str">
        <f>IF(AND(C600="Abierto",D600="Urgente"),RANK(P600,$P$4:$P$999,0)+COUNTIF($P$4:P600,P600)-1,"")</f>
        <v/>
      </c>
      <c r="R600" s="34" t="str">
        <f t="shared" si="149"/>
        <v/>
      </c>
      <c r="S600" s="34" t="str">
        <f t="shared" ca="1" si="150"/>
        <v/>
      </c>
      <c r="T600" s="34" t="str">
        <f>IF(AND(C600="Abierto",D600="Alta"),RANK(S600,$S$4:$S$999,0)+COUNTIF($S$4:S600,S600)-1+MAX(Q:Q),"")</f>
        <v/>
      </c>
      <c r="U600" s="34" t="str">
        <f t="shared" si="151"/>
        <v/>
      </c>
      <c r="V600" s="34" t="str">
        <f t="shared" ca="1" si="152"/>
        <v/>
      </c>
      <c r="W600" s="34" t="str">
        <f>IF(AND(C600="Abierto",D600="Media"),RANK(V600,$V$4:$V$999,0)+COUNTIF($V$4:V600,V600)-1+MAX(Q:Q,T:T),"")</f>
        <v/>
      </c>
      <c r="X600" s="34" t="str">
        <f t="shared" si="153"/>
        <v/>
      </c>
      <c r="Y600" s="34" t="str">
        <f t="shared" ca="1" si="154"/>
        <v/>
      </c>
      <c r="Z600" s="34" t="str">
        <f>IF(AND(C600="Abierto",D600="Baja"),RANK(Y600,$Y$4:$Y$999,0)+COUNTIF($Y$4:Y600,Y600)-1+MAX(Q:Q,T:T,W:W),"")</f>
        <v/>
      </c>
      <c r="AA600" s="35" t="str">
        <f t="shared" ref="AA600:AA663" si="160">IF(OR(C600="Resuelto",C600=""),"",SUM(Q600,T600,W600,Z600))</f>
        <v/>
      </c>
      <c r="AB600" s="35" t="str">
        <f t="shared" si="155"/>
        <v/>
      </c>
      <c r="AC600" s="35" t="str">
        <f t="shared" si="156"/>
        <v/>
      </c>
      <c r="AD600" s="36">
        <v>597</v>
      </c>
      <c r="AE600" s="36" t="str">
        <f t="shared" ca="1" si="157"/>
        <v/>
      </c>
      <c r="AF600" s="37" t="str">
        <f t="shared" ca="1" si="158"/>
        <v/>
      </c>
      <c r="AG600" s="24"/>
      <c r="AH600" s="24"/>
      <c r="AI600" s="24"/>
      <c r="AJ600" s="24"/>
      <c r="AK600" s="36" t="str">
        <f>IF(AL600="","",MAX($AK$1:AK599)+1)</f>
        <v/>
      </c>
      <c r="AL600" s="39" t="str">
        <f>IF(H600="","",IF(COUNTIF($AL$3:AL599,H600)=0,H600,""))</f>
        <v/>
      </c>
      <c r="AM600" s="39" t="str">
        <f t="shared" si="159"/>
        <v/>
      </c>
    </row>
    <row r="601" spans="2:39" x14ac:dyDescent="0.35">
      <c r="B601" s="31"/>
      <c r="C601" s="31"/>
      <c r="D601" s="31"/>
      <c r="E601" s="31"/>
      <c r="F601" s="78"/>
      <c r="G601" s="21"/>
      <c r="H601" s="31"/>
      <c r="I601" s="32"/>
      <c r="J601" s="33" t="str">
        <f t="shared" si="146"/>
        <v/>
      </c>
      <c r="K601" s="31"/>
      <c r="L601" s="24"/>
      <c r="M601" s="24"/>
      <c r="N601" s="24"/>
      <c r="O601" s="34" t="str">
        <f t="shared" si="147"/>
        <v/>
      </c>
      <c r="P601" s="34" t="str">
        <f t="shared" ca="1" si="148"/>
        <v/>
      </c>
      <c r="Q601" s="34" t="str">
        <f>IF(AND(C601="Abierto",D601="Urgente"),RANK(P601,$P$4:$P$999,0)+COUNTIF($P$4:P601,P601)-1,"")</f>
        <v/>
      </c>
      <c r="R601" s="34" t="str">
        <f t="shared" si="149"/>
        <v/>
      </c>
      <c r="S601" s="34" t="str">
        <f t="shared" ca="1" si="150"/>
        <v/>
      </c>
      <c r="T601" s="34" t="str">
        <f>IF(AND(C601="Abierto",D601="Alta"),RANK(S601,$S$4:$S$999,0)+COUNTIF($S$4:S601,S601)-1+MAX(Q:Q),"")</f>
        <v/>
      </c>
      <c r="U601" s="34" t="str">
        <f t="shared" si="151"/>
        <v/>
      </c>
      <c r="V601" s="34" t="str">
        <f t="shared" ca="1" si="152"/>
        <v/>
      </c>
      <c r="W601" s="34" t="str">
        <f>IF(AND(C601="Abierto",D601="Media"),RANK(V601,$V$4:$V$999,0)+COUNTIF($V$4:V601,V601)-1+MAX(Q:Q,T:T),"")</f>
        <v/>
      </c>
      <c r="X601" s="34" t="str">
        <f t="shared" si="153"/>
        <v/>
      </c>
      <c r="Y601" s="34" t="str">
        <f t="shared" ca="1" si="154"/>
        <v/>
      </c>
      <c r="Z601" s="34" t="str">
        <f>IF(AND(C601="Abierto",D601="Baja"),RANK(Y601,$Y$4:$Y$999,0)+COUNTIF($Y$4:Y601,Y601)-1+MAX(Q:Q,T:T,W:W),"")</f>
        <v/>
      </c>
      <c r="AA601" s="35" t="str">
        <f t="shared" si="160"/>
        <v/>
      </c>
      <c r="AB601" s="35" t="str">
        <f t="shared" si="155"/>
        <v/>
      </c>
      <c r="AC601" s="35" t="str">
        <f t="shared" si="156"/>
        <v/>
      </c>
      <c r="AD601" s="36">
        <v>598</v>
      </c>
      <c r="AE601" s="36" t="str">
        <f t="shared" ca="1" si="157"/>
        <v/>
      </c>
      <c r="AF601" s="37" t="str">
        <f t="shared" ca="1" si="158"/>
        <v/>
      </c>
      <c r="AG601" s="24"/>
      <c r="AH601" s="24"/>
      <c r="AI601" s="24"/>
      <c r="AJ601" s="24"/>
      <c r="AK601" s="36" t="str">
        <f>IF(AL601="","",MAX($AK$1:AK600)+1)</f>
        <v/>
      </c>
      <c r="AL601" s="39" t="str">
        <f>IF(H601="","",IF(COUNTIF($AL$3:AL600,H601)=0,H601,""))</f>
        <v/>
      </c>
      <c r="AM601" s="39" t="str">
        <f t="shared" si="159"/>
        <v/>
      </c>
    </row>
    <row r="602" spans="2:39" x14ac:dyDescent="0.35">
      <c r="B602" s="31"/>
      <c r="C602" s="31"/>
      <c r="D602" s="31"/>
      <c r="E602" s="31"/>
      <c r="F602" s="78"/>
      <c r="G602" s="21"/>
      <c r="H602" s="31"/>
      <c r="I602" s="32"/>
      <c r="J602" s="33" t="str">
        <f t="shared" si="146"/>
        <v/>
      </c>
      <c r="K602" s="31"/>
      <c r="L602" s="24"/>
      <c r="M602" s="24"/>
      <c r="N602" s="24"/>
      <c r="O602" s="34" t="str">
        <f t="shared" si="147"/>
        <v/>
      </c>
      <c r="P602" s="34" t="str">
        <f t="shared" ca="1" si="148"/>
        <v/>
      </c>
      <c r="Q602" s="34" t="str">
        <f>IF(AND(C602="Abierto",D602="Urgente"),RANK(P602,$P$4:$P$999,0)+COUNTIF($P$4:P602,P602)-1,"")</f>
        <v/>
      </c>
      <c r="R602" s="34" t="str">
        <f t="shared" si="149"/>
        <v/>
      </c>
      <c r="S602" s="34" t="str">
        <f t="shared" ca="1" si="150"/>
        <v/>
      </c>
      <c r="T602" s="34" t="str">
        <f>IF(AND(C602="Abierto",D602="Alta"),RANK(S602,$S$4:$S$999,0)+COUNTIF($S$4:S602,S602)-1+MAX(Q:Q),"")</f>
        <v/>
      </c>
      <c r="U602" s="34" t="str">
        <f t="shared" si="151"/>
        <v/>
      </c>
      <c r="V602" s="34" t="str">
        <f t="shared" ca="1" si="152"/>
        <v/>
      </c>
      <c r="W602" s="34" t="str">
        <f>IF(AND(C602="Abierto",D602="Media"),RANK(V602,$V$4:$V$999,0)+COUNTIF($V$4:V602,V602)-1+MAX(Q:Q,T:T),"")</f>
        <v/>
      </c>
      <c r="X602" s="34" t="str">
        <f t="shared" si="153"/>
        <v/>
      </c>
      <c r="Y602" s="34" t="str">
        <f t="shared" ca="1" si="154"/>
        <v/>
      </c>
      <c r="Z602" s="34" t="str">
        <f>IF(AND(C602="Abierto",D602="Baja"),RANK(Y602,$Y$4:$Y$999,0)+COUNTIF($Y$4:Y602,Y602)-1+MAX(Q:Q,T:T,W:W),"")</f>
        <v/>
      </c>
      <c r="AA602" s="35" t="str">
        <f t="shared" si="160"/>
        <v/>
      </c>
      <c r="AB602" s="35" t="str">
        <f t="shared" si="155"/>
        <v/>
      </c>
      <c r="AC602" s="35" t="str">
        <f t="shared" si="156"/>
        <v/>
      </c>
      <c r="AD602" s="36">
        <v>599</v>
      </c>
      <c r="AE602" s="36" t="str">
        <f t="shared" ca="1" si="157"/>
        <v/>
      </c>
      <c r="AF602" s="37" t="str">
        <f t="shared" ca="1" si="158"/>
        <v/>
      </c>
      <c r="AG602" s="24"/>
      <c r="AH602" s="24"/>
      <c r="AI602" s="24"/>
      <c r="AJ602" s="24"/>
      <c r="AK602" s="36" t="str">
        <f>IF(AL602="","",MAX($AK$1:AK601)+1)</f>
        <v/>
      </c>
      <c r="AL602" s="39" t="str">
        <f>IF(H602="","",IF(COUNTIF($AL$3:AL601,H602)=0,H602,""))</f>
        <v/>
      </c>
      <c r="AM602" s="39" t="str">
        <f t="shared" si="159"/>
        <v/>
      </c>
    </row>
    <row r="603" spans="2:39" x14ac:dyDescent="0.35">
      <c r="B603" s="31"/>
      <c r="C603" s="31"/>
      <c r="D603" s="31"/>
      <c r="E603" s="31"/>
      <c r="F603" s="78"/>
      <c r="G603" s="21"/>
      <c r="H603" s="31"/>
      <c r="I603" s="32"/>
      <c r="J603" s="33" t="str">
        <f t="shared" si="146"/>
        <v/>
      </c>
      <c r="K603" s="31"/>
      <c r="L603" s="24"/>
      <c r="M603" s="24"/>
      <c r="N603" s="24"/>
      <c r="O603" s="34" t="str">
        <f t="shared" si="147"/>
        <v/>
      </c>
      <c r="P603" s="34" t="str">
        <f t="shared" ca="1" si="148"/>
        <v/>
      </c>
      <c r="Q603" s="34" t="str">
        <f>IF(AND(C603="Abierto",D603="Urgente"),RANK(P603,$P$4:$P$999,0)+COUNTIF($P$4:P603,P603)-1,"")</f>
        <v/>
      </c>
      <c r="R603" s="34" t="str">
        <f t="shared" si="149"/>
        <v/>
      </c>
      <c r="S603" s="34" t="str">
        <f t="shared" ca="1" si="150"/>
        <v/>
      </c>
      <c r="T603" s="34" t="str">
        <f>IF(AND(C603="Abierto",D603="Alta"),RANK(S603,$S$4:$S$999,0)+COUNTIF($S$4:S603,S603)-1+MAX(Q:Q),"")</f>
        <v/>
      </c>
      <c r="U603" s="34" t="str">
        <f t="shared" si="151"/>
        <v/>
      </c>
      <c r="V603" s="34" t="str">
        <f t="shared" ca="1" si="152"/>
        <v/>
      </c>
      <c r="W603" s="34" t="str">
        <f>IF(AND(C603="Abierto",D603="Media"),RANK(V603,$V$4:$V$999,0)+COUNTIF($V$4:V603,V603)-1+MAX(Q:Q,T:T),"")</f>
        <v/>
      </c>
      <c r="X603" s="34" t="str">
        <f t="shared" si="153"/>
        <v/>
      </c>
      <c r="Y603" s="34" t="str">
        <f t="shared" ca="1" si="154"/>
        <v/>
      </c>
      <c r="Z603" s="34" t="str">
        <f>IF(AND(C603="Abierto",D603="Baja"),RANK(Y603,$Y$4:$Y$999,0)+COUNTIF($Y$4:Y603,Y603)-1+MAX(Q:Q,T:T,W:W),"")</f>
        <v/>
      </c>
      <c r="AA603" s="35" t="str">
        <f t="shared" si="160"/>
        <v/>
      </c>
      <c r="AB603" s="35" t="str">
        <f t="shared" si="155"/>
        <v/>
      </c>
      <c r="AC603" s="35" t="str">
        <f t="shared" si="156"/>
        <v/>
      </c>
      <c r="AD603" s="36">
        <v>600</v>
      </c>
      <c r="AE603" s="36" t="str">
        <f t="shared" ca="1" si="157"/>
        <v/>
      </c>
      <c r="AF603" s="37" t="str">
        <f t="shared" ca="1" si="158"/>
        <v/>
      </c>
      <c r="AG603" s="24"/>
      <c r="AH603" s="24"/>
      <c r="AI603" s="24"/>
      <c r="AJ603" s="24"/>
      <c r="AK603" s="36" t="str">
        <f>IF(AL603="","",MAX($AK$1:AK602)+1)</f>
        <v/>
      </c>
      <c r="AL603" s="39" t="str">
        <f>IF(H603="","",IF(COUNTIF($AL$3:AL602,H603)=0,H603,""))</f>
        <v/>
      </c>
      <c r="AM603" s="39" t="str">
        <f t="shared" si="159"/>
        <v/>
      </c>
    </row>
    <row r="604" spans="2:39" x14ac:dyDescent="0.35">
      <c r="B604" s="31"/>
      <c r="C604" s="31"/>
      <c r="D604" s="31"/>
      <c r="E604" s="31"/>
      <c r="F604" s="78"/>
      <c r="G604" s="21"/>
      <c r="H604" s="31"/>
      <c r="I604" s="32"/>
      <c r="J604" s="33" t="str">
        <f t="shared" si="146"/>
        <v/>
      </c>
      <c r="K604" s="31"/>
      <c r="L604" s="24"/>
      <c r="M604" s="24"/>
      <c r="N604" s="24"/>
      <c r="O604" s="34" t="str">
        <f t="shared" si="147"/>
        <v/>
      </c>
      <c r="P604" s="34" t="str">
        <f t="shared" ca="1" si="148"/>
        <v/>
      </c>
      <c r="Q604" s="34" t="str">
        <f>IF(AND(C604="Abierto",D604="Urgente"),RANK(P604,$P$4:$P$999,0)+COUNTIF($P$4:P604,P604)-1,"")</f>
        <v/>
      </c>
      <c r="R604" s="34" t="str">
        <f t="shared" si="149"/>
        <v/>
      </c>
      <c r="S604" s="34" t="str">
        <f t="shared" ca="1" si="150"/>
        <v/>
      </c>
      <c r="T604" s="34" t="str">
        <f>IF(AND(C604="Abierto",D604="Alta"),RANK(S604,$S$4:$S$999,0)+COUNTIF($S$4:S604,S604)-1+MAX(Q:Q),"")</f>
        <v/>
      </c>
      <c r="U604" s="34" t="str">
        <f t="shared" si="151"/>
        <v/>
      </c>
      <c r="V604" s="34" t="str">
        <f t="shared" ca="1" si="152"/>
        <v/>
      </c>
      <c r="W604" s="34" t="str">
        <f>IF(AND(C604="Abierto",D604="Media"),RANK(V604,$V$4:$V$999,0)+COUNTIF($V$4:V604,V604)-1+MAX(Q:Q,T:T),"")</f>
        <v/>
      </c>
      <c r="X604" s="34" t="str">
        <f t="shared" si="153"/>
        <v/>
      </c>
      <c r="Y604" s="34" t="str">
        <f t="shared" ca="1" si="154"/>
        <v/>
      </c>
      <c r="Z604" s="34" t="str">
        <f>IF(AND(C604="Abierto",D604="Baja"),RANK(Y604,$Y$4:$Y$999,0)+COUNTIF($Y$4:Y604,Y604)-1+MAX(Q:Q,T:T,W:W),"")</f>
        <v/>
      </c>
      <c r="AA604" s="35" t="str">
        <f t="shared" si="160"/>
        <v/>
      </c>
      <c r="AB604" s="35" t="str">
        <f t="shared" si="155"/>
        <v/>
      </c>
      <c r="AC604" s="35" t="str">
        <f t="shared" si="156"/>
        <v/>
      </c>
      <c r="AD604" s="36">
        <v>601</v>
      </c>
      <c r="AE604" s="36" t="str">
        <f t="shared" ca="1" si="157"/>
        <v/>
      </c>
      <c r="AF604" s="37" t="str">
        <f t="shared" ca="1" si="158"/>
        <v/>
      </c>
      <c r="AG604" s="24"/>
      <c r="AH604" s="24"/>
      <c r="AI604" s="24"/>
      <c r="AJ604" s="24"/>
      <c r="AK604" s="36" t="str">
        <f>IF(AL604="","",MAX($AK$1:AK603)+1)</f>
        <v/>
      </c>
      <c r="AL604" s="39" t="str">
        <f>IF(H604="","",IF(COUNTIF($AL$3:AL603,H604)=0,H604,""))</f>
        <v/>
      </c>
      <c r="AM604" s="39" t="str">
        <f t="shared" si="159"/>
        <v/>
      </c>
    </row>
    <row r="605" spans="2:39" x14ac:dyDescent="0.35">
      <c r="B605" s="31"/>
      <c r="C605" s="31"/>
      <c r="D605" s="31"/>
      <c r="E605" s="31"/>
      <c r="F605" s="78"/>
      <c r="G605" s="21"/>
      <c r="H605" s="31"/>
      <c r="I605" s="32"/>
      <c r="J605" s="33" t="str">
        <f t="shared" si="146"/>
        <v/>
      </c>
      <c r="K605" s="31"/>
      <c r="L605" s="24"/>
      <c r="M605" s="24"/>
      <c r="N605" s="24"/>
      <c r="O605" s="34" t="str">
        <f t="shared" si="147"/>
        <v/>
      </c>
      <c r="P605" s="34" t="str">
        <f t="shared" ca="1" si="148"/>
        <v/>
      </c>
      <c r="Q605" s="34" t="str">
        <f>IF(AND(C605="Abierto",D605="Urgente"),RANK(P605,$P$4:$P$999,0)+COUNTIF($P$4:P605,P605)-1,"")</f>
        <v/>
      </c>
      <c r="R605" s="34" t="str">
        <f t="shared" si="149"/>
        <v/>
      </c>
      <c r="S605" s="34" t="str">
        <f t="shared" ca="1" si="150"/>
        <v/>
      </c>
      <c r="T605" s="34" t="str">
        <f>IF(AND(C605="Abierto",D605="Alta"),RANK(S605,$S$4:$S$999,0)+COUNTIF($S$4:S605,S605)-1+MAX(Q:Q),"")</f>
        <v/>
      </c>
      <c r="U605" s="34" t="str">
        <f t="shared" si="151"/>
        <v/>
      </c>
      <c r="V605" s="34" t="str">
        <f t="shared" ca="1" si="152"/>
        <v/>
      </c>
      <c r="W605" s="34" t="str">
        <f>IF(AND(C605="Abierto",D605="Media"),RANK(V605,$V$4:$V$999,0)+COUNTIF($V$4:V605,V605)-1+MAX(Q:Q,T:T),"")</f>
        <v/>
      </c>
      <c r="X605" s="34" t="str">
        <f t="shared" si="153"/>
        <v/>
      </c>
      <c r="Y605" s="34" t="str">
        <f t="shared" ca="1" si="154"/>
        <v/>
      </c>
      <c r="Z605" s="34" t="str">
        <f>IF(AND(C605="Abierto",D605="Baja"),RANK(Y605,$Y$4:$Y$999,0)+COUNTIF($Y$4:Y605,Y605)-1+MAX(Q:Q,T:T,W:W),"")</f>
        <v/>
      </c>
      <c r="AA605" s="35" t="str">
        <f t="shared" si="160"/>
        <v/>
      </c>
      <c r="AB605" s="35" t="str">
        <f t="shared" si="155"/>
        <v/>
      </c>
      <c r="AC605" s="35" t="str">
        <f t="shared" si="156"/>
        <v/>
      </c>
      <c r="AD605" s="36">
        <v>602</v>
      </c>
      <c r="AE605" s="36" t="str">
        <f t="shared" ca="1" si="157"/>
        <v/>
      </c>
      <c r="AF605" s="37" t="str">
        <f t="shared" ca="1" si="158"/>
        <v/>
      </c>
      <c r="AG605" s="24"/>
      <c r="AH605" s="24"/>
      <c r="AI605" s="24"/>
      <c r="AJ605" s="24"/>
      <c r="AK605" s="36" t="str">
        <f>IF(AL605="","",MAX($AK$1:AK604)+1)</f>
        <v/>
      </c>
      <c r="AL605" s="39" t="str">
        <f>IF(H605="","",IF(COUNTIF($AL$3:AL604,H605)=0,H605,""))</f>
        <v/>
      </c>
      <c r="AM605" s="39" t="str">
        <f t="shared" si="159"/>
        <v/>
      </c>
    </row>
    <row r="606" spans="2:39" x14ac:dyDescent="0.35">
      <c r="B606" s="31"/>
      <c r="C606" s="31"/>
      <c r="D606" s="31"/>
      <c r="E606" s="31"/>
      <c r="F606" s="78"/>
      <c r="G606" s="21"/>
      <c r="H606" s="31"/>
      <c r="I606" s="32"/>
      <c r="J606" s="33" t="str">
        <f t="shared" si="146"/>
        <v/>
      </c>
      <c r="K606" s="31"/>
      <c r="L606" s="24"/>
      <c r="M606" s="24"/>
      <c r="N606" s="24"/>
      <c r="O606" s="34" t="str">
        <f t="shared" si="147"/>
        <v/>
      </c>
      <c r="P606" s="34" t="str">
        <f t="shared" ca="1" si="148"/>
        <v/>
      </c>
      <c r="Q606" s="34" t="str">
        <f>IF(AND(C606="Abierto",D606="Urgente"),RANK(P606,$P$4:$P$999,0)+COUNTIF($P$4:P606,P606)-1,"")</f>
        <v/>
      </c>
      <c r="R606" s="34" t="str">
        <f t="shared" si="149"/>
        <v/>
      </c>
      <c r="S606" s="34" t="str">
        <f t="shared" ca="1" si="150"/>
        <v/>
      </c>
      <c r="T606" s="34" t="str">
        <f>IF(AND(C606="Abierto",D606="Alta"),RANK(S606,$S$4:$S$999,0)+COUNTIF($S$4:S606,S606)-1+MAX(Q:Q),"")</f>
        <v/>
      </c>
      <c r="U606" s="34" t="str">
        <f t="shared" si="151"/>
        <v/>
      </c>
      <c r="V606" s="34" t="str">
        <f t="shared" ca="1" si="152"/>
        <v/>
      </c>
      <c r="W606" s="34" t="str">
        <f>IF(AND(C606="Abierto",D606="Media"),RANK(V606,$V$4:$V$999,0)+COUNTIF($V$4:V606,V606)-1+MAX(Q:Q,T:T),"")</f>
        <v/>
      </c>
      <c r="X606" s="34" t="str">
        <f t="shared" si="153"/>
        <v/>
      </c>
      <c r="Y606" s="34" t="str">
        <f t="shared" ca="1" si="154"/>
        <v/>
      </c>
      <c r="Z606" s="34" t="str">
        <f>IF(AND(C606="Abierto",D606="Baja"),RANK(Y606,$Y$4:$Y$999,0)+COUNTIF($Y$4:Y606,Y606)-1+MAX(Q:Q,T:T,W:W),"")</f>
        <v/>
      </c>
      <c r="AA606" s="35" t="str">
        <f t="shared" si="160"/>
        <v/>
      </c>
      <c r="AB606" s="35" t="str">
        <f t="shared" si="155"/>
        <v/>
      </c>
      <c r="AC606" s="35" t="str">
        <f t="shared" si="156"/>
        <v/>
      </c>
      <c r="AD606" s="36">
        <v>603</v>
      </c>
      <c r="AE606" s="36" t="str">
        <f t="shared" ca="1" si="157"/>
        <v/>
      </c>
      <c r="AF606" s="37" t="str">
        <f t="shared" ca="1" si="158"/>
        <v/>
      </c>
      <c r="AG606" s="24"/>
      <c r="AH606" s="24"/>
      <c r="AI606" s="24"/>
      <c r="AJ606" s="24"/>
      <c r="AK606" s="36" t="str">
        <f>IF(AL606="","",MAX($AK$1:AK605)+1)</f>
        <v/>
      </c>
      <c r="AL606" s="39" t="str">
        <f>IF(H606="","",IF(COUNTIF($AL$3:AL605,H606)=0,H606,""))</f>
        <v/>
      </c>
      <c r="AM606" s="39" t="str">
        <f t="shared" si="159"/>
        <v/>
      </c>
    </row>
    <row r="607" spans="2:39" x14ac:dyDescent="0.35">
      <c r="B607" s="31"/>
      <c r="C607" s="31"/>
      <c r="D607" s="31"/>
      <c r="E607" s="31"/>
      <c r="F607" s="78"/>
      <c r="G607" s="21"/>
      <c r="H607" s="31"/>
      <c r="I607" s="32"/>
      <c r="J607" s="33" t="str">
        <f t="shared" si="146"/>
        <v/>
      </c>
      <c r="K607" s="31"/>
      <c r="L607" s="24"/>
      <c r="M607" s="24"/>
      <c r="N607" s="24"/>
      <c r="O607" s="34" t="str">
        <f t="shared" si="147"/>
        <v/>
      </c>
      <c r="P607" s="34" t="str">
        <f t="shared" ca="1" si="148"/>
        <v/>
      </c>
      <c r="Q607" s="34" t="str">
        <f>IF(AND(C607="Abierto",D607="Urgente"),RANK(P607,$P$4:$P$999,0)+COUNTIF($P$4:P607,P607)-1,"")</f>
        <v/>
      </c>
      <c r="R607" s="34" t="str">
        <f t="shared" si="149"/>
        <v/>
      </c>
      <c r="S607" s="34" t="str">
        <f t="shared" ca="1" si="150"/>
        <v/>
      </c>
      <c r="T607" s="34" t="str">
        <f>IF(AND(C607="Abierto",D607="Alta"),RANK(S607,$S$4:$S$999,0)+COUNTIF($S$4:S607,S607)-1+MAX(Q:Q),"")</f>
        <v/>
      </c>
      <c r="U607" s="34" t="str">
        <f t="shared" si="151"/>
        <v/>
      </c>
      <c r="V607" s="34" t="str">
        <f t="shared" ca="1" si="152"/>
        <v/>
      </c>
      <c r="W607" s="34" t="str">
        <f>IF(AND(C607="Abierto",D607="Media"),RANK(V607,$V$4:$V$999,0)+COUNTIF($V$4:V607,V607)-1+MAX(Q:Q,T:T),"")</f>
        <v/>
      </c>
      <c r="X607" s="34" t="str">
        <f t="shared" si="153"/>
        <v/>
      </c>
      <c r="Y607" s="34" t="str">
        <f t="shared" ca="1" si="154"/>
        <v/>
      </c>
      <c r="Z607" s="34" t="str">
        <f>IF(AND(C607="Abierto",D607="Baja"),RANK(Y607,$Y$4:$Y$999,0)+COUNTIF($Y$4:Y607,Y607)-1+MAX(Q:Q,T:T,W:W),"")</f>
        <v/>
      </c>
      <c r="AA607" s="35" t="str">
        <f t="shared" si="160"/>
        <v/>
      </c>
      <c r="AB607" s="35" t="str">
        <f t="shared" si="155"/>
        <v/>
      </c>
      <c r="AC607" s="35" t="str">
        <f t="shared" si="156"/>
        <v/>
      </c>
      <c r="AD607" s="36">
        <v>604</v>
      </c>
      <c r="AE607" s="36" t="str">
        <f t="shared" ca="1" si="157"/>
        <v/>
      </c>
      <c r="AF607" s="37" t="str">
        <f t="shared" ca="1" si="158"/>
        <v/>
      </c>
      <c r="AG607" s="24"/>
      <c r="AH607" s="24"/>
      <c r="AI607" s="24"/>
      <c r="AJ607" s="24"/>
      <c r="AK607" s="36" t="str">
        <f>IF(AL607="","",MAX($AK$1:AK606)+1)</f>
        <v/>
      </c>
      <c r="AL607" s="39" t="str">
        <f>IF(H607="","",IF(COUNTIF($AL$3:AL606,H607)=0,H607,""))</f>
        <v/>
      </c>
      <c r="AM607" s="39" t="str">
        <f t="shared" si="159"/>
        <v/>
      </c>
    </row>
    <row r="608" spans="2:39" x14ac:dyDescent="0.35">
      <c r="B608" s="31"/>
      <c r="C608" s="31"/>
      <c r="D608" s="31"/>
      <c r="E608" s="31"/>
      <c r="F608" s="78"/>
      <c r="G608" s="21"/>
      <c r="H608" s="31"/>
      <c r="I608" s="32"/>
      <c r="J608" s="33" t="str">
        <f t="shared" si="146"/>
        <v/>
      </c>
      <c r="K608" s="31"/>
      <c r="L608" s="24"/>
      <c r="M608" s="24"/>
      <c r="N608" s="24"/>
      <c r="O608" s="34" t="str">
        <f t="shared" si="147"/>
        <v/>
      </c>
      <c r="P608" s="34" t="str">
        <f t="shared" ca="1" si="148"/>
        <v/>
      </c>
      <c r="Q608" s="34" t="str">
        <f>IF(AND(C608="Abierto",D608="Urgente"),RANK(P608,$P$4:$P$999,0)+COUNTIF($P$4:P608,P608)-1,"")</f>
        <v/>
      </c>
      <c r="R608" s="34" t="str">
        <f t="shared" si="149"/>
        <v/>
      </c>
      <c r="S608" s="34" t="str">
        <f t="shared" ca="1" si="150"/>
        <v/>
      </c>
      <c r="T608" s="34" t="str">
        <f>IF(AND(C608="Abierto",D608="Alta"),RANK(S608,$S$4:$S$999,0)+COUNTIF($S$4:S608,S608)-1+MAX(Q:Q),"")</f>
        <v/>
      </c>
      <c r="U608" s="34" t="str">
        <f t="shared" si="151"/>
        <v/>
      </c>
      <c r="V608" s="34" t="str">
        <f t="shared" ca="1" si="152"/>
        <v/>
      </c>
      <c r="W608" s="34" t="str">
        <f>IF(AND(C608="Abierto",D608="Media"),RANK(V608,$V$4:$V$999,0)+COUNTIF($V$4:V608,V608)-1+MAX(Q:Q,T:T),"")</f>
        <v/>
      </c>
      <c r="X608" s="34" t="str">
        <f t="shared" si="153"/>
        <v/>
      </c>
      <c r="Y608" s="34" t="str">
        <f t="shared" ca="1" si="154"/>
        <v/>
      </c>
      <c r="Z608" s="34" t="str">
        <f>IF(AND(C608="Abierto",D608="Baja"),RANK(Y608,$Y$4:$Y$999,0)+COUNTIF($Y$4:Y608,Y608)-1+MAX(Q:Q,T:T,W:W),"")</f>
        <v/>
      </c>
      <c r="AA608" s="35" t="str">
        <f t="shared" si="160"/>
        <v/>
      </c>
      <c r="AB608" s="35" t="str">
        <f t="shared" si="155"/>
        <v/>
      </c>
      <c r="AC608" s="35" t="str">
        <f t="shared" si="156"/>
        <v/>
      </c>
      <c r="AD608" s="36">
        <v>605</v>
      </c>
      <c r="AE608" s="36" t="str">
        <f t="shared" ca="1" si="157"/>
        <v/>
      </c>
      <c r="AF608" s="37" t="str">
        <f t="shared" ca="1" si="158"/>
        <v/>
      </c>
      <c r="AG608" s="24"/>
      <c r="AH608" s="24"/>
      <c r="AI608" s="24"/>
      <c r="AJ608" s="24"/>
      <c r="AK608" s="36" t="str">
        <f>IF(AL608="","",MAX($AK$1:AK607)+1)</f>
        <v/>
      </c>
      <c r="AL608" s="39" t="str">
        <f>IF(H608="","",IF(COUNTIF($AL$3:AL607,H608)=0,H608,""))</f>
        <v/>
      </c>
      <c r="AM608" s="39" t="str">
        <f t="shared" si="159"/>
        <v/>
      </c>
    </row>
    <row r="609" spans="2:39" x14ac:dyDescent="0.35">
      <c r="B609" s="31"/>
      <c r="C609" s="31"/>
      <c r="D609" s="31"/>
      <c r="E609" s="31"/>
      <c r="F609" s="78"/>
      <c r="G609" s="21"/>
      <c r="H609" s="31"/>
      <c r="I609" s="32"/>
      <c r="J609" s="33" t="str">
        <f t="shared" si="146"/>
        <v/>
      </c>
      <c r="K609" s="31"/>
      <c r="L609" s="24"/>
      <c r="M609" s="24"/>
      <c r="N609" s="24"/>
      <c r="O609" s="34" t="str">
        <f t="shared" si="147"/>
        <v/>
      </c>
      <c r="P609" s="34" t="str">
        <f t="shared" ca="1" si="148"/>
        <v/>
      </c>
      <c r="Q609" s="34" t="str">
        <f>IF(AND(C609="Abierto",D609="Urgente"),RANK(P609,$P$4:$P$999,0)+COUNTIF($P$4:P609,P609)-1,"")</f>
        <v/>
      </c>
      <c r="R609" s="34" t="str">
        <f t="shared" si="149"/>
        <v/>
      </c>
      <c r="S609" s="34" t="str">
        <f t="shared" ca="1" si="150"/>
        <v/>
      </c>
      <c r="T609" s="34" t="str">
        <f>IF(AND(C609="Abierto",D609="Alta"),RANK(S609,$S$4:$S$999,0)+COUNTIF($S$4:S609,S609)-1+MAX(Q:Q),"")</f>
        <v/>
      </c>
      <c r="U609" s="34" t="str">
        <f t="shared" si="151"/>
        <v/>
      </c>
      <c r="V609" s="34" t="str">
        <f t="shared" ca="1" si="152"/>
        <v/>
      </c>
      <c r="W609" s="34" t="str">
        <f>IF(AND(C609="Abierto",D609="Media"),RANK(V609,$V$4:$V$999,0)+COUNTIF($V$4:V609,V609)-1+MAX(Q:Q,T:T),"")</f>
        <v/>
      </c>
      <c r="X609" s="34" t="str">
        <f t="shared" si="153"/>
        <v/>
      </c>
      <c r="Y609" s="34" t="str">
        <f t="shared" ca="1" si="154"/>
        <v/>
      </c>
      <c r="Z609" s="34" t="str">
        <f>IF(AND(C609="Abierto",D609="Baja"),RANK(Y609,$Y$4:$Y$999,0)+COUNTIF($Y$4:Y609,Y609)-1+MAX(Q:Q,T:T,W:W),"")</f>
        <v/>
      </c>
      <c r="AA609" s="35" t="str">
        <f t="shared" si="160"/>
        <v/>
      </c>
      <c r="AB609" s="35" t="str">
        <f t="shared" si="155"/>
        <v/>
      </c>
      <c r="AC609" s="35" t="str">
        <f t="shared" si="156"/>
        <v/>
      </c>
      <c r="AD609" s="36">
        <v>606</v>
      </c>
      <c r="AE609" s="36" t="str">
        <f t="shared" ca="1" si="157"/>
        <v/>
      </c>
      <c r="AF609" s="37" t="str">
        <f t="shared" ca="1" si="158"/>
        <v/>
      </c>
      <c r="AG609" s="24"/>
      <c r="AH609" s="24"/>
      <c r="AI609" s="24"/>
      <c r="AJ609" s="24"/>
      <c r="AK609" s="36" t="str">
        <f>IF(AL609="","",MAX($AK$1:AK608)+1)</f>
        <v/>
      </c>
      <c r="AL609" s="39" t="str">
        <f>IF(H609="","",IF(COUNTIF($AL$3:AL608,H609)=0,H609,""))</f>
        <v/>
      </c>
      <c r="AM609" s="39" t="str">
        <f t="shared" si="159"/>
        <v/>
      </c>
    </row>
    <row r="610" spans="2:39" x14ac:dyDescent="0.35">
      <c r="B610" s="31"/>
      <c r="C610" s="31"/>
      <c r="D610" s="31"/>
      <c r="E610" s="31"/>
      <c r="F610" s="78"/>
      <c r="G610" s="21"/>
      <c r="H610" s="31"/>
      <c r="I610" s="32"/>
      <c r="J610" s="33" t="str">
        <f t="shared" si="146"/>
        <v/>
      </c>
      <c r="K610" s="31"/>
      <c r="L610" s="24"/>
      <c r="M610" s="24"/>
      <c r="N610" s="24"/>
      <c r="O610" s="34" t="str">
        <f t="shared" si="147"/>
        <v/>
      </c>
      <c r="P610" s="34" t="str">
        <f t="shared" ca="1" si="148"/>
        <v/>
      </c>
      <c r="Q610" s="34" t="str">
        <f>IF(AND(C610="Abierto",D610="Urgente"),RANK(P610,$P$4:$P$999,0)+COUNTIF($P$4:P610,P610)-1,"")</f>
        <v/>
      </c>
      <c r="R610" s="34" t="str">
        <f t="shared" si="149"/>
        <v/>
      </c>
      <c r="S610" s="34" t="str">
        <f t="shared" ca="1" si="150"/>
        <v/>
      </c>
      <c r="T610" s="34" t="str">
        <f>IF(AND(C610="Abierto",D610="Alta"),RANK(S610,$S$4:$S$999,0)+COUNTIF($S$4:S610,S610)-1+MAX(Q:Q),"")</f>
        <v/>
      </c>
      <c r="U610" s="34" t="str">
        <f t="shared" si="151"/>
        <v/>
      </c>
      <c r="V610" s="34" t="str">
        <f t="shared" ca="1" si="152"/>
        <v/>
      </c>
      <c r="W610" s="34" t="str">
        <f>IF(AND(C610="Abierto",D610="Media"),RANK(V610,$V$4:$V$999,0)+COUNTIF($V$4:V610,V610)-1+MAX(Q:Q,T:T),"")</f>
        <v/>
      </c>
      <c r="X610" s="34" t="str">
        <f t="shared" si="153"/>
        <v/>
      </c>
      <c r="Y610" s="34" t="str">
        <f t="shared" ca="1" si="154"/>
        <v/>
      </c>
      <c r="Z610" s="34" t="str">
        <f>IF(AND(C610="Abierto",D610="Baja"),RANK(Y610,$Y$4:$Y$999,0)+COUNTIF($Y$4:Y610,Y610)-1+MAX(Q:Q,T:T,W:W),"")</f>
        <v/>
      </c>
      <c r="AA610" s="35" t="str">
        <f t="shared" si="160"/>
        <v/>
      </c>
      <c r="AB610" s="35" t="str">
        <f t="shared" si="155"/>
        <v/>
      </c>
      <c r="AC610" s="35" t="str">
        <f t="shared" si="156"/>
        <v/>
      </c>
      <c r="AD610" s="36">
        <v>607</v>
      </c>
      <c r="AE610" s="36" t="str">
        <f t="shared" ca="1" si="157"/>
        <v/>
      </c>
      <c r="AF610" s="37" t="str">
        <f t="shared" ca="1" si="158"/>
        <v/>
      </c>
      <c r="AG610" s="24"/>
      <c r="AH610" s="24"/>
      <c r="AI610" s="24"/>
      <c r="AJ610" s="24"/>
      <c r="AK610" s="36" t="str">
        <f>IF(AL610="","",MAX($AK$1:AK609)+1)</f>
        <v/>
      </c>
      <c r="AL610" s="39" t="str">
        <f>IF(H610="","",IF(COUNTIF($AL$3:AL609,H610)=0,H610,""))</f>
        <v/>
      </c>
      <c r="AM610" s="39" t="str">
        <f t="shared" si="159"/>
        <v/>
      </c>
    </row>
    <row r="611" spans="2:39" x14ac:dyDescent="0.35">
      <c r="B611" s="31"/>
      <c r="C611" s="31"/>
      <c r="D611" s="31"/>
      <c r="E611" s="31"/>
      <c r="F611" s="78"/>
      <c r="G611" s="21"/>
      <c r="H611" s="31"/>
      <c r="I611" s="32"/>
      <c r="J611" s="33" t="str">
        <f t="shared" si="146"/>
        <v/>
      </c>
      <c r="K611" s="31"/>
      <c r="L611" s="24"/>
      <c r="M611" s="24"/>
      <c r="N611" s="24"/>
      <c r="O611" s="34" t="str">
        <f t="shared" si="147"/>
        <v/>
      </c>
      <c r="P611" s="34" t="str">
        <f t="shared" ca="1" si="148"/>
        <v/>
      </c>
      <c r="Q611" s="34" t="str">
        <f>IF(AND(C611="Abierto",D611="Urgente"),RANK(P611,$P$4:$P$999,0)+COUNTIF($P$4:P611,P611)-1,"")</f>
        <v/>
      </c>
      <c r="R611" s="34" t="str">
        <f t="shared" si="149"/>
        <v/>
      </c>
      <c r="S611" s="34" t="str">
        <f t="shared" ca="1" si="150"/>
        <v/>
      </c>
      <c r="T611" s="34" t="str">
        <f>IF(AND(C611="Abierto",D611="Alta"),RANK(S611,$S$4:$S$999,0)+COUNTIF($S$4:S611,S611)-1+MAX(Q:Q),"")</f>
        <v/>
      </c>
      <c r="U611" s="34" t="str">
        <f t="shared" si="151"/>
        <v/>
      </c>
      <c r="V611" s="34" t="str">
        <f t="shared" ca="1" si="152"/>
        <v/>
      </c>
      <c r="W611" s="34" t="str">
        <f>IF(AND(C611="Abierto",D611="Media"),RANK(V611,$V$4:$V$999,0)+COUNTIF($V$4:V611,V611)-1+MAX(Q:Q,T:T),"")</f>
        <v/>
      </c>
      <c r="X611" s="34" t="str">
        <f t="shared" si="153"/>
        <v/>
      </c>
      <c r="Y611" s="34" t="str">
        <f t="shared" ca="1" si="154"/>
        <v/>
      </c>
      <c r="Z611" s="34" t="str">
        <f>IF(AND(C611="Abierto",D611="Baja"),RANK(Y611,$Y$4:$Y$999,0)+COUNTIF($Y$4:Y611,Y611)-1+MAX(Q:Q,T:T,W:W),"")</f>
        <v/>
      </c>
      <c r="AA611" s="35" t="str">
        <f t="shared" si="160"/>
        <v/>
      </c>
      <c r="AB611" s="35" t="str">
        <f t="shared" si="155"/>
        <v/>
      </c>
      <c r="AC611" s="35" t="str">
        <f t="shared" si="156"/>
        <v/>
      </c>
      <c r="AD611" s="36">
        <v>608</v>
      </c>
      <c r="AE611" s="36" t="str">
        <f t="shared" ca="1" si="157"/>
        <v/>
      </c>
      <c r="AF611" s="37" t="str">
        <f t="shared" ca="1" si="158"/>
        <v/>
      </c>
      <c r="AG611" s="24"/>
      <c r="AH611" s="24"/>
      <c r="AI611" s="24"/>
      <c r="AJ611" s="24"/>
      <c r="AK611" s="36" t="str">
        <f>IF(AL611="","",MAX($AK$1:AK610)+1)</f>
        <v/>
      </c>
      <c r="AL611" s="39" t="str">
        <f>IF(H611="","",IF(COUNTIF($AL$3:AL610,H611)=0,H611,""))</f>
        <v/>
      </c>
      <c r="AM611" s="39" t="str">
        <f t="shared" si="159"/>
        <v/>
      </c>
    </row>
    <row r="612" spans="2:39" x14ac:dyDescent="0.35">
      <c r="B612" s="31"/>
      <c r="C612" s="31"/>
      <c r="D612" s="31"/>
      <c r="E612" s="31"/>
      <c r="F612" s="78"/>
      <c r="G612" s="21"/>
      <c r="H612" s="31"/>
      <c r="I612" s="32"/>
      <c r="J612" s="33" t="str">
        <f t="shared" si="146"/>
        <v/>
      </c>
      <c r="K612" s="31"/>
      <c r="L612" s="24"/>
      <c r="M612" s="24"/>
      <c r="N612" s="24"/>
      <c r="O612" s="34" t="str">
        <f t="shared" si="147"/>
        <v/>
      </c>
      <c r="P612" s="34" t="str">
        <f t="shared" ca="1" si="148"/>
        <v/>
      </c>
      <c r="Q612" s="34" t="str">
        <f>IF(AND(C612="Abierto",D612="Urgente"),RANK(P612,$P$4:$P$999,0)+COUNTIF($P$4:P612,P612)-1,"")</f>
        <v/>
      </c>
      <c r="R612" s="34" t="str">
        <f t="shared" si="149"/>
        <v/>
      </c>
      <c r="S612" s="34" t="str">
        <f t="shared" ca="1" si="150"/>
        <v/>
      </c>
      <c r="T612" s="34" t="str">
        <f>IF(AND(C612="Abierto",D612="Alta"),RANK(S612,$S$4:$S$999,0)+COUNTIF($S$4:S612,S612)-1+MAX(Q:Q),"")</f>
        <v/>
      </c>
      <c r="U612" s="34" t="str">
        <f t="shared" si="151"/>
        <v/>
      </c>
      <c r="V612" s="34" t="str">
        <f t="shared" ca="1" si="152"/>
        <v/>
      </c>
      <c r="W612" s="34" t="str">
        <f>IF(AND(C612="Abierto",D612="Media"),RANK(V612,$V$4:$V$999,0)+COUNTIF($V$4:V612,V612)-1+MAX(Q:Q,T:T),"")</f>
        <v/>
      </c>
      <c r="X612" s="34" t="str">
        <f t="shared" si="153"/>
        <v/>
      </c>
      <c r="Y612" s="34" t="str">
        <f t="shared" ca="1" si="154"/>
        <v/>
      </c>
      <c r="Z612" s="34" t="str">
        <f>IF(AND(C612="Abierto",D612="Baja"),RANK(Y612,$Y$4:$Y$999,0)+COUNTIF($Y$4:Y612,Y612)-1+MAX(Q:Q,T:T,W:W),"")</f>
        <v/>
      </c>
      <c r="AA612" s="35" t="str">
        <f t="shared" si="160"/>
        <v/>
      </c>
      <c r="AB612" s="35" t="str">
        <f t="shared" si="155"/>
        <v/>
      </c>
      <c r="AC612" s="35" t="str">
        <f t="shared" si="156"/>
        <v/>
      </c>
      <c r="AD612" s="36">
        <v>609</v>
      </c>
      <c r="AE612" s="36" t="str">
        <f t="shared" ca="1" si="157"/>
        <v/>
      </c>
      <c r="AF612" s="37" t="str">
        <f t="shared" ca="1" si="158"/>
        <v/>
      </c>
      <c r="AG612" s="24"/>
      <c r="AH612" s="24"/>
      <c r="AI612" s="24"/>
      <c r="AJ612" s="24"/>
      <c r="AK612" s="36" t="str">
        <f>IF(AL612="","",MAX($AK$1:AK611)+1)</f>
        <v/>
      </c>
      <c r="AL612" s="39" t="str">
        <f>IF(H612="","",IF(COUNTIF($AL$3:AL611,H612)=0,H612,""))</f>
        <v/>
      </c>
      <c r="AM612" s="39" t="str">
        <f t="shared" si="159"/>
        <v/>
      </c>
    </row>
    <row r="613" spans="2:39" x14ac:dyDescent="0.35">
      <c r="B613" s="31"/>
      <c r="C613" s="31"/>
      <c r="D613" s="31"/>
      <c r="E613" s="31"/>
      <c r="F613" s="78"/>
      <c r="G613" s="21"/>
      <c r="H613" s="31"/>
      <c r="I613" s="32"/>
      <c r="J613" s="33" t="str">
        <f t="shared" si="146"/>
        <v/>
      </c>
      <c r="K613" s="31"/>
      <c r="L613" s="24"/>
      <c r="M613" s="24"/>
      <c r="N613" s="24"/>
      <c r="O613" s="34" t="str">
        <f t="shared" si="147"/>
        <v/>
      </c>
      <c r="P613" s="34" t="str">
        <f t="shared" ca="1" si="148"/>
        <v/>
      </c>
      <c r="Q613" s="34" t="str">
        <f>IF(AND(C613="Abierto",D613="Urgente"),RANK(P613,$P$4:$P$999,0)+COUNTIF($P$4:P613,P613)-1,"")</f>
        <v/>
      </c>
      <c r="R613" s="34" t="str">
        <f t="shared" si="149"/>
        <v/>
      </c>
      <c r="S613" s="34" t="str">
        <f t="shared" ca="1" si="150"/>
        <v/>
      </c>
      <c r="T613" s="34" t="str">
        <f>IF(AND(C613="Abierto",D613="Alta"),RANK(S613,$S$4:$S$999,0)+COUNTIF($S$4:S613,S613)-1+MAX(Q:Q),"")</f>
        <v/>
      </c>
      <c r="U613" s="34" t="str">
        <f t="shared" si="151"/>
        <v/>
      </c>
      <c r="V613" s="34" t="str">
        <f t="shared" ca="1" si="152"/>
        <v/>
      </c>
      <c r="W613" s="34" t="str">
        <f>IF(AND(C613="Abierto",D613="Media"),RANK(V613,$V$4:$V$999,0)+COUNTIF($V$4:V613,V613)-1+MAX(Q:Q,T:T),"")</f>
        <v/>
      </c>
      <c r="X613" s="34" t="str">
        <f t="shared" si="153"/>
        <v/>
      </c>
      <c r="Y613" s="34" t="str">
        <f t="shared" ca="1" si="154"/>
        <v/>
      </c>
      <c r="Z613" s="34" t="str">
        <f>IF(AND(C613="Abierto",D613="Baja"),RANK(Y613,$Y$4:$Y$999,0)+COUNTIF($Y$4:Y613,Y613)-1+MAX(Q:Q,T:T,W:W),"")</f>
        <v/>
      </c>
      <c r="AA613" s="35" t="str">
        <f t="shared" si="160"/>
        <v/>
      </c>
      <c r="AB613" s="35" t="str">
        <f t="shared" si="155"/>
        <v/>
      </c>
      <c r="AC613" s="35" t="str">
        <f t="shared" si="156"/>
        <v/>
      </c>
      <c r="AD613" s="36">
        <v>610</v>
      </c>
      <c r="AE613" s="36" t="str">
        <f t="shared" ca="1" si="157"/>
        <v/>
      </c>
      <c r="AF613" s="37" t="str">
        <f t="shared" ca="1" si="158"/>
        <v/>
      </c>
      <c r="AG613" s="24"/>
      <c r="AH613" s="24"/>
      <c r="AI613" s="24"/>
      <c r="AJ613" s="24"/>
      <c r="AK613" s="36" t="str">
        <f>IF(AL613="","",MAX($AK$1:AK612)+1)</f>
        <v/>
      </c>
      <c r="AL613" s="39" t="str">
        <f>IF(H613="","",IF(COUNTIF($AL$3:AL612,H613)=0,H613,""))</f>
        <v/>
      </c>
      <c r="AM613" s="39" t="str">
        <f t="shared" si="159"/>
        <v/>
      </c>
    </row>
    <row r="614" spans="2:39" x14ac:dyDescent="0.35">
      <c r="B614" s="31"/>
      <c r="C614" s="31"/>
      <c r="D614" s="31"/>
      <c r="E614" s="31"/>
      <c r="F614" s="78"/>
      <c r="G614" s="21"/>
      <c r="H614" s="31"/>
      <c r="I614" s="32"/>
      <c r="J614" s="33" t="str">
        <f t="shared" si="146"/>
        <v/>
      </c>
      <c r="K614" s="31"/>
      <c r="L614" s="24"/>
      <c r="M614" s="24"/>
      <c r="N614" s="24"/>
      <c r="O614" s="34" t="str">
        <f t="shared" si="147"/>
        <v/>
      </c>
      <c r="P614" s="34" t="str">
        <f t="shared" ca="1" si="148"/>
        <v/>
      </c>
      <c r="Q614" s="34" t="str">
        <f>IF(AND(C614="Abierto",D614="Urgente"),RANK(P614,$P$4:$P$999,0)+COUNTIF($P$4:P614,P614)-1,"")</f>
        <v/>
      </c>
      <c r="R614" s="34" t="str">
        <f t="shared" si="149"/>
        <v/>
      </c>
      <c r="S614" s="34" t="str">
        <f t="shared" ca="1" si="150"/>
        <v/>
      </c>
      <c r="T614" s="34" t="str">
        <f>IF(AND(C614="Abierto",D614="Alta"),RANK(S614,$S$4:$S$999,0)+COUNTIF($S$4:S614,S614)-1+MAX(Q:Q),"")</f>
        <v/>
      </c>
      <c r="U614" s="34" t="str">
        <f t="shared" si="151"/>
        <v/>
      </c>
      <c r="V614" s="34" t="str">
        <f t="shared" ca="1" si="152"/>
        <v/>
      </c>
      <c r="W614" s="34" t="str">
        <f>IF(AND(C614="Abierto",D614="Media"),RANK(V614,$V$4:$V$999,0)+COUNTIF($V$4:V614,V614)-1+MAX(Q:Q,T:T),"")</f>
        <v/>
      </c>
      <c r="X614" s="34" t="str">
        <f t="shared" si="153"/>
        <v/>
      </c>
      <c r="Y614" s="34" t="str">
        <f t="shared" ca="1" si="154"/>
        <v/>
      </c>
      <c r="Z614" s="34" t="str">
        <f>IF(AND(C614="Abierto",D614="Baja"),RANK(Y614,$Y$4:$Y$999,0)+COUNTIF($Y$4:Y614,Y614)-1+MAX(Q:Q,T:T,W:W),"")</f>
        <v/>
      </c>
      <c r="AA614" s="35" t="str">
        <f t="shared" si="160"/>
        <v/>
      </c>
      <c r="AB614" s="35" t="str">
        <f t="shared" si="155"/>
        <v/>
      </c>
      <c r="AC614" s="35" t="str">
        <f t="shared" si="156"/>
        <v/>
      </c>
      <c r="AD614" s="36">
        <v>611</v>
      </c>
      <c r="AE614" s="36" t="str">
        <f t="shared" ca="1" si="157"/>
        <v/>
      </c>
      <c r="AF614" s="37" t="str">
        <f t="shared" ca="1" si="158"/>
        <v/>
      </c>
      <c r="AG614" s="24"/>
      <c r="AH614" s="24"/>
      <c r="AI614" s="24"/>
      <c r="AJ614" s="24"/>
      <c r="AK614" s="36" t="str">
        <f>IF(AL614="","",MAX($AK$1:AK613)+1)</f>
        <v/>
      </c>
      <c r="AL614" s="39" t="str">
        <f>IF(H614="","",IF(COUNTIF($AL$3:AL613,H614)=0,H614,""))</f>
        <v/>
      </c>
      <c r="AM614" s="39" t="str">
        <f t="shared" si="159"/>
        <v/>
      </c>
    </row>
    <row r="615" spans="2:39" x14ac:dyDescent="0.35">
      <c r="B615" s="31"/>
      <c r="C615" s="31"/>
      <c r="D615" s="31"/>
      <c r="E615" s="31"/>
      <c r="F615" s="78"/>
      <c r="G615" s="21"/>
      <c r="H615" s="31"/>
      <c r="I615" s="32"/>
      <c r="J615" s="33" t="str">
        <f t="shared" si="146"/>
        <v/>
      </c>
      <c r="K615" s="31"/>
      <c r="L615" s="24"/>
      <c r="M615" s="24"/>
      <c r="N615" s="24"/>
      <c r="O615" s="34" t="str">
        <f t="shared" si="147"/>
        <v/>
      </c>
      <c r="P615" s="34" t="str">
        <f t="shared" ca="1" si="148"/>
        <v/>
      </c>
      <c r="Q615" s="34" t="str">
        <f>IF(AND(C615="Abierto",D615="Urgente"),RANK(P615,$P$4:$P$999,0)+COUNTIF($P$4:P615,P615)-1,"")</f>
        <v/>
      </c>
      <c r="R615" s="34" t="str">
        <f t="shared" si="149"/>
        <v/>
      </c>
      <c r="S615" s="34" t="str">
        <f t="shared" ca="1" si="150"/>
        <v/>
      </c>
      <c r="T615" s="34" t="str">
        <f>IF(AND(C615="Abierto",D615="Alta"),RANK(S615,$S$4:$S$999,0)+COUNTIF($S$4:S615,S615)-1+MAX(Q:Q),"")</f>
        <v/>
      </c>
      <c r="U615" s="34" t="str">
        <f t="shared" si="151"/>
        <v/>
      </c>
      <c r="V615" s="34" t="str">
        <f t="shared" ca="1" si="152"/>
        <v/>
      </c>
      <c r="W615" s="34" t="str">
        <f>IF(AND(C615="Abierto",D615="Media"),RANK(V615,$V$4:$V$999,0)+COUNTIF($V$4:V615,V615)-1+MAX(Q:Q,T:T),"")</f>
        <v/>
      </c>
      <c r="X615" s="34" t="str">
        <f t="shared" si="153"/>
        <v/>
      </c>
      <c r="Y615" s="34" t="str">
        <f t="shared" ca="1" si="154"/>
        <v/>
      </c>
      <c r="Z615" s="34" t="str">
        <f>IF(AND(C615="Abierto",D615="Baja"),RANK(Y615,$Y$4:$Y$999,0)+COUNTIF($Y$4:Y615,Y615)-1+MAX(Q:Q,T:T,W:W),"")</f>
        <v/>
      </c>
      <c r="AA615" s="35" t="str">
        <f t="shared" si="160"/>
        <v/>
      </c>
      <c r="AB615" s="35" t="str">
        <f t="shared" si="155"/>
        <v/>
      </c>
      <c r="AC615" s="35" t="str">
        <f t="shared" si="156"/>
        <v/>
      </c>
      <c r="AD615" s="36">
        <v>612</v>
      </c>
      <c r="AE615" s="36" t="str">
        <f t="shared" ca="1" si="157"/>
        <v/>
      </c>
      <c r="AF615" s="37" t="str">
        <f t="shared" ca="1" si="158"/>
        <v/>
      </c>
      <c r="AG615" s="24"/>
      <c r="AH615" s="24"/>
      <c r="AI615" s="24"/>
      <c r="AJ615" s="24"/>
      <c r="AK615" s="36" t="str">
        <f>IF(AL615="","",MAX($AK$1:AK614)+1)</f>
        <v/>
      </c>
      <c r="AL615" s="39" t="str">
        <f>IF(H615="","",IF(COUNTIF($AL$3:AL614,H615)=0,H615,""))</f>
        <v/>
      </c>
      <c r="AM615" s="39" t="str">
        <f t="shared" si="159"/>
        <v/>
      </c>
    </row>
    <row r="616" spans="2:39" x14ac:dyDescent="0.35">
      <c r="B616" s="31"/>
      <c r="C616" s="31"/>
      <c r="D616" s="31"/>
      <c r="E616" s="31"/>
      <c r="F616" s="78"/>
      <c r="G616" s="21"/>
      <c r="H616" s="31"/>
      <c r="I616" s="32"/>
      <c r="J616" s="33" t="str">
        <f t="shared" si="146"/>
        <v/>
      </c>
      <c r="K616" s="31"/>
      <c r="L616" s="24"/>
      <c r="M616" s="24"/>
      <c r="N616" s="24"/>
      <c r="O616" s="34" t="str">
        <f t="shared" si="147"/>
        <v/>
      </c>
      <c r="P616" s="34" t="str">
        <f t="shared" ca="1" si="148"/>
        <v/>
      </c>
      <c r="Q616" s="34" t="str">
        <f>IF(AND(C616="Abierto",D616="Urgente"),RANK(P616,$P$4:$P$999,0)+COUNTIF($P$4:P616,P616)-1,"")</f>
        <v/>
      </c>
      <c r="R616" s="34" t="str">
        <f t="shared" si="149"/>
        <v/>
      </c>
      <c r="S616" s="34" t="str">
        <f t="shared" ca="1" si="150"/>
        <v/>
      </c>
      <c r="T616" s="34" t="str">
        <f>IF(AND(C616="Abierto",D616="Alta"),RANK(S616,$S$4:$S$999,0)+COUNTIF($S$4:S616,S616)-1+MAX(Q:Q),"")</f>
        <v/>
      </c>
      <c r="U616" s="34" t="str">
        <f t="shared" si="151"/>
        <v/>
      </c>
      <c r="V616" s="34" t="str">
        <f t="shared" ca="1" si="152"/>
        <v/>
      </c>
      <c r="W616" s="34" t="str">
        <f>IF(AND(C616="Abierto",D616="Media"),RANK(V616,$V$4:$V$999,0)+COUNTIF($V$4:V616,V616)-1+MAX(Q:Q,T:T),"")</f>
        <v/>
      </c>
      <c r="X616" s="34" t="str">
        <f t="shared" si="153"/>
        <v/>
      </c>
      <c r="Y616" s="34" t="str">
        <f t="shared" ca="1" si="154"/>
        <v/>
      </c>
      <c r="Z616" s="34" t="str">
        <f>IF(AND(C616="Abierto",D616="Baja"),RANK(Y616,$Y$4:$Y$999,0)+COUNTIF($Y$4:Y616,Y616)-1+MAX(Q:Q,T:T,W:W),"")</f>
        <v/>
      </c>
      <c r="AA616" s="35" t="str">
        <f t="shared" si="160"/>
        <v/>
      </c>
      <c r="AB616" s="35" t="str">
        <f t="shared" si="155"/>
        <v/>
      </c>
      <c r="AC616" s="35" t="str">
        <f t="shared" si="156"/>
        <v/>
      </c>
      <c r="AD616" s="36">
        <v>613</v>
      </c>
      <c r="AE616" s="36" t="str">
        <f t="shared" ca="1" si="157"/>
        <v/>
      </c>
      <c r="AF616" s="37" t="str">
        <f t="shared" ca="1" si="158"/>
        <v/>
      </c>
      <c r="AG616" s="24"/>
      <c r="AH616" s="24"/>
      <c r="AI616" s="24"/>
      <c r="AJ616" s="24"/>
      <c r="AK616" s="36" t="str">
        <f>IF(AL616="","",MAX($AK$1:AK615)+1)</f>
        <v/>
      </c>
      <c r="AL616" s="39" t="str">
        <f>IF(H616="","",IF(COUNTIF($AL$3:AL615,H616)=0,H616,""))</f>
        <v/>
      </c>
      <c r="AM616" s="39" t="str">
        <f t="shared" si="159"/>
        <v/>
      </c>
    </row>
    <row r="617" spans="2:39" x14ac:dyDescent="0.35">
      <c r="B617" s="31"/>
      <c r="C617" s="31"/>
      <c r="D617" s="31"/>
      <c r="E617" s="31"/>
      <c r="F617" s="78"/>
      <c r="G617" s="21"/>
      <c r="H617" s="31"/>
      <c r="I617" s="32"/>
      <c r="J617" s="33" t="str">
        <f t="shared" si="146"/>
        <v/>
      </c>
      <c r="K617" s="31"/>
      <c r="L617" s="24"/>
      <c r="M617" s="24"/>
      <c r="N617" s="24"/>
      <c r="O617" s="34" t="str">
        <f t="shared" si="147"/>
        <v/>
      </c>
      <c r="P617" s="34" t="str">
        <f t="shared" ca="1" si="148"/>
        <v/>
      </c>
      <c r="Q617" s="34" t="str">
        <f>IF(AND(C617="Abierto",D617="Urgente"),RANK(P617,$P$4:$P$999,0)+COUNTIF($P$4:P617,P617)-1,"")</f>
        <v/>
      </c>
      <c r="R617" s="34" t="str">
        <f t="shared" si="149"/>
        <v/>
      </c>
      <c r="S617" s="34" t="str">
        <f t="shared" ca="1" si="150"/>
        <v/>
      </c>
      <c r="T617" s="34" t="str">
        <f>IF(AND(C617="Abierto",D617="Alta"),RANK(S617,$S$4:$S$999,0)+COUNTIF($S$4:S617,S617)-1+MAX(Q:Q),"")</f>
        <v/>
      </c>
      <c r="U617" s="34" t="str">
        <f t="shared" si="151"/>
        <v/>
      </c>
      <c r="V617" s="34" t="str">
        <f t="shared" ca="1" si="152"/>
        <v/>
      </c>
      <c r="W617" s="34" t="str">
        <f>IF(AND(C617="Abierto",D617="Media"),RANK(V617,$V$4:$V$999,0)+COUNTIF($V$4:V617,V617)-1+MAX(Q:Q,T:T),"")</f>
        <v/>
      </c>
      <c r="X617" s="34" t="str">
        <f t="shared" si="153"/>
        <v/>
      </c>
      <c r="Y617" s="34" t="str">
        <f t="shared" ca="1" si="154"/>
        <v/>
      </c>
      <c r="Z617" s="34" t="str">
        <f>IF(AND(C617="Abierto",D617="Baja"),RANK(Y617,$Y$4:$Y$999,0)+COUNTIF($Y$4:Y617,Y617)-1+MAX(Q:Q,T:T,W:W),"")</f>
        <v/>
      </c>
      <c r="AA617" s="35" t="str">
        <f t="shared" si="160"/>
        <v/>
      </c>
      <c r="AB617" s="35" t="str">
        <f t="shared" si="155"/>
        <v/>
      </c>
      <c r="AC617" s="35" t="str">
        <f t="shared" si="156"/>
        <v/>
      </c>
      <c r="AD617" s="36">
        <v>614</v>
      </c>
      <c r="AE617" s="36" t="str">
        <f t="shared" ca="1" si="157"/>
        <v/>
      </c>
      <c r="AF617" s="37" t="str">
        <f t="shared" ca="1" si="158"/>
        <v/>
      </c>
      <c r="AG617" s="24"/>
      <c r="AH617" s="24"/>
      <c r="AI617" s="24"/>
      <c r="AJ617" s="24"/>
      <c r="AK617" s="36" t="str">
        <f>IF(AL617="","",MAX($AK$1:AK616)+1)</f>
        <v/>
      </c>
      <c r="AL617" s="39" t="str">
        <f>IF(H617="","",IF(COUNTIF($AL$3:AL616,H617)=0,H617,""))</f>
        <v/>
      </c>
      <c r="AM617" s="39" t="str">
        <f t="shared" si="159"/>
        <v/>
      </c>
    </row>
    <row r="618" spans="2:39" x14ac:dyDescent="0.35">
      <c r="B618" s="31"/>
      <c r="C618" s="31"/>
      <c r="D618" s="31"/>
      <c r="E618" s="31"/>
      <c r="F618" s="78"/>
      <c r="G618" s="21"/>
      <c r="H618" s="31"/>
      <c r="I618" s="32"/>
      <c r="J618" s="33" t="str">
        <f t="shared" si="146"/>
        <v/>
      </c>
      <c r="K618" s="31"/>
      <c r="L618" s="24"/>
      <c r="M618" s="24"/>
      <c r="N618" s="24"/>
      <c r="O618" s="34" t="str">
        <f t="shared" si="147"/>
        <v/>
      </c>
      <c r="P618" s="34" t="str">
        <f t="shared" ca="1" si="148"/>
        <v/>
      </c>
      <c r="Q618" s="34" t="str">
        <f>IF(AND(C618="Abierto",D618="Urgente"),RANK(P618,$P$4:$P$999,0)+COUNTIF($P$4:P618,P618)-1,"")</f>
        <v/>
      </c>
      <c r="R618" s="34" t="str">
        <f t="shared" si="149"/>
        <v/>
      </c>
      <c r="S618" s="34" t="str">
        <f t="shared" ca="1" si="150"/>
        <v/>
      </c>
      <c r="T618" s="34" t="str">
        <f>IF(AND(C618="Abierto",D618="Alta"),RANK(S618,$S$4:$S$999,0)+COUNTIF($S$4:S618,S618)-1+MAX(Q:Q),"")</f>
        <v/>
      </c>
      <c r="U618" s="34" t="str">
        <f t="shared" si="151"/>
        <v/>
      </c>
      <c r="V618" s="34" t="str">
        <f t="shared" ca="1" si="152"/>
        <v/>
      </c>
      <c r="W618" s="34" t="str">
        <f>IF(AND(C618="Abierto",D618="Media"),RANK(V618,$V$4:$V$999,0)+COUNTIF($V$4:V618,V618)-1+MAX(Q:Q,T:T),"")</f>
        <v/>
      </c>
      <c r="X618" s="34" t="str">
        <f t="shared" si="153"/>
        <v/>
      </c>
      <c r="Y618" s="34" t="str">
        <f t="shared" ca="1" si="154"/>
        <v/>
      </c>
      <c r="Z618" s="34" t="str">
        <f>IF(AND(C618="Abierto",D618="Baja"),RANK(Y618,$Y$4:$Y$999,0)+COUNTIF($Y$4:Y618,Y618)-1+MAX(Q:Q,T:T,W:W),"")</f>
        <v/>
      </c>
      <c r="AA618" s="35" t="str">
        <f t="shared" si="160"/>
        <v/>
      </c>
      <c r="AB618" s="35" t="str">
        <f t="shared" si="155"/>
        <v/>
      </c>
      <c r="AC618" s="35" t="str">
        <f t="shared" si="156"/>
        <v/>
      </c>
      <c r="AD618" s="36">
        <v>615</v>
      </c>
      <c r="AE618" s="36" t="str">
        <f t="shared" ca="1" si="157"/>
        <v/>
      </c>
      <c r="AF618" s="37" t="str">
        <f t="shared" ca="1" si="158"/>
        <v/>
      </c>
      <c r="AG618" s="24"/>
      <c r="AH618" s="24"/>
      <c r="AI618" s="24"/>
      <c r="AJ618" s="24"/>
      <c r="AK618" s="36" t="str">
        <f>IF(AL618="","",MAX($AK$1:AK617)+1)</f>
        <v/>
      </c>
      <c r="AL618" s="39" t="str">
        <f>IF(H618="","",IF(COUNTIF($AL$3:AL617,H618)=0,H618,""))</f>
        <v/>
      </c>
      <c r="AM618" s="39" t="str">
        <f t="shared" si="159"/>
        <v/>
      </c>
    </row>
    <row r="619" spans="2:39" x14ac:dyDescent="0.35">
      <c r="B619" s="31"/>
      <c r="C619" s="31"/>
      <c r="D619" s="31"/>
      <c r="E619" s="31"/>
      <c r="F619" s="78"/>
      <c r="G619" s="21"/>
      <c r="H619" s="31"/>
      <c r="I619" s="32"/>
      <c r="J619" s="33" t="str">
        <f t="shared" si="146"/>
        <v/>
      </c>
      <c r="K619" s="31"/>
      <c r="L619" s="24"/>
      <c r="M619" s="24"/>
      <c r="N619" s="24"/>
      <c r="O619" s="34" t="str">
        <f t="shared" si="147"/>
        <v/>
      </c>
      <c r="P619" s="34" t="str">
        <f t="shared" ca="1" si="148"/>
        <v/>
      </c>
      <c r="Q619" s="34" t="str">
        <f>IF(AND(C619="Abierto",D619="Urgente"),RANK(P619,$P$4:$P$999,0)+COUNTIF($P$4:P619,P619)-1,"")</f>
        <v/>
      </c>
      <c r="R619" s="34" t="str">
        <f t="shared" si="149"/>
        <v/>
      </c>
      <c r="S619" s="34" t="str">
        <f t="shared" ca="1" si="150"/>
        <v/>
      </c>
      <c r="T619" s="34" t="str">
        <f>IF(AND(C619="Abierto",D619="Alta"),RANK(S619,$S$4:$S$999,0)+COUNTIF($S$4:S619,S619)-1+MAX(Q:Q),"")</f>
        <v/>
      </c>
      <c r="U619" s="34" t="str">
        <f t="shared" si="151"/>
        <v/>
      </c>
      <c r="V619" s="34" t="str">
        <f t="shared" ca="1" si="152"/>
        <v/>
      </c>
      <c r="W619" s="34" t="str">
        <f>IF(AND(C619="Abierto",D619="Media"),RANK(V619,$V$4:$V$999,0)+COUNTIF($V$4:V619,V619)-1+MAX(Q:Q,T:T),"")</f>
        <v/>
      </c>
      <c r="X619" s="34" t="str">
        <f t="shared" si="153"/>
        <v/>
      </c>
      <c r="Y619" s="34" t="str">
        <f t="shared" ca="1" si="154"/>
        <v/>
      </c>
      <c r="Z619" s="34" t="str">
        <f>IF(AND(C619="Abierto",D619="Baja"),RANK(Y619,$Y$4:$Y$999,0)+COUNTIF($Y$4:Y619,Y619)-1+MAX(Q:Q,T:T,W:W),"")</f>
        <v/>
      </c>
      <c r="AA619" s="35" t="str">
        <f t="shared" si="160"/>
        <v/>
      </c>
      <c r="AB619" s="35" t="str">
        <f t="shared" si="155"/>
        <v/>
      </c>
      <c r="AC619" s="35" t="str">
        <f t="shared" si="156"/>
        <v/>
      </c>
      <c r="AD619" s="36">
        <v>616</v>
      </c>
      <c r="AE619" s="36" t="str">
        <f t="shared" ca="1" si="157"/>
        <v/>
      </c>
      <c r="AF619" s="37" t="str">
        <f t="shared" ca="1" si="158"/>
        <v/>
      </c>
      <c r="AG619" s="24"/>
      <c r="AH619" s="24"/>
      <c r="AI619" s="24"/>
      <c r="AJ619" s="24"/>
      <c r="AK619" s="36" t="str">
        <f>IF(AL619="","",MAX($AK$1:AK618)+1)</f>
        <v/>
      </c>
      <c r="AL619" s="39" t="str">
        <f>IF(H619="","",IF(COUNTIF($AL$3:AL618,H619)=0,H619,""))</f>
        <v/>
      </c>
      <c r="AM619" s="39" t="str">
        <f t="shared" si="159"/>
        <v/>
      </c>
    </row>
    <row r="620" spans="2:39" x14ac:dyDescent="0.35">
      <c r="B620" s="31"/>
      <c r="C620" s="31"/>
      <c r="D620" s="31"/>
      <c r="E620" s="31"/>
      <c r="F620" s="78"/>
      <c r="G620" s="21"/>
      <c r="H620" s="31"/>
      <c r="I620" s="32"/>
      <c r="J620" s="33" t="str">
        <f t="shared" si="146"/>
        <v/>
      </c>
      <c r="K620" s="31"/>
      <c r="L620" s="24"/>
      <c r="M620" s="24"/>
      <c r="N620" s="24"/>
      <c r="O620" s="34" t="str">
        <f t="shared" si="147"/>
        <v/>
      </c>
      <c r="P620" s="34" t="str">
        <f t="shared" ca="1" si="148"/>
        <v/>
      </c>
      <c r="Q620" s="34" t="str">
        <f>IF(AND(C620="Abierto",D620="Urgente"),RANK(P620,$P$4:$P$999,0)+COUNTIF($P$4:P620,P620)-1,"")</f>
        <v/>
      </c>
      <c r="R620" s="34" t="str">
        <f t="shared" si="149"/>
        <v/>
      </c>
      <c r="S620" s="34" t="str">
        <f t="shared" ca="1" si="150"/>
        <v/>
      </c>
      <c r="T620" s="34" t="str">
        <f>IF(AND(C620="Abierto",D620="Alta"),RANK(S620,$S$4:$S$999,0)+COUNTIF($S$4:S620,S620)-1+MAX(Q:Q),"")</f>
        <v/>
      </c>
      <c r="U620" s="34" t="str">
        <f t="shared" si="151"/>
        <v/>
      </c>
      <c r="V620" s="34" t="str">
        <f t="shared" ca="1" si="152"/>
        <v/>
      </c>
      <c r="W620" s="34" t="str">
        <f>IF(AND(C620="Abierto",D620="Media"),RANK(V620,$V$4:$V$999,0)+COUNTIF($V$4:V620,V620)-1+MAX(Q:Q,T:T),"")</f>
        <v/>
      </c>
      <c r="X620" s="34" t="str">
        <f t="shared" si="153"/>
        <v/>
      </c>
      <c r="Y620" s="34" t="str">
        <f t="shared" ca="1" si="154"/>
        <v/>
      </c>
      <c r="Z620" s="34" t="str">
        <f>IF(AND(C620="Abierto",D620="Baja"),RANK(Y620,$Y$4:$Y$999,0)+COUNTIF($Y$4:Y620,Y620)-1+MAX(Q:Q,T:T,W:W),"")</f>
        <v/>
      </c>
      <c r="AA620" s="35" t="str">
        <f t="shared" si="160"/>
        <v/>
      </c>
      <c r="AB620" s="35" t="str">
        <f t="shared" si="155"/>
        <v/>
      </c>
      <c r="AC620" s="35" t="str">
        <f t="shared" si="156"/>
        <v/>
      </c>
      <c r="AD620" s="36">
        <v>617</v>
      </c>
      <c r="AE620" s="36" t="str">
        <f t="shared" ca="1" si="157"/>
        <v/>
      </c>
      <c r="AF620" s="37" t="str">
        <f t="shared" ca="1" si="158"/>
        <v/>
      </c>
      <c r="AG620" s="24"/>
      <c r="AH620" s="24"/>
      <c r="AI620" s="24"/>
      <c r="AJ620" s="24"/>
      <c r="AK620" s="36" t="str">
        <f>IF(AL620="","",MAX($AK$1:AK619)+1)</f>
        <v/>
      </c>
      <c r="AL620" s="39" t="str">
        <f>IF(H620="","",IF(COUNTIF($AL$3:AL619,H620)=0,H620,""))</f>
        <v/>
      </c>
      <c r="AM620" s="39" t="str">
        <f t="shared" si="159"/>
        <v/>
      </c>
    </row>
    <row r="621" spans="2:39" x14ac:dyDescent="0.35">
      <c r="B621" s="31"/>
      <c r="C621" s="31"/>
      <c r="D621" s="31"/>
      <c r="E621" s="31"/>
      <c r="F621" s="78"/>
      <c r="G621" s="21"/>
      <c r="H621" s="31"/>
      <c r="I621" s="32"/>
      <c r="J621" s="33" t="str">
        <f t="shared" si="146"/>
        <v/>
      </c>
      <c r="K621" s="31"/>
      <c r="L621" s="24"/>
      <c r="M621" s="24"/>
      <c r="N621" s="24"/>
      <c r="O621" s="34" t="str">
        <f t="shared" si="147"/>
        <v/>
      </c>
      <c r="P621" s="34" t="str">
        <f t="shared" ca="1" si="148"/>
        <v/>
      </c>
      <c r="Q621" s="34" t="str">
        <f>IF(AND(C621="Abierto",D621="Urgente"),RANK(P621,$P$4:$P$999,0)+COUNTIF($P$4:P621,P621)-1,"")</f>
        <v/>
      </c>
      <c r="R621" s="34" t="str">
        <f t="shared" si="149"/>
        <v/>
      </c>
      <c r="S621" s="34" t="str">
        <f t="shared" ca="1" si="150"/>
        <v/>
      </c>
      <c r="T621" s="34" t="str">
        <f>IF(AND(C621="Abierto",D621="Alta"),RANK(S621,$S$4:$S$999,0)+COUNTIF($S$4:S621,S621)-1+MAX(Q:Q),"")</f>
        <v/>
      </c>
      <c r="U621" s="34" t="str">
        <f t="shared" si="151"/>
        <v/>
      </c>
      <c r="V621" s="34" t="str">
        <f t="shared" ca="1" si="152"/>
        <v/>
      </c>
      <c r="W621" s="34" t="str">
        <f>IF(AND(C621="Abierto",D621="Media"),RANK(V621,$V$4:$V$999,0)+COUNTIF($V$4:V621,V621)-1+MAX(Q:Q,T:T),"")</f>
        <v/>
      </c>
      <c r="X621" s="34" t="str">
        <f t="shared" si="153"/>
        <v/>
      </c>
      <c r="Y621" s="34" t="str">
        <f t="shared" ca="1" si="154"/>
        <v/>
      </c>
      <c r="Z621" s="34" t="str">
        <f>IF(AND(C621="Abierto",D621="Baja"),RANK(Y621,$Y$4:$Y$999,0)+COUNTIF($Y$4:Y621,Y621)-1+MAX(Q:Q,T:T,W:W),"")</f>
        <v/>
      </c>
      <c r="AA621" s="35" t="str">
        <f t="shared" si="160"/>
        <v/>
      </c>
      <c r="AB621" s="35" t="str">
        <f t="shared" si="155"/>
        <v/>
      </c>
      <c r="AC621" s="35" t="str">
        <f t="shared" si="156"/>
        <v/>
      </c>
      <c r="AD621" s="36">
        <v>618</v>
      </c>
      <c r="AE621" s="36" t="str">
        <f t="shared" ca="1" si="157"/>
        <v/>
      </c>
      <c r="AF621" s="37" t="str">
        <f t="shared" ca="1" si="158"/>
        <v/>
      </c>
      <c r="AG621" s="24"/>
      <c r="AH621" s="24"/>
      <c r="AI621" s="24"/>
      <c r="AJ621" s="24"/>
      <c r="AK621" s="36" t="str">
        <f>IF(AL621="","",MAX($AK$1:AK620)+1)</f>
        <v/>
      </c>
      <c r="AL621" s="39" t="str">
        <f>IF(H621="","",IF(COUNTIF($AL$3:AL620,H621)=0,H621,""))</f>
        <v/>
      </c>
      <c r="AM621" s="39" t="str">
        <f t="shared" si="159"/>
        <v/>
      </c>
    </row>
    <row r="622" spans="2:39" x14ac:dyDescent="0.35">
      <c r="B622" s="31"/>
      <c r="C622" s="31"/>
      <c r="D622" s="31"/>
      <c r="E622" s="31"/>
      <c r="F622" s="78"/>
      <c r="G622" s="21"/>
      <c r="H622" s="31"/>
      <c r="I622" s="32"/>
      <c r="J622" s="33" t="str">
        <f t="shared" si="146"/>
        <v/>
      </c>
      <c r="K622" s="31"/>
      <c r="L622" s="24"/>
      <c r="M622" s="24"/>
      <c r="N622" s="24"/>
      <c r="O622" s="34" t="str">
        <f t="shared" si="147"/>
        <v/>
      </c>
      <c r="P622" s="34" t="str">
        <f t="shared" ca="1" si="148"/>
        <v/>
      </c>
      <c r="Q622" s="34" t="str">
        <f>IF(AND(C622="Abierto",D622="Urgente"),RANK(P622,$P$4:$P$999,0)+COUNTIF($P$4:P622,P622)-1,"")</f>
        <v/>
      </c>
      <c r="R622" s="34" t="str">
        <f t="shared" si="149"/>
        <v/>
      </c>
      <c r="S622" s="34" t="str">
        <f t="shared" ca="1" si="150"/>
        <v/>
      </c>
      <c r="T622" s="34" t="str">
        <f>IF(AND(C622="Abierto",D622="Alta"),RANK(S622,$S$4:$S$999,0)+COUNTIF($S$4:S622,S622)-1+MAX(Q:Q),"")</f>
        <v/>
      </c>
      <c r="U622" s="34" t="str">
        <f t="shared" si="151"/>
        <v/>
      </c>
      <c r="V622" s="34" t="str">
        <f t="shared" ca="1" si="152"/>
        <v/>
      </c>
      <c r="W622" s="34" t="str">
        <f>IF(AND(C622="Abierto",D622="Media"),RANK(V622,$V$4:$V$999,0)+COUNTIF($V$4:V622,V622)-1+MAX(Q:Q,T:T),"")</f>
        <v/>
      </c>
      <c r="X622" s="34" t="str">
        <f t="shared" si="153"/>
        <v/>
      </c>
      <c r="Y622" s="34" t="str">
        <f t="shared" ca="1" si="154"/>
        <v/>
      </c>
      <c r="Z622" s="34" t="str">
        <f>IF(AND(C622="Abierto",D622="Baja"),RANK(Y622,$Y$4:$Y$999,0)+COUNTIF($Y$4:Y622,Y622)-1+MAX(Q:Q,T:T,W:W),"")</f>
        <v/>
      </c>
      <c r="AA622" s="35" t="str">
        <f t="shared" si="160"/>
        <v/>
      </c>
      <c r="AB622" s="35" t="str">
        <f t="shared" si="155"/>
        <v/>
      </c>
      <c r="AC622" s="35" t="str">
        <f t="shared" si="156"/>
        <v/>
      </c>
      <c r="AD622" s="36">
        <v>619</v>
      </c>
      <c r="AE622" s="36" t="str">
        <f t="shared" ca="1" si="157"/>
        <v/>
      </c>
      <c r="AF622" s="37" t="str">
        <f t="shared" ca="1" si="158"/>
        <v/>
      </c>
      <c r="AG622" s="24"/>
      <c r="AH622" s="24"/>
      <c r="AI622" s="24"/>
      <c r="AJ622" s="24"/>
      <c r="AK622" s="36" t="str">
        <f>IF(AL622="","",MAX($AK$1:AK621)+1)</f>
        <v/>
      </c>
      <c r="AL622" s="39" t="str">
        <f>IF(H622="","",IF(COUNTIF($AL$3:AL621,H622)=0,H622,""))</f>
        <v/>
      </c>
      <c r="AM622" s="39" t="str">
        <f t="shared" si="159"/>
        <v/>
      </c>
    </row>
    <row r="623" spans="2:39" x14ac:dyDescent="0.35">
      <c r="B623" s="31"/>
      <c r="C623" s="31"/>
      <c r="D623" s="31"/>
      <c r="E623" s="31"/>
      <c r="F623" s="78"/>
      <c r="G623" s="21"/>
      <c r="H623" s="31"/>
      <c r="I623" s="32"/>
      <c r="J623" s="33" t="str">
        <f t="shared" si="146"/>
        <v/>
      </c>
      <c r="K623" s="31"/>
      <c r="L623" s="24"/>
      <c r="M623" s="24"/>
      <c r="N623" s="24"/>
      <c r="O623" s="34" t="str">
        <f t="shared" si="147"/>
        <v/>
      </c>
      <c r="P623" s="34" t="str">
        <f t="shared" ca="1" si="148"/>
        <v/>
      </c>
      <c r="Q623" s="34" t="str">
        <f>IF(AND(C623="Abierto",D623="Urgente"),RANK(P623,$P$4:$P$999,0)+COUNTIF($P$4:P623,P623)-1,"")</f>
        <v/>
      </c>
      <c r="R623" s="34" t="str">
        <f t="shared" si="149"/>
        <v/>
      </c>
      <c r="S623" s="34" t="str">
        <f t="shared" ca="1" si="150"/>
        <v/>
      </c>
      <c r="T623" s="34" t="str">
        <f>IF(AND(C623="Abierto",D623="Alta"),RANK(S623,$S$4:$S$999,0)+COUNTIF($S$4:S623,S623)-1+MAX(Q:Q),"")</f>
        <v/>
      </c>
      <c r="U623" s="34" t="str">
        <f t="shared" si="151"/>
        <v/>
      </c>
      <c r="V623" s="34" t="str">
        <f t="shared" ca="1" si="152"/>
        <v/>
      </c>
      <c r="W623" s="34" t="str">
        <f>IF(AND(C623="Abierto",D623="Media"),RANK(V623,$V$4:$V$999,0)+COUNTIF($V$4:V623,V623)-1+MAX(Q:Q,T:T),"")</f>
        <v/>
      </c>
      <c r="X623" s="34" t="str">
        <f t="shared" si="153"/>
        <v/>
      </c>
      <c r="Y623" s="34" t="str">
        <f t="shared" ca="1" si="154"/>
        <v/>
      </c>
      <c r="Z623" s="34" t="str">
        <f>IF(AND(C623="Abierto",D623="Baja"),RANK(Y623,$Y$4:$Y$999,0)+COUNTIF($Y$4:Y623,Y623)-1+MAX(Q:Q,T:T,W:W),"")</f>
        <v/>
      </c>
      <c r="AA623" s="35" t="str">
        <f t="shared" si="160"/>
        <v/>
      </c>
      <c r="AB623" s="35" t="str">
        <f t="shared" si="155"/>
        <v/>
      </c>
      <c r="AC623" s="35" t="str">
        <f t="shared" si="156"/>
        <v/>
      </c>
      <c r="AD623" s="36">
        <v>620</v>
      </c>
      <c r="AE623" s="36" t="str">
        <f t="shared" ca="1" si="157"/>
        <v/>
      </c>
      <c r="AF623" s="37" t="str">
        <f t="shared" ca="1" si="158"/>
        <v/>
      </c>
      <c r="AG623" s="24"/>
      <c r="AH623" s="24"/>
      <c r="AI623" s="24"/>
      <c r="AJ623" s="24"/>
      <c r="AK623" s="36" t="str">
        <f>IF(AL623="","",MAX($AK$1:AK622)+1)</f>
        <v/>
      </c>
      <c r="AL623" s="39" t="str">
        <f>IF(H623="","",IF(COUNTIF($AL$3:AL622,H623)=0,H623,""))</f>
        <v/>
      </c>
      <c r="AM623" s="39" t="str">
        <f t="shared" si="159"/>
        <v/>
      </c>
    </row>
    <row r="624" spans="2:39" x14ac:dyDescent="0.35">
      <c r="B624" s="31"/>
      <c r="C624" s="31"/>
      <c r="D624" s="31"/>
      <c r="E624" s="31"/>
      <c r="F624" s="78"/>
      <c r="G624" s="21"/>
      <c r="H624" s="31"/>
      <c r="I624" s="32"/>
      <c r="J624" s="33" t="str">
        <f t="shared" si="146"/>
        <v/>
      </c>
      <c r="K624" s="31"/>
      <c r="L624" s="24"/>
      <c r="M624" s="24"/>
      <c r="N624" s="24"/>
      <c r="O624" s="34" t="str">
        <f t="shared" si="147"/>
        <v/>
      </c>
      <c r="P624" s="34" t="str">
        <f t="shared" ca="1" si="148"/>
        <v/>
      </c>
      <c r="Q624" s="34" t="str">
        <f>IF(AND(C624="Abierto",D624="Urgente"),RANK(P624,$P$4:$P$999,0)+COUNTIF($P$4:P624,P624)-1,"")</f>
        <v/>
      </c>
      <c r="R624" s="34" t="str">
        <f t="shared" si="149"/>
        <v/>
      </c>
      <c r="S624" s="34" t="str">
        <f t="shared" ca="1" si="150"/>
        <v/>
      </c>
      <c r="T624" s="34" t="str">
        <f>IF(AND(C624="Abierto",D624="Alta"),RANK(S624,$S$4:$S$999,0)+COUNTIF($S$4:S624,S624)-1+MAX(Q:Q),"")</f>
        <v/>
      </c>
      <c r="U624" s="34" t="str">
        <f t="shared" si="151"/>
        <v/>
      </c>
      <c r="V624" s="34" t="str">
        <f t="shared" ca="1" si="152"/>
        <v/>
      </c>
      <c r="W624" s="34" t="str">
        <f>IF(AND(C624="Abierto",D624="Media"),RANK(V624,$V$4:$V$999,0)+COUNTIF($V$4:V624,V624)-1+MAX(Q:Q,T:T),"")</f>
        <v/>
      </c>
      <c r="X624" s="34" t="str">
        <f t="shared" si="153"/>
        <v/>
      </c>
      <c r="Y624" s="34" t="str">
        <f t="shared" ca="1" si="154"/>
        <v/>
      </c>
      <c r="Z624" s="34" t="str">
        <f>IF(AND(C624="Abierto",D624="Baja"),RANK(Y624,$Y$4:$Y$999,0)+COUNTIF($Y$4:Y624,Y624)-1+MAX(Q:Q,T:T,W:W),"")</f>
        <v/>
      </c>
      <c r="AA624" s="35" t="str">
        <f t="shared" si="160"/>
        <v/>
      </c>
      <c r="AB624" s="35" t="str">
        <f t="shared" si="155"/>
        <v/>
      </c>
      <c r="AC624" s="35" t="str">
        <f t="shared" si="156"/>
        <v/>
      </c>
      <c r="AD624" s="36">
        <v>621</v>
      </c>
      <c r="AE624" s="36" t="str">
        <f t="shared" ca="1" si="157"/>
        <v/>
      </c>
      <c r="AF624" s="37" t="str">
        <f t="shared" ca="1" si="158"/>
        <v/>
      </c>
      <c r="AG624" s="24"/>
      <c r="AH624" s="24"/>
      <c r="AI624" s="24"/>
      <c r="AJ624" s="24"/>
      <c r="AK624" s="36" t="str">
        <f>IF(AL624="","",MAX($AK$1:AK623)+1)</f>
        <v/>
      </c>
      <c r="AL624" s="39" t="str">
        <f>IF(H624="","",IF(COUNTIF($AL$3:AL623,H624)=0,H624,""))</f>
        <v/>
      </c>
      <c r="AM624" s="39" t="str">
        <f t="shared" si="159"/>
        <v/>
      </c>
    </row>
    <row r="625" spans="2:39" x14ac:dyDescent="0.35">
      <c r="B625" s="31"/>
      <c r="C625" s="31"/>
      <c r="D625" s="31"/>
      <c r="E625" s="31"/>
      <c r="F625" s="78"/>
      <c r="G625" s="21"/>
      <c r="H625" s="31"/>
      <c r="I625" s="32"/>
      <c r="J625" s="33" t="str">
        <f t="shared" si="146"/>
        <v/>
      </c>
      <c r="K625" s="31"/>
      <c r="L625" s="24"/>
      <c r="M625" s="24"/>
      <c r="N625" s="24"/>
      <c r="O625" s="34" t="str">
        <f t="shared" si="147"/>
        <v/>
      </c>
      <c r="P625" s="34" t="str">
        <f t="shared" ca="1" si="148"/>
        <v/>
      </c>
      <c r="Q625" s="34" t="str">
        <f>IF(AND(C625="Abierto",D625="Urgente"),RANK(P625,$P$4:$P$999,0)+COUNTIF($P$4:P625,P625)-1,"")</f>
        <v/>
      </c>
      <c r="R625" s="34" t="str">
        <f t="shared" si="149"/>
        <v/>
      </c>
      <c r="S625" s="34" t="str">
        <f t="shared" ca="1" si="150"/>
        <v/>
      </c>
      <c r="T625" s="34" t="str">
        <f>IF(AND(C625="Abierto",D625="Alta"),RANK(S625,$S$4:$S$999,0)+COUNTIF($S$4:S625,S625)-1+MAX(Q:Q),"")</f>
        <v/>
      </c>
      <c r="U625" s="34" t="str">
        <f t="shared" si="151"/>
        <v/>
      </c>
      <c r="V625" s="34" t="str">
        <f t="shared" ca="1" si="152"/>
        <v/>
      </c>
      <c r="W625" s="34" t="str">
        <f>IF(AND(C625="Abierto",D625="Media"),RANK(V625,$V$4:$V$999,0)+COUNTIF($V$4:V625,V625)-1+MAX(Q:Q,T:T),"")</f>
        <v/>
      </c>
      <c r="X625" s="34" t="str">
        <f t="shared" si="153"/>
        <v/>
      </c>
      <c r="Y625" s="34" t="str">
        <f t="shared" ca="1" si="154"/>
        <v/>
      </c>
      <c r="Z625" s="34" t="str">
        <f>IF(AND(C625="Abierto",D625="Baja"),RANK(Y625,$Y$4:$Y$999,0)+COUNTIF($Y$4:Y625,Y625)-1+MAX(Q:Q,T:T,W:W),"")</f>
        <v/>
      </c>
      <c r="AA625" s="35" t="str">
        <f t="shared" si="160"/>
        <v/>
      </c>
      <c r="AB625" s="35" t="str">
        <f t="shared" si="155"/>
        <v/>
      </c>
      <c r="AC625" s="35" t="str">
        <f t="shared" si="156"/>
        <v/>
      </c>
      <c r="AD625" s="36">
        <v>622</v>
      </c>
      <c r="AE625" s="36" t="str">
        <f t="shared" ca="1" si="157"/>
        <v/>
      </c>
      <c r="AF625" s="37" t="str">
        <f t="shared" ca="1" si="158"/>
        <v/>
      </c>
      <c r="AG625" s="24"/>
      <c r="AH625" s="24"/>
      <c r="AI625" s="24"/>
      <c r="AJ625" s="24"/>
      <c r="AK625" s="36" t="str">
        <f>IF(AL625="","",MAX($AK$1:AK624)+1)</f>
        <v/>
      </c>
      <c r="AL625" s="39" t="str">
        <f>IF(H625="","",IF(COUNTIF($AL$3:AL624,H625)=0,H625,""))</f>
        <v/>
      </c>
      <c r="AM625" s="39" t="str">
        <f t="shared" si="159"/>
        <v/>
      </c>
    </row>
    <row r="626" spans="2:39" x14ac:dyDescent="0.35">
      <c r="B626" s="31"/>
      <c r="C626" s="31"/>
      <c r="D626" s="31"/>
      <c r="E626" s="31"/>
      <c r="F626" s="78"/>
      <c r="G626" s="21"/>
      <c r="H626" s="31"/>
      <c r="I626" s="32"/>
      <c r="J626" s="33" t="str">
        <f t="shared" si="146"/>
        <v/>
      </c>
      <c r="K626" s="31"/>
      <c r="L626" s="24"/>
      <c r="M626" s="24"/>
      <c r="N626" s="24"/>
      <c r="O626" s="34" t="str">
        <f t="shared" si="147"/>
        <v/>
      </c>
      <c r="P626" s="34" t="str">
        <f t="shared" ca="1" si="148"/>
        <v/>
      </c>
      <c r="Q626" s="34" t="str">
        <f>IF(AND(C626="Abierto",D626="Urgente"),RANK(P626,$P$4:$P$999,0)+COUNTIF($P$4:P626,P626)-1,"")</f>
        <v/>
      </c>
      <c r="R626" s="34" t="str">
        <f t="shared" si="149"/>
        <v/>
      </c>
      <c r="S626" s="34" t="str">
        <f t="shared" ca="1" si="150"/>
        <v/>
      </c>
      <c r="T626" s="34" t="str">
        <f>IF(AND(C626="Abierto",D626="Alta"),RANK(S626,$S$4:$S$999,0)+COUNTIF($S$4:S626,S626)-1+MAX(Q:Q),"")</f>
        <v/>
      </c>
      <c r="U626" s="34" t="str">
        <f t="shared" si="151"/>
        <v/>
      </c>
      <c r="V626" s="34" t="str">
        <f t="shared" ca="1" si="152"/>
        <v/>
      </c>
      <c r="W626" s="34" t="str">
        <f>IF(AND(C626="Abierto",D626="Media"),RANK(V626,$V$4:$V$999,0)+COUNTIF($V$4:V626,V626)-1+MAX(Q:Q,T:T),"")</f>
        <v/>
      </c>
      <c r="X626" s="34" t="str">
        <f t="shared" si="153"/>
        <v/>
      </c>
      <c r="Y626" s="34" t="str">
        <f t="shared" ca="1" si="154"/>
        <v/>
      </c>
      <c r="Z626" s="34" t="str">
        <f>IF(AND(C626="Abierto",D626="Baja"),RANK(Y626,$Y$4:$Y$999,0)+COUNTIF($Y$4:Y626,Y626)-1+MAX(Q:Q,T:T,W:W),"")</f>
        <v/>
      </c>
      <c r="AA626" s="35" t="str">
        <f t="shared" si="160"/>
        <v/>
      </c>
      <c r="AB626" s="35" t="str">
        <f t="shared" si="155"/>
        <v/>
      </c>
      <c r="AC626" s="35" t="str">
        <f t="shared" si="156"/>
        <v/>
      </c>
      <c r="AD626" s="36">
        <v>623</v>
      </c>
      <c r="AE626" s="36" t="str">
        <f t="shared" ca="1" si="157"/>
        <v/>
      </c>
      <c r="AF626" s="37" t="str">
        <f t="shared" ca="1" si="158"/>
        <v/>
      </c>
      <c r="AG626" s="24"/>
      <c r="AH626" s="24"/>
      <c r="AI626" s="24"/>
      <c r="AJ626" s="24"/>
      <c r="AK626" s="36" t="str">
        <f>IF(AL626="","",MAX($AK$1:AK625)+1)</f>
        <v/>
      </c>
      <c r="AL626" s="39" t="str">
        <f>IF(H626="","",IF(COUNTIF($AL$3:AL625,H626)=0,H626,""))</f>
        <v/>
      </c>
      <c r="AM626" s="39" t="str">
        <f t="shared" si="159"/>
        <v/>
      </c>
    </row>
    <row r="627" spans="2:39" x14ac:dyDescent="0.35">
      <c r="B627" s="31"/>
      <c r="C627" s="31"/>
      <c r="D627" s="31"/>
      <c r="E627" s="31"/>
      <c r="F627" s="78"/>
      <c r="G627" s="21"/>
      <c r="H627" s="31"/>
      <c r="I627" s="32"/>
      <c r="J627" s="33" t="str">
        <f t="shared" si="146"/>
        <v/>
      </c>
      <c r="K627" s="31"/>
      <c r="L627" s="24"/>
      <c r="M627" s="24"/>
      <c r="N627" s="24"/>
      <c r="O627" s="34" t="str">
        <f t="shared" si="147"/>
        <v/>
      </c>
      <c r="P627" s="34" t="str">
        <f t="shared" ca="1" si="148"/>
        <v/>
      </c>
      <c r="Q627" s="34" t="str">
        <f>IF(AND(C627="Abierto",D627="Urgente"),RANK(P627,$P$4:$P$999,0)+COUNTIF($P$4:P627,P627)-1,"")</f>
        <v/>
      </c>
      <c r="R627" s="34" t="str">
        <f t="shared" si="149"/>
        <v/>
      </c>
      <c r="S627" s="34" t="str">
        <f t="shared" ca="1" si="150"/>
        <v/>
      </c>
      <c r="T627" s="34" t="str">
        <f>IF(AND(C627="Abierto",D627="Alta"),RANK(S627,$S$4:$S$999,0)+COUNTIF($S$4:S627,S627)-1+MAX(Q:Q),"")</f>
        <v/>
      </c>
      <c r="U627" s="34" t="str">
        <f t="shared" si="151"/>
        <v/>
      </c>
      <c r="V627" s="34" t="str">
        <f t="shared" ca="1" si="152"/>
        <v/>
      </c>
      <c r="W627" s="34" t="str">
        <f>IF(AND(C627="Abierto",D627="Media"),RANK(V627,$V$4:$V$999,0)+COUNTIF($V$4:V627,V627)-1+MAX(Q:Q,T:T),"")</f>
        <v/>
      </c>
      <c r="X627" s="34" t="str">
        <f t="shared" si="153"/>
        <v/>
      </c>
      <c r="Y627" s="34" t="str">
        <f t="shared" ca="1" si="154"/>
        <v/>
      </c>
      <c r="Z627" s="34" t="str">
        <f>IF(AND(C627="Abierto",D627="Baja"),RANK(Y627,$Y$4:$Y$999,0)+COUNTIF($Y$4:Y627,Y627)-1+MAX(Q:Q,T:T,W:W),"")</f>
        <v/>
      </c>
      <c r="AA627" s="35" t="str">
        <f t="shared" si="160"/>
        <v/>
      </c>
      <c r="AB627" s="35" t="str">
        <f t="shared" si="155"/>
        <v/>
      </c>
      <c r="AC627" s="35" t="str">
        <f t="shared" si="156"/>
        <v/>
      </c>
      <c r="AD627" s="36">
        <v>624</v>
      </c>
      <c r="AE627" s="36" t="str">
        <f t="shared" ca="1" si="157"/>
        <v/>
      </c>
      <c r="AF627" s="37" t="str">
        <f t="shared" ca="1" si="158"/>
        <v/>
      </c>
      <c r="AG627" s="24"/>
      <c r="AH627" s="24"/>
      <c r="AI627" s="24"/>
      <c r="AJ627" s="24"/>
      <c r="AK627" s="36" t="str">
        <f>IF(AL627="","",MAX($AK$1:AK626)+1)</f>
        <v/>
      </c>
      <c r="AL627" s="39" t="str">
        <f>IF(H627="","",IF(COUNTIF($AL$3:AL626,H627)=0,H627,""))</f>
        <v/>
      </c>
      <c r="AM627" s="39" t="str">
        <f t="shared" si="159"/>
        <v/>
      </c>
    </row>
    <row r="628" spans="2:39" x14ac:dyDescent="0.35">
      <c r="B628" s="31"/>
      <c r="C628" s="31"/>
      <c r="D628" s="31"/>
      <c r="E628" s="31"/>
      <c r="F628" s="78"/>
      <c r="G628" s="21"/>
      <c r="H628" s="31"/>
      <c r="I628" s="32"/>
      <c r="J628" s="33" t="str">
        <f t="shared" si="146"/>
        <v/>
      </c>
      <c r="K628" s="31"/>
      <c r="L628" s="24"/>
      <c r="M628" s="24"/>
      <c r="N628" s="24"/>
      <c r="O628" s="34" t="str">
        <f t="shared" si="147"/>
        <v/>
      </c>
      <c r="P628" s="34" t="str">
        <f t="shared" ca="1" si="148"/>
        <v/>
      </c>
      <c r="Q628" s="34" t="str">
        <f>IF(AND(C628="Abierto",D628="Urgente"),RANK(P628,$P$4:$P$999,0)+COUNTIF($P$4:P628,P628)-1,"")</f>
        <v/>
      </c>
      <c r="R628" s="34" t="str">
        <f t="shared" si="149"/>
        <v/>
      </c>
      <c r="S628" s="34" t="str">
        <f t="shared" ca="1" si="150"/>
        <v/>
      </c>
      <c r="T628" s="34" t="str">
        <f>IF(AND(C628="Abierto",D628="Alta"),RANK(S628,$S$4:$S$999,0)+COUNTIF($S$4:S628,S628)-1+MAX(Q:Q),"")</f>
        <v/>
      </c>
      <c r="U628" s="34" t="str">
        <f t="shared" si="151"/>
        <v/>
      </c>
      <c r="V628" s="34" t="str">
        <f t="shared" ca="1" si="152"/>
        <v/>
      </c>
      <c r="W628" s="34" t="str">
        <f>IF(AND(C628="Abierto",D628="Media"),RANK(V628,$V$4:$V$999,0)+COUNTIF($V$4:V628,V628)-1+MAX(Q:Q,T:T),"")</f>
        <v/>
      </c>
      <c r="X628" s="34" t="str">
        <f t="shared" si="153"/>
        <v/>
      </c>
      <c r="Y628" s="34" t="str">
        <f t="shared" ca="1" si="154"/>
        <v/>
      </c>
      <c r="Z628" s="34" t="str">
        <f>IF(AND(C628="Abierto",D628="Baja"),RANK(Y628,$Y$4:$Y$999,0)+COUNTIF($Y$4:Y628,Y628)-1+MAX(Q:Q,T:T,W:W),"")</f>
        <v/>
      </c>
      <c r="AA628" s="35" t="str">
        <f t="shared" si="160"/>
        <v/>
      </c>
      <c r="AB628" s="35" t="str">
        <f t="shared" si="155"/>
        <v/>
      </c>
      <c r="AC628" s="35" t="str">
        <f t="shared" si="156"/>
        <v/>
      </c>
      <c r="AD628" s="36">
        <v>625</v>
      </c>
      <c r="AE628" s="36" t="str">
        <f t="shared" ca="1" si="157"/>
        <v/>
      </c>
      <c r="AF628" s="37" t="str">
        <f t="shared" ca="1" si="158"/>
        <v/>
      </c>
      <c r="AG628" s="24"/>
      <c r="AH628" s="24"/>
      <c r="AI628" s="24"/>
      <c r="AJ628" s="24"/>
      <c r="AK628" s="36" t="str">
        <f>IF(AL628="","",MAX($AK$1:AK627)+1)</f>
        <v/>
      </c>
      <c r="AL628" s="39" t="str">
        <f>IF(H628="","",IF(COUNTIF($AL$3:AL627,H628)=0,H628,""))</f>
        <v/>
      </c>
      <c r="AM628" s="39" t="str">
        <f t="shared" si="159"/>
        <v/>
      </c>
    </row>
    <row r="629" spans="2:39" x14ac:dyDescent="0.35">
      <c r="B629" s="31"/>
      <c r="C629" s="31"/>
      <c r="D629" s="31"/>
      <c r="E629" s="31"/>
      <c r="F629" s="78"/>
      <c r="G629" s="21"/>
      <c r="H629" s="31"/>
      <c r="I629" s="32"/>
      <c r="J629" s="33" t="str">
        <f t="shared" si="146"/>
        <v/>
      </c>
      <c r="K629" s="31"/>
      <c r="L629" s="24"/>
      <c r="M629" s="24"/>
      <c r="N629" s="24"/>
      <c r="O629" s="34" t="str">
        <f t="shared" si="147"/>
        <v/>
      </c>
      <c r="P629" s="34" t="str">
        <f t="shared" ca="1" si="148"/>
        <v/>
      </c>
      <c r="Q629" s="34" t="str">
        <f>IF(AND(C629="Abierto",D629="Urgente"),RANK(P629,$P$4:$P$999,0)+COUNTIF($P$4:P629,P629)-1,"")</f>
        <v/>
      </c>
      <c r="R629" s="34" t="str">
        <f t="shared" si="149"/>
        <v/>
      </c>
      <c r="S629" s="34" t="str">
        <f t="shared" ca="1" si="150"/>
        <v/>
      </c>
      <c r="T629" s="34" t="str">
        <f>IF(AND(C629="Abierto",D629="Alta"),RANK(S629,$S$4:$S$999,0)+COUNTIF($S$4:S629,S629)-1+MAX(Q:Q),"")</f>
        <v/>
      </c>
      <c r="U629" s="34" t="str">
        <f t="shared" si="151"/>
        <v/>
      </c>
      <c r="V629" s="34" t="str">
        <f t="shared" ca="1" si="152"/>
        <v/>
      </c>
      <c r="W629" s="34" t="str">
        <f>IF(AND(C629="Abierto",D629="Media"),RANK(V629,$V$4:$V$999,0)+COUNTIF($V$4:V629,V629)-1+MAX(Q:Q,T:T),"")</f>
        <v/>
      </c>
      <c r="X629" s="34" t="str">
        <f t="shared" si="153"/>
        <v/>
      </c>
      <c r="Y629" s="34" t="str">
        <f t="shared" ca="1" si="154"/>
        <v/>
      </c>
      <c r="Z629" s="34" t="str">
        <f>IF(AND(C629="Abierto",D629="Baja"),RANK(Y629,$Y$4:$Y$999,0)+COUNTIF($Y$4:Y629,Y629)-1+MAX(Q:Q,T:T,W:W),"")</f>
        <v/>
      </c>
      <c r="AA629" s="35" t="str">
        <f t="shared" si="160"/>
        <v/>
      </c>
      <c r="AB629" s="35" t="str">
        <f t="shared" si="155"/>
        <v/>
      </c>
      <c r="AC629" s="35" t="str">
        <f t="shared" si="156"/>
        <v/>
      </c>
      <c r="AD629" s="36">
        <v>626</v>
      </c>
      <c r="AE629" s="36" t="str">
        <f t="shared" ca="1" si="157"/>
        <v/>
      </c>
      <c r="AF629" s="37" t="str">
        <f t="shared" ca="1" si="158"/>
        <v/>
      </c>
      <c r="AG629" s="24"/>
      <c r="AH629" s="24"/>
      <c r="AI629" s="24"/>
      <c r="AJ629" s="24"/>
      <c r="AK629" s="36" t="str">
        <f>IF(AL629="","",MAX($AK$1:AK628)+1)</f>
        <v/>
      </c>
      <c r="AL629" s="39" t="str">
        <f>IF(H629="","",IF(COUNTIF($AL$3:AL628,H629)=0,H629,""))</f>
        <v/>
      </c>
      <c r="AM629" s="39" t="str">
        <f t="shared" si="159"/>
        <v/>
      </c>
    </row>
    <row r="630" spans="2:39" x14ac:dyDescent="0.35">
      <c r="B630" s="31"/>
      <c r="C630" s="31"/>
      <c r="D630" s="31"/>
      <c r="E630" s="31"/>
      <c r="F630" s="78"/>
      <c r="G630" s="21"/>
      <c r="H630" s="31"/>
      <c r="I630" s="32"/>
      <c r="J630" s="33" t="str">
        <f t="shared" si="146"/>
        <v/>
      </c>
      <c r="K630" s="31"/>
      <c r="L630" s="24"/>
      <c r="M630" s="24"/>
      <c r="N630" s="24"/>
      <c r="O630" s="34" t="str">
        <f t="shared" si="147"/>
        <v/>
      </c>
      <c r="P630" s="34" t="str">
        <f t="shared" ca="1" si="148"/>
        <v/>
      </c>
      <c r="Q630" s="34" t="str">
        <f>IF(AND(C630="Abierto",D630="Urgente"),RANK(P630,$P$4:$P$999,0)+COUNTIF($P$4:P630,P630)-1,"")</f>
        <v/>
      </c>
      <c r="R630" s="34" t="str">
        <f t="shared" si="149"/>
        <v/>
      </c>
      <c r="S630" s="34" t="str">
        <f t="shared" ca="1" si="150"/>
        <v/>
      </c>
      <c r="T630" s="34" t="str">
        <f>IF(AND(C630="Abierto",D630="Alta"),RANK(S630,$S$4:$S$999,0)+COUNTIF($S$4:S630,S630)-1+MAX(Q:Q),"")</f>
        <v/>
      </c>
      <c r="U630" s="34" t="str">
        <f t="shared" si="151"/>
        <v/>
      </c>
      <c r="V630" s="34" t="str">
        <f t="shared" ca="1" si="152"/>
        <v/>
      </c>
      <c r="W630" s="34" t="str">
        <f>IF(AND(C630="Abierto",D630="Media"),RANK(V630,$V$4:$V$999,0)+COUNTIF($V$4:V630,V630)-1+MAX(Q:Q,T:T),"")</f>
        <v/>
      </c>
      <c r="X630" s="34" t="str">
        <f t="shared" si="153"/>
        <v/>
      </c>
      <c r="Y630" s="34" t="str">
        <f t="shared" ca="1" si="154"/>
        <v/>
      </c>
      <c r="Z630" s="34" t="str">
        <f>IF(AND(C630="Abierto",D630="Baja"),RANK(Y630,$Y$4:$Y$999,0)+COUNTIF($Y$4:Y630,Y630)-1+MAX(Q:Q,T:T,W:W),"")</f>
        <v/>
      </c>
      <c r="AA630" s="35" t="str">
        <f t="shared" si="160"/>
        <v/>
      </c>
      <c r="AB630" s="35" t="str">
        <f t="shared" si="155"/>
        <v/>
      </c>
      <c r="AC630" s="35" t="str">
        <f t="shared" si="156"/>
        <v/>
      </c>
      <c r="AD630" s="36">
        <v>627</v>
      </c>
      <c r="AE630" s="36" t="str">
        <f t="shared" ca="1" si="157"/>
        <v/>
      </c>
      <c r="AF630" s="37" t="str">
        <f t="shared" ca="1" si="158"/>
        <v/>
      </c>
      <c r="AG630" s="24"/>
      <c r="AH630" s="24"/>
      <c r="AI630" s="24"/>
      <c r="AJ630" s="24"/>
      <c r="AK630" s="36" t="str">
        <f>IF(AL630="","",MAX($AK$1:AK629)+1)</f>
        <v/>
      </c>
      <c r="AL630" s="39" t="str">
        <f>IF(H630="","",IF(COUNTIF($AL$3:AL629,H630)=0,H630,""))</f>
        <v/>
      </c>
      <c r="AM630" s="39" t="str">
        <f t="shared" si="159"/>
        <v/>
      </c>
    </row>
    <row r="631" spans="2:39" x14ac:dyDescent="0.35">
      <c r="B631" s="31"/>
      <c r="C631" s="31"/>
      <c r="D631" s="31"/>
      <c r="E631" s="31"/>
      <c r="F631" s="78"/>
      <c r="G631" s="21"/>
      <c r="H631" s="31"/>
      <c r="I631" s="32"/>
      <c r="J631" s="33" t="str">
        <f t="shared" si="146"/>
        <v/>
      </c>
      <c r="K631" s="31"/>
      <c r="L631" s="24"/>
      <c r="M631" s="24"/>
      <c r="N631" s="24"/>
      <c r="O631" s="34" t="str">
        <f t="shared" si="147"/>
        <v/>
      </c>
      <c r="P631" s="34" t="str">
        <f t="shared" ca="1" si="148"/>
        <v/>
      </c>
      <c r="Q631" s="34" t="str">
        <f>IF(AND(C631="Abierto",D631="Urgente"),RANK(P631,$P$4:$P$999,0)+COUNTIF($P$4:P631,P631)-1,"")</f>
        <v/>
      </c>
      <c r="R631" s="34" t="str">
        <f t="shared" si="149"/>
        <v/>
      </c>
      <c r="S631" s="34" t="str">
        <f t="shared" ca="1" si="150"/>
        <v/>
      </c>
      <c r="T631" s="34" t="str">
        <f>IF(AND(C631="Abierto",D631="Alta"),RANK(S631,$S$4:$S$999,0)+COUNTIF($S$4:S631,S631)-1+MAX(Q:Q),"")</f>
        <v/>
      </c>
      <c r="U631" s="34" t="str">
        <f t="shared" si="151"/>
        <v/>
      </c>
      <c r="V631" s="34" t="str">
        <f t="shared" ca="1" si="152"/>
        <v/>
      </c>
      <c r="W631" s="34" t="str">
        <f>IF(AND(C631="Abierto",D631="Media"),RANK(V631,$V$4:$V$999,0)+COUNTIF($V$4:V631,V631)-1+MAX(Q:Q,T:T),"")</f>
        <v/>
      </c>
      <c r="X631" s="34" t="str">
        <f t="shared" si="153"/>
        <v/>
      </c>
      <c r="Y631" s="34" t="str">
        <f t="shared" ca="1" si="154"/>
        <v/>
      </c>
      <c r="Z631" s="34" t="str">
        <f>IF(AND(C631="Abierto",D631="Baja"),RANK(Y631,$Y$4:$Y$999,0)+COUNTIF($Y$4:Y631,Y631)-1+MAX(Q:Q,T:T,W:W),"")</f>
        <v/>
      </c>
      <c r="AA631" s="35" t="str">
        <f t="shared" si="160"/>
        <v/>
      </c>
      <c r="AB631" s="35" t="str">
        <f t="shared" si="155"/>
        <v/>
      </c>
      <c r="AC631" s="35" t="str">
        <f t="shared" si="156"/>
        <v/>
      </c>
      <c r="AD631" s="36">
        <v>628</v>
      </c>
      <c r="AE631" s="36" t="str">
        <f t="shared" ca="1" si="157"/>
        <v/>
      </c>
      <c r="AF631" s="37" t="str">
        <f t="shared" ca="1" si="158"/>
        <v/>
      </c>
      <c r="AG631" s="24"/>
      <c r="AH631" s="24"/>
      <c r="AI631" s="24"/>
      <c r="AJ631" s="24"/>
      <c r="AK631" s="36" t="str">
        <f>IF(AL631="","",MAX($AK$1:AK630)+1)</f>
        <v/>
      </c>
      <c r="AL631" s="39" t="str">
        <f>IF(H631="","",IF(COUNTIF($AL$3:AL630,H631)=0,H631,""))</f>
        <v/>
      </c>
      <c r="AM631" s="39" t="str">
        <f t="shared" si="159"/>
        <v/>
      </c>
    </row>
    <row r="632" spans="2:39" x14ac:dyDescent="0.35">
      <c r="B632" s="31"/>
      <c r="C632" s="31"/>
      <c r="D632" s="31"/>
      <c r="E632" s="31"/>
      <c r="F632" s="78"/>
      <c r="G632" s="21"/>
      <c r="H632" s="31"/>
      <c r="I632" s="32"/>
      <c r="J632" s="33" t="str">
        <f t="shared" si="146"/>
        <v/>
      </c>
      <c r="K632" s="31"/>
      <c r="L632" s="24"/>
      <c r="M632" s="24"/>
      <c r="N632" s="24"/>
      <c r="O632" s="34" t="str">
        <f t="shared" si="147"/>
        <v/>
      </c>
      <c r="P632" s="34" t="str">
        <f t="shared" ca="1" si="148"/>
        <v/>
      </c>
      <c r="Q632" s="34" t="str">
        <f>IF(AND(C632="Abierto",D632="Urgente"),RANK(P632,$P$4:$P$999,0)+COUNTIF($P$4:P632,P632)-1,"")</f>
        <v/>
      </c>
      <c r="R632" s="34" t="str">
        <f t="shared" si="149"/>
        <v/>
      </c>
      <c r="S632" s="34" t="str">
        <f t="shared" ca="1" si="150"/>
        <v/>
      </c>
      <c r="T632" s="34" t="str">
        <f>IF(AND(C632="Abierto",D632="Alta"),RANK(S632,$S$4:$S$999,0)+COUNTIF($S$4:S632,S632)-1+MAX(Q:Q),"")</f>
        <v/>
      </c>
      <c r="U632" s="34" t="str">
        <f t="shared" si="151"/>
        <v/>
      </c>
      <c r="V632" s="34" t="str">
        <f t="shared" ca="1" si="152"/>
        <v/>
      </c>
      <c r="W632" s="34" t="str">
        <f>IF(AND(C632="Abierto",D632="Media"),RANK(V632,$V$4:$V$999,0)+COUNTIF($V$4:V632,V632)-1+MAX(Q:Q,T:T),"")</f>
        <v/>
      </c>
      <c r="X632" s="34" t="str">
        <f t="shared" si="153"/>
        <v/>
      </c>
      <c r="Y632" s="34" t="str">
        <f t="shared" ca="1" si="154"/>
        <v/>
      </c>
      <c r="Z632" s="34" t="str">
        <f>IF(AND(C632="Abierto",D632="Baja"),RANK(Y632,$Y$4:$Y$999,0)+COUNTIF($Y$4:Y632,Y632)-1+MAX(Q:Q,T:T,W:W),"")</f>
        <v/>
      </c>
      <c r="AA632" s="35" t="str">
        <f t="shared" si="160"/>
        <v/>
      </c>
      <c r="AB632" s="35" t="str">
        <f t="shared" si="155"/>
        <v/>
      </c>
      <c r="AC632" s="35" t="str">
        <f t="shared" si="156"/>
        <v/>
      </c>
      <c r="AD632" s="36">
        <v>629</v>
      </c>
      <c r="AE632" s="36" t="str">
        <f t="shared" ca="1" si="157"/>
        <v/>
      </c>
      <c r="AF632" s="37" t="str">
        <f t="shared" ca="1" si="158"/>
        <v/>
      </c>
      <c r="AG632" s="24"/>
      <c r="AH632" s="24"/>
      <c r="AI632" s="24"/>
      <c r="AJ632" s="24"/>
      <c r="AK632" s="36" t="str">
        <f>IF(AL632="","",MAX($AK$1:AK631)+1)</f>
        <v/>
      </c>
      <c r="AL632" s="39" t="str">
        <f>IF(H632="","",IF(COUNTIF($AL$3:AL631,H632)=0,H632,""))</f>
        <v/>
      </c>
      <c r="AM632" s="39" t="str">
        <f t="shared" si="159"/>
        <v/>
      </c>
    </row>
    <row r="633" spans="2:39" x14ac:dyDescent="0.35">
      <c r="B633" s="31"/>
      <c r="C633" s="31"/>
      <c r="D633" s="31"/>
      <c r="E633" s="31"/>
      <c r="F633" s="78"/>
      <c r="G633" s="21"/>
      <c r="H633" s="31"/>
      <c r="I633" s="32"/>
      <c r="J633" s="33" t="str">
        <f t="shared" si="146"/>
        <v/>
      </c>
      <c r="K633" s="31"/>
      <c r="L633" s="24"/>
      <c r="M633" s="24"/>
      <c r="N633" s="24"/>
      <c r="O633" s="34" t="str">
        <f t="shared" si="147"/>
        <v/>
      </c>
      <c r="P633" s="34" t="str">
        <f t="shared" ca="1" si="148"/>
        <v/>
      </c>
      <c r="Q633" s="34" t="str">
        <f>IF(AND(C633="Abierto",D633="Urgente"),RANK(P633,$P$4:$P$999,0)+COUNTIF($P$4:P633,P633)-1,"")</f>
        <v/>
      </c>
      <c r="R633" s="34" t="str">
        <f t="shared" si="149"/>
        <v/>
      </c>
      <c r="S633" s="34" t="str">
        <f t="shared" ca="1" si="150"/>
        <v/>
      </c>
      <c r="T633" s="34" t="str">
        <f>IF(AND(C633="Abierto",D633="Alta"),RANK(S633,$S$4:$S$999,0)+COUNTIF($S$4:S633,S633)-1+MAX(Q:Q),"")</f>
        <v/>
      </c>
      <c r="U633" s="34" t="str">
        <f t="shared" si="151"/>
        <v/>
      </c>
      <c r="V633" s="34" t="str">
        <f t="shared" ca="1" si="152"/>
        <v/>
      </c>
      <c r="W633" s="34" t="str">
        <f>IF(AND(C633="Abierto",D633="Media"),RANK(V633,$V$4:$V$999,0)+COUNTIF($V$4:V633,V633)-1+MAX(Q:Q,T:T),"")</f>
        <v/>
      </c>
      <c r="X633" s="34" t="str">
        <f t="shared" si="153"/>
        <v/>
      </c>
      <c r="Y633" s="34" t="str">
        <f t="shared" ca="1" si="154"/>
        <v/>
      </c>
      <c r="Z633" s="34" t="str">
        <f>IF(AND(C633="Abierto",D633="Baja"),RANK(Y633,$Y$4:$Y$999,0)+COUNTIF($Y$4:Y633,Y633)-1+MAX(Q:Q,T:T,W:W),"")</f>
        <v/>
      </c>
      <c r="AA633" s="35" t="str">
        <f t="shared" si="160"/>
        <v/>
      </c>
      <c r="AB633" s="35" t="str">
        <f t="shared" si="155"/>
        <v/>
      </c>
      <c r="AC633" s="35" t="str">
        <f t="shared" si="156"/>
        <v/>
      </c>
      <c r="AD633" s="36">
        <v>630</v>
      </c>
      <c r="AE633" s="36" t="str">
        <f t="shared" ca="1" si="157"/>
        <v/>
      </c>
      <c r="AF633" s="37" t="str">
        <f t="shared" ca="1" si="158"/>
        <v/>
      </c>
      <c r="AG633" s="24"/>
      <c r="AH633" s="24"/>
      <c r="AI633" s="24"/>
      <c r="AJ633" s="24"/>
      <c r="AK633" s="36" t="str">
        <f>IF(AL633="","",MAX($AK$1:AK632)+1)</f>
        <v/>
      </c>
      <c r="AL633" s="39" t="str">
        <f>IF(H633="","",IF(COUNTIF($AL$3:AL632,H633)=0,H633,""))</f>
        <v/>
      </c>
      <c r="AM633" s="39" t="str">
        <f t="shared" si="159"/>
        <v/>
      </c>
    </row>
    <row r="634" spans="2:39" x14ac:dyDescent="0.35">
      <c r="B634" s="31"/>
      <c r="C634" s="31"/>
      <c r="D634" s="31"/>
      <c r="E634" s="31"/>
      <c r="F634" s="78"/>
      <c r="G634" s="21"/>
      <c r="H634" s="31"/>
      <c r="I634" s="32"/>
      <c r="J634" s="33" t="str">
        <f t="shared" si="146"/>
        <v/>
      </c>
      <c r="K634" s="31"/>
      <c r="L634" s="24"/>
      <c r="M634" s="24"/>
      <c r="N634" s="24"/>
      <c r="O634" s="34" t="str">
        <f t="shared" si="147"/>
        <v/>
      </c>
      <c r="P634" s="34" t="str">
        <f t="shared" ca="1" si="148"/>
        <v/>
      </c>
      <c r="Q634" s="34" t="str">
        <f>IF(AND(C634="Abierto",D634="Urgente"),RANK(P634,$P$4:$P$999,0)+COUNTIF($P$4:P634,P634)-1,"")</f>
        <v/>
      </c>
      <c r="R634" s="34" t="str">
        <f t="shared" si="149"/>
        <v/>
      </c>
      <c r="S634" s="34" t="str">
        <f t="shared" ca="1" si="150"/>
        <v/>
      </c>
      <c r="T634" s="34" t="str">
        <f>IF(AND(C634="Abierto",D634="Alta"),RANK(S634,$S$4:$S$999,0)+COUNTIF($S$4:S634,S634)-1+MAX(Q:Q),"")</f>
        <v/>
      </c>
      <c r="U634" s="34" t="str">
        <f t="shared" si="151"/>
        <v/>
      </c>
      <c r="V634" s="34" t="str">
        <f t="shared" ca="1" si="152"/>
        <v/>
      </c>
      <c r="W634" s="34" t="str">
        <f>IF(AND(C634="Abierto",D634="Media"),RANK(V634,$V$4:$V$999,0)+COUNTIF($V$4:V634,V634)-1+MAX(Q:Q,T:T),"")</f>
        <v/>
      </c>
      <c r="X634" s="34" t="str">
        <f t="shared" si="153"/>
        <v/>
      </c>
      <c r="Y634" s="34" t="str">
        <f t="shared" ca="1" si="154"/>
        <v/>
      </c>
      <c r="Z634" s="34" t="str">
        <f>IF(AND(C634="Abierto",D634="Baja"),RANK(Y634,$Y$4:$Y$999,0)+COUNTIF($Y$4:Y634,Y634)-1+MAX(Q:Q,T:T,W:W),"")</f>
        <v/>
      </c>
      <c r="AA634" s="35" t="str">
        <f t="shared" si="160"/>
        <v/>
      </c>
      <c r="AB634" s="35" t="str">
        <f t="shared" si="155"/>
        <v/>
      </c>
      <c r="AC634" s="35" t="str">
        <f t="shared" si="156"/>
        <v/>
      </c>
      <c r="AD634" s="36">
        <v>631</v>
      </c>
      <c r="AE634" s="36" t="str">
        <f t="shared" ca="1" si="157"/>
        <v/>
      </c>
      <c r="AF634" s="37" t="str">
        <f t="shared" ca="1" si="158"/>
        <v/>
      </c>
      <c r="AG634" s="24"/>
      <c r="AH634" s="24"/>
      <c r="AI634" s="24"/>
      <c r="AJ634" s="24"/>
      <c r="AK634" s="36" t="str">
        <f>IF(AL634="","",MAX($AK$1:AK633)+1)</f>
        <v/>
      </c>
      <c r="AL634" s="39" t="str">
        <f>IF(H634="","",IF(COUNTIF($AL$3:AL633,H634)=0,H634,""))</f>
        <v/>
      </c>
      <c r="AM634" s="39" t="str">
        <f t="shared" si="159"/>
        <v/>
      </c>
    </row>
    <row r="635" spans="2:39" x14ac:dyDescent="0.35">
      <c r="B635" s="31"/>
      <c r="C635" s="31"/>
      <c r="D635" s="31"/>
      <c r="E635" s="31"/>
      <c r="F635" s="78"/>
      <c r="G635" s="21"/>
      <c r="H635" s="31"/>
      <c r="I635" s="32"/>
      <c r="J635" s="33" t="str">
        <f t="shared" si="146"/>
        <v/>
      </c>
      <c r="K635" s="31"/>
      <c r="L635" s="24"/>
      <c r="M635" s="24"/>
      <c r="N635" s="24"/>
      <c r="O635" s="34" t="str">
        <f t="shared" si="147"/>
        <v/>
      </c>
      <c r="P635" s="34" t="str">
        <f t="shared" ca="1" si="148"/>
        <v/>
      </c>
      <c r="Q635" s="34" t="str">
        <f>IF(AND(C635="Abierto",D635="Urgente"),RANK(P635,$P$4:$P$999,0)+COUNTIF($P$4:P635,P635)-1,"")</f>
        <v/>
      </c>
      <c r="R635" s="34" t="str">
        <f t="shared" si="149"/>
        <v/>
      </c>
      <c r="S635" s="34" t="str">
        <f t="shared" ca="1" si="150"/>
        <v/>
      </c>
      <c r="T635" s="34" t="str">
        <f>IF(AND(C635="Abierto",D635="Alta"),RANK(S635,$S$4:$S$999,0)+COUNTIF($S$4:S635,S635)-1+MAX(Q:Q),"")</f>
        <v/>
      </c>
      <c r="U635" s="34" t="str">
        <f t="shared" si="151"/>
        <v/>
      </c>
      <c r="V635" s="34" t="str">
        <f t="shared" ca="1" si="152"/>
        <v/>
      </c>
      <c r="W635" s="34" t="str">
        <f>IF(AND(C635="Abierto",D635="Media"),RANK(V635,$V$4:$V$999,0)+COUNTIF($V$4:V635,V635)-1+MAX(Q:Q,T:T),"")</f>
        <v/>
      </c>
      <c r="X635" s="34" t="str">
        <f t="shared" si="153"/>
        <v/>
      </c>
      <c r="Y635" s="34" t="str">
        <f t="shared" ca="1" si="154"/>
        <v/>
      </c>
      <c r="Z635" s="34" t="str">
        <f>IF(AND(C635="Abierto",D635="Baja"),RANK(Y635,$Y$4:$Y$999,0)+COUNTIF($Y$4:Y635,Y635)-1+MAX(Q:Q,T:T,W:W),"")</f>
        <v/>
      </c>
      <c r="AA635" s="35" t="str">
        <f t="shared" si="160"/>
        <v/>
      </c>
      <c r="AB635" s="35" t="str">
        <f t="shared" si="155"/>
        <v/>
      </c>
      <c r="AC635" s="35" t="str">
        <f t="shared" si="156"/>
        <v/>
      </c>
      <c r="AD635" s="36">
        <v>632</v>
      </c>
      <c r="AE635" s="36" t="str">
        <f t="shared" ca="1" si="157"/>
        <v/>
      </c>
      <c r="AF635" s="37" t="str">
        <f t="shared" ca="1" si="158"/>
        <v/>
      </c>
      <c r="AG635" s="24"/>
      <c r="AH635" s="24"/>
      <c r="AI635" s="24"/>
      <c r="AJ635" s="24"/>
      <c r="AK635" s="36" t="str">
        <f>IF(AL635="","",MAX($AK$1:AK634)+1)</f>
        <v/>
      </c>
      <c r="AL635" s="39" t="str">
        <f>IF(H635="","",IF(COUNTIF($AL$3:AL634,H635)=0,H635,""))</f>
        <v/>
      </c>
      <c r="AM635" s="39" t="str">
        <f t="shared" si="159"/>
        <v/>
      </c>
    </row>
    <row r="636" spans="2:39" x14ac:dyDescent="0.35">
      <c r="B636" s="31"/>
      <c r="C636" s="31"/>
      <c r="D636" s="31"/>
      <c r="E636" s="31"/>
      <c r="F636" s="78"/>
      <c r="G636" s="21"/>
      <c r="H636" s="31"/>
      <c r="I636" s="32"/>
      <c r="J636" s="33" t="str">
        <f t="shared" si="146"/>
        <v/>
      </c>
      <c r="K636" s="31"/>
      <c r="L636" s="24"/>
      <c r="M636" s="24"/>
      <c r="N636" s="24"/>
      <c r="O636" s="34" t="str">
        <f t="shared" si="147"/>
        <v/>
      </c>
      <c r="P636" s="34" t="str">
        <f t="shared" ca="1" si="148"/>
        <v/>
      </c>
      <c r="Q636" s="34" t="str">
        <f>IF(AND(C636="Abierto",D636="Urgente"),RANK(P636,$P$4:$P$999,0)+COUNTIF($P$4:P636,P636)-1,"")</f>
        <v/>
      </c>
      <c r="R636" s="34" t="str">
        <f t="shared" si="149"/>
        <v/>
      </c>
      <c r="S636" s="34" t="str">
        <f t="shared" ca="1" si="150"/>
        <v/>
      </c>
      <c r="T636" s="34" t="str">
        <f>IF(AND(C636="Abierto",D636="Alta"),RANK(S636,$S$4:$S$999,0)+COUNTIF($S$4:S636,S636)-1+MAX(Q:Q),"")</f>
        <v/>
      </c>
      <c r="U636" s="34" t="str">
        <f t="shared" si="151"/>
        <v/>
      </c>
      <c r="V636" s="34" t="str">
        <f t="shared" ca="1" si="152"/>
        <v/>
      </c>
      <c r="W636" s="34" t="str">
        <f>IF(AND(C636="Abierto",D636="Media"),RANK(V636,$V$4:$V$999,0)+COUNTIF($V$4:V636,V636)-1+MAX(Q:Q,T:T),"")</f>
        <v/>
      </c>
      <c r="X636" s="34" t="str">
        <f t="shared" si="153"/>
        <v/>
      </c>
      <c r="Y636" s="34" t="str">
        <f t="shared" ca="1" si="154"/>
        <v/>
      </c>
      <c r="Z636" s="34" t="str">
        <f>IF(AND(C636="Abierto",D636="Baja"),RANK(Y636,$Y$4:$Y$999,0)+COUNTIF($Y$4:Y636,Y636)-1+MAX(Q:Q,T:T,W:W),"")</f>
        <v/>
      </c>
      <c r="AA636" s="35" t="str">
        <f t="shared" si="160"/>
        <v/>
      </c>
      <c r="AB636" s="35" t="str">
        <f t="shared" si="155"/>
        <v/>
      </c>
      <c r="AC636" s="35" t="str">
        <f t="shared" si="156"/>
        <v/>
      </c>
      <c r="AD636" s="36">
        <v>633</v>
      </c>
      <c r="AE636" s="36" t="str">
        <f t="shared" ca="1" si="157"/>
        <v/>
      </c>
      <c r="AF636" s="37" t="str">
        <f t="shared" ca="1" si="158"/>
        <v/>
      </c>
      <c r="AG636" s="24"/>
      <c r="AH636" s="24"/>
      <c r="AI636" s="24"/>
      <c r="AJ636" s="24"/>
      <c r="AK636" s="36" t="str">
        <f>IF(AL636="","",MAX($AK$1:AK635)+1)</f>
        <v/>
      </c>
      <c r="AL636" s="39" t="str">
        <f>IF(H636="","",IF(COUNTIF($AL$3:AL635,H636)=0,H636,""))</f>
        <v/>
      </c>
      <c r="AM636" s="39" t="str">
        <f t="shared" si="159"/>
        <v/>
      </c>
    </row>
    <row r="637" spans="2:39" x14ac:dyDescent="0.35">
      <c r="B637" s="31"/>
      <c r="C637" s="31"/>
      <c r="D637" s="31"/>
      <c r="E637" s="31"/>
      <c r="F637" s="78"/>
      <c r="G637" s="21"/>
      <c r="H637" s="31"/>
      <c r="I637" s="32"/>
      <c r="J637" s="33" t="str">
        <f t="shared" si="146"/>
        <v/>
      </c>
      <c r="K637" s="31"/>
      <c r="L637" s="24"/>
      <c r="M637" s="24"/>
      <c r="N637" s="24"/>
      <c r="O637" s="34" t="str">
        <f t="shared" si="147"/>
        <v/>
      </c>
      <c r="P637" s="34" t="str">
        <f t="shared" ca="1" si="148"/>
        <v/>
      </c>
      <c r="Q637" s="34" t="str">
        <f>IF(AND(C637="Abierto",D637="Urgente"),RANK(P637,$P$4:$P$999,0)+COUNTIF($P$4:P637,P637)-1,"")</f>
        <v/>
      </c>
      <c r="R637" s="34" t="str">
        <f t="shared" si="149"/>
        <v/>
      </c>
      <c r="S637" s="34" t="str">
        <f t="shared" ca="1" si="150"/>
        <v/>
      </c>
      <c r="T637" s="34" t="str">
        <f>IF(AND(C637="Abierto",D637="Alta"),RANK(S637,$S$4:$S$999,0)+COUNTIF($S$4:S637,S637)-1+MAX(Q:Q),"")</f>
        <v/>
      </c>
      <c r="U637" s="34" t="str">
        <f t="shared" si="151"/>
        <v/>
      </c>
      <c r="V637" s="34" t="str">
        <f t="shared" ca="1" si="152"/>
        <v/>
      </c>
      <c r="W637" s="34" t="str">
        <f>IF(AND(C637="Abierto",D637="Media"),RANK(V637,$V$4:$V$999,0)+COUNTIF($V$4:V637,V637)-1+MAX(Q:Q,T:T),"")</f>
        <v/>
      </c>
      <c r="X637" s="34" t="str">
        <f t="shared" si="153"/>
        <v/>
      </c>
      <c r="Y637" s="34" t="str">
        <f t="shared" ca="1" si="154"/>
        <v/>
      </c>
      <c r="Z637" s="34" t="str">
        <f>IF(AND(C637="Abierto",D637="Baja"),RANK(Y637,$Y$4:$Y$999,0)+COUNTIF($Y$4:Y637,Y637)-1+MAX(Q:Q,T:T,W:W),"")</f>
        <v/>
      </c>
      <c r="AA637" s="35" t="str">
        <f t="shared" si="160"/>
        <v/>
      </c>
      <c r="AB637" s="35" t="str">
        <f t="shared" si="155"/>
        <v/>
      </c>
      <c r="AC637" s="35" t="str">
        <f t="shared" si="156"/>
        <v/>
      </c>
      <c r="AD637" s="36">
        <v>634</v>
      </c>
      <c r="AE637" s="36" t="str">
        <f t="shared" ca="1" si="157"/>
        <v/>
      </c>
      <c r="AF637" s="37" t="str">
        <f t="shared" ca="1" si="158"/>
        <v/>
      </c>
      <c r="AG637" s="24"/>
      <c r="AH637" s="24"/>
      <c r="AI637" s="24"/>
      <c r="AJ637" s="24"/>
      <c r="AK637" s="36" t="str">
        <f>IF(AL637="","",MAX($AK$1:AK636)+1)</f>
        <v/>
      </c>
      <c r="AL637" s="39" t="str">
        <f>IF(H637="","",IF(COUNTIF($AL$3:AL636,H637)=0,H637,""))</f>
        <v/>
      </c>
      <c r="AM637" s="39" t="str">
        <f t="shared" si="159"/>
        <v/>
      </c>
    </row>
    <row r="638" spans="2:39" x14ac:dyDescent="0.35">
      <c r="B638" s="31"/>
      <c r="C638" s="31"/>
      <c r="D638" s="31"/>
      <c r="E638" s="31"/>
      <c r="F638" s="78"/>
      <c r="G638" s="21"/>
      <c r="H638" s="31"/>
      <c r="I638" s="32"/>
      <c r="J638" s="33" t="str">
        <f t="shared" si="146"/>
        <v/>
      </c>
      <c r="K638" s="31"/>
      <c r="L638" s="24"/>
      <c r="M638" s="24"/>
      <c r="N638" s="24"/>
      <c r="O638" s="34" t="str">
        <f t="shared" si="147"/>
        <v/>
      </c>
      <c r="P638" s="34" t="str">
        <f t="shared" ca="1" si="148"/>
        <v/>
      </c>
      <c r="Q638" s="34" t="str">
        <f>IF(AND(C638="Abierto",D638="Urgente"),RANK(P638,$P$4:$P$999,0)+COUNTIF($P$4:P638,P638)-1,"")</f>
        <v/>
      </c>
      <c r="R638" s="34" t="str">
        <f t="shared" si="149"/>
        <v/>
      </c>
      <c r="S638" s="34" t="str">
        <f t="shared" ca="1" si="150"/>
        <v/>
      </c>
      <c r="T638" s="34" t="str">
        <f>IF(AND(C638="Abierto",D638="Alta"),RANK(S638,$S$4:$S$999,0)+COUNTIF($S$4:S638,S638)-1+MAX(Q:Q),"")</f>
        <v/>
      </c>
      <c r="U638" s="34" t="str">
        <f t="shared" si="151"/>
        <v/>
      </c>
      <c r="V638" s="34" t="str">
        <f t="shared" ca="1" si="152"/>
        <v/>
      </c>
      <c r="W638" s="34" t="str">
        <f>IF(AND(C638="Abierto",D638="Media"),RANK(V638,$V$4:$V$999,0)+COUNTIF($V$4:V638,V638)-1+MAX(Q:Q,T:T),"")</f>
        <v/>
      </c>
      <c r="X638" s="34" t="str">
        <f t="shared" si="153"/>
        <v/>
      </c>
      <c r="Y638" s="34" t="str">
        <f t="shared" ca="1" si="154"/>
        <v/>
      </c>
      <c r="Z638" s="34" t="str">
        <f>IF(AND(C638="Abierto",D638="Baja"),RANK(Y638,$Y$4:$Y$999,0)+COUNTIF($Y$4:Y638,Y638)-1+MAX(Q:Q,T:T,W:W),"")</f>
        <v/>
      </c>
      <c r="AA638" s="35" t="str">
        <f t="shared" si="160"/>
        <v/>
      </c>
      <c r="AB638" s="35" t="str">
        <f t="shared" si="155"/>
        <v/>
      </c>
      <c r="AC638" s="35" t="str">
        <f t="shared" si="156"/>
        <v/>
      </c>
      <c r="AD638" s="36">
        <v>635</v>
      </c>
      <c r="AE638" s="36" t="str">
        <f t="shared" ca="1" si="157"/>
        <v/>
      </c>
      <c r="AF638" s="37" t="str">
        <f t="shared" ca="1" si="158"/>
        <v/>
      </c>
      <c r="AG638" s="24"/>
      <c r="AH638" s="24"/>
      <c r="AI638" s="24"/>
      <c r="AJ638" s="24"/>
      <c r="AK638" s="36" t="str">
        <f>IF(AL638="","",MAX($AK$1:AK637)+1)</f>
        <v/>
      </c>
      <c r="AL638" s="39" t="str">
        <f>IF(H638="","",IF(COUNTIF($AL$3:AL637,H638)=0,H638,""))</f>
        <v/>
      </c>
      <c r="AM638" s="39" t="str">
        <f t="shared" si="159"/>
        <v/>
      </c>
    </row>
    <row r="639" spans="2:39" x14ac:dyDescent="0.35">
      <c r="B639" s="31"/>
      <c r="C639" s="31"/>
      <c r="D639" s="31"/>
      <c r="E639" s="31"/>
      <c r="F639" s="78"/>
      <c r="G639" s="21"/>
      <c r="H639" s="31"/>
      <c r="I639" s="32"/>
      <c r="J639" s="33" t="str">
        <f t="shared" si="146"/>
        <v/>
      </c>
      <c r="K639" s="31"/>
      <c r="L639" s="24"/>
      <c r="M639" s="24"/>
      <c r="N639" s="24"/>
      <c r="O639" s="34" t="str">
        <f t="shared" si="147"/>
        <v/>
      </c>
      <c r="P639" s="34" t="str">
        <f t="shared" ca="1" si="148"/>
        <v/>
      </c>
      <c r="Q639" s="34" t="str">
        <f>IF(AND(C639="Abierto",D639="Urgente"),RANK(P639,$P$4:$P$999,0)+COUNTIF($P$4:P639,P639)-1,"")</f>
        <v/>
      </c>
      <c r="R639" s="34" t="str">
        <f t="shared" si="149"/>
        <v/>
      </c>
      <c r="S639" s="34" t="str">
        <f t="shared" ca="1" si="150"/>
        <v/>
      </c>
      <c r="T639" s="34" t="str">
        <f>IF(AND(C639="Abierto",D639="Alta"),RANK(S639,$S$4:$S$999,0)+COUNTIF($S$4:S639,S639)-1+MAX(Q:Q),"")</f>
        <v/>
      </c>
      <c r="U639" s="34" t="str">
        <f t="shared" si="151"/>
        <v/>
      </c>
      <c r="V639" s="34" t="str">
        <f t="shared" ca="1" si="152"/>
        <v/>
      </c>
      <c r="W639" s="34" t="str">
        <f>IF(AND(C639="Abierto",D639="Media"),RANK(V639,$V$4:$V$999,0)+COUNTIF($V$4:V639,V639)-1+MAX(Q:Q,T:T),"")</f>
        <v/>
      </c>
      <c r="X639" s="34" t="str">
        <f t="shared" si="153"/>
        <v/>
      </c>
      <c r="Y639" s="34" t="str">
        <f t="shared" ca="1" si="154"/>
        <v/>
      </c>
      <c r="Z639" s="34" t="str">
        <f>IF(AND(C639="Abierto",D639="Baja"),RANK(Y639,$Y$4:$Y$999,0)+COUNTIF($Y$4:Y639,Y639)-1+MAX(Q:Q,T:T,W:W),"")</f>
        <v/>
      </c>
      <c r="AA639" s="35" t="str">
        <f t="shared" si="160"/>
        <v/>
      </c>
      <c r="AB639" s="35" t="str">
        <f t="shared" si="155"/>
        <v/>
      </c>
      <c r="AC639" s="35" t="str">
        <f t="shared" si="156"/>
        <v/>
      </c>
      <c r="AD639" s="36">
        <v>636</v>
      </c>
      <c r="AE639" s="36" t="str">
        <f t="shared" ca="1" si="157"/>
        <v/>
      </c>
      <c r="AF639" s="37" t="str">
        <f t="shared" ca="1" si="158"/>
        <v/>
      </c>
      <c r="AG639" s="24"/>
      <c r="AH639" s="24"/>
      <c r="AI639" s="24"/>
      <c r="AJ639" s="24"/>
      <c r="AK639" s="36" t="str">
        <f>IF(AL639="","",MAX($AK$1:AK638)+1)</f>
        <v/>
      </c>
      <c r="AL639" s="39" t="str">
        <f>IF(H639="","",IF(COUNTIF($AL$3:AL638,H639)=0,H639,""))</f>
        <v/>
      </c>
      <c r="AM639" s="39" t="str">
        <f t="shared" si="159"/>
        <v/>
      </c>
    </row>
    <row r="640" spans="2:39" x14ac:dyDescent="0.35">
      <c r="B640" s="31"/>
      <c r="C640" s="31"/>
      <c r="D640" s="31"/>
      <c r="E640" s="31"/>
      <c r="F640" s="78"/>
      <c r="G640" s="21"/>
      <c r="H640" s="31"/>
      <c r="I640" s="32"/>
      <c r="J640" s="33" t="str">
        <f t="shared" si="146"/>
        <v/>
      </c>
      <c r="K640" s="31"/>
      <c r="L640" s="24"/>
      <c r="M640" s="24"/>
      <c r="N640" s="24"/>
      <c r="O640" s="34" t="str">
        <f t="shared" si="147"/>
        <v/>
      </c>
      <c r="P640" s="34" t="str">
        <f t="shared" ca="1" si="148"/>
        <v/>
      </c>
      <c r="Q640" s="34" t="str">
        <f>IF(AND(C640="Abierto",D640="Urgente"),RANK(P640,$P$4:$P$999,0)+COUNTIF($P$4:P640,P640)-1,"")</f>
        <v/>
      </c>
      <c r="R640" s="34" t="str">
        <f t="shared" si="149"/>
        <v/>
      </c>
      <c r="S640" s="34" t="str">
        <f t="shared" ca="1" si="150"/>
        <v/>
      </c>
      <c r="T640" s="34" t="str">
        <f>IF(AND(C640="Abierto",D640="Alta"),RANK(S640,$S$4:$S$999,0)+COUNTIF($S$4:S640,S640)-1+MAX(Q:Q),"")</f>
        <v/>
      </c>
      <c r="U640" s="34" t="str">
        <f t="shared" si="151"/>
        <v/>
      </c>
      <c r="V640" s="34" t="str">
        <f t="shared" ca="1" si="152"/>
        <v/>
      </c>
      <c r="W640" s="34" t="str">
        <f>IF(AND(C640="Abierto",D640="Media"),RANK(V640,$V$4:$V$999,0)+COUNTIF($V$4:V640,V640)-1+MAX(Q:Q,T:T),"")</f>
        <v/>
      </c>
      <c r="X640" s="34" t="str">
        <f t="shared" si="153"/>
        <v/>
      </c>
      <c r="Y640" s="34" t="str">
        <f t="shared" ca="1" si="154"/>
        <v/>
      </c>
      <c r="Z640" s="34" t="str">
        <f>IF(AND(C640="Abierto",D640="Baja"),RANK(Y640,$Y$4:$Y$999,0)+COUNTIF($Y$4:Y640,Y640)-1+MAX(Q:Q,T:T,W:W),"")</f>
        <v/>
      </c>
      <c r="AA640" s="35" t="str">
        <f t="shared" si="160"/>
        <v/>
      </c>
      <c r="AB640" s="35" t="str">
        <f t="shared" si="155"/>
        <v/>
      </c>
      <c r="AC640" s="35" t="str">
        <f t="shared" si="156"/>
        <v/>
      </c>
      <c r="AD640" s="36">
        <v>637</v>
      </c>
      <c r="AE640" s="36" t="str">
        <f t="shared" ca="1" si="157"/>
        <v/>
      </c>
      <c r="AF640" s="37" t="str">
        <f t="shared" ca="1" si="158"/>
        <v/>
      </c>
      <c r="AG640" s="24"/>
      <c r="AH640" s="24"/>
      <c r="AI640" s="24"/>
      <c r="AJ640" s="24"/>
      <c r="AK640" s="36" t="str">
        <f>IF(AL640="","",MAX($AK$1:AK639)+1)</f>
        <v/>
      </c>
      <c r="AL640" s="39" t="str">
        <f>IF(H640="","",IF(COUNTIF($AL$3:AL639,H640)=0,H640,""))</f>
        <v/>
      </c>
      <c r="AM640" s="39" t="str">
        <f t="shared" si="159"/>
        <v/>
      </c>
    </row>
    <row r="641" spans="2:39" x14ac:dyDescent="0.35">
      <c r="B641" s="31"/>
      <c r="C641" s="31"/>
      <c r="D641" s="31"/>
      <c r="E641" s="31"/>
      <c r="F641" s="78"/>
      <c r="G641" s="21"/>
      <c r="H641" s="31"/>
      <c r="I641" s="32"/>
      <c r="J641" s="33" t="str">
        <f t="shared" si="146"/>
        <v/>
      </c>
      <c r="K641" s="31"/>
      <c r="L641" s="24"/>
      <c r="M641" s="24"/>
      <c r="N641" s="24"/>
      <c r="O641" s="34" t="str">
        <f t="shared" si="147"/>
        <v/>
      </c>
      <c r="P641" s="34" t="str">
        <f t="shared" ca="1" si="148"/>
        <v/>
      </c>
      <c r="Q641" s="34" t="str">
        <f>IF(AND(C641="Abierto",D641="Urgente"),RANK(P641,$P$4:$P$999,0)+COUNTIF($P$4:P641,P641)-1,"")</f>
        <v/>
      </c>
      <c r="R641" s="34" t="str">
        <f t="shared" si="149"/>
        <v/>
      </c>
      <c r="S641" s="34" t="str">
        <f t="shared" ca="1" si="150"/>
        <v/>
      </c>
      <c r="T641" s="34" t="str">
        <f>IF(AND(C641="Abierto",D641="Alta"),RANK(S641,$S$4:$S$999,0)+COUNTIF($S$4:S641,S641)-1+MAX(Q:Q),"")</f>
        <v/>
      </c>
      <c r="U641" s="34" t="str">
        <f t="shared" si="151"/>
        <v/>
      </c>
      <c r="V641" s="34" t="str">
        <f t="shared" ca="1" si="152"/>
        <v/>
      </c>
      <c r="W641" s="34" t="str">
        <f>IF(AND(C641="Abierto",D641="Media"),RANK(V641,$V$4:$V$999,0)+COUNTIF($V$4:V641,V641)-1+MAX(Q:Q,T:T),"")</f>
        <v/>
      </c>
      <c r="X641" s="34" t="str">
        <f t="shared" si="153"/>
        <v/>
      </c>
      <c r="Y641" s="34" t="str">
        <f t="shared" ca="1" si="154"/>
        <v/>
      </c>
      <c r="Z641" s="34" t="str">
        <f>IF(AND(C641="Abierto",D641="Baja"),RANK(Y641,$Y$4:$Y$999,0)+COUNTIF($Y$4:Y641,Y641)-1+MAX(Q:Q,T:T,W:W),"")</f>
        <v/>
      </c>
      <c r="AA641" s="35" t="str">
        <f t="shared" si="160"/>
        <v/>
      </c>
      <c r="AB641" s="35" t="str">
        <f t="shared" si="155"/>
        <v/>
      </c>
      <c r="AC641" s="35" t="str">
        <f t="shared" si="156"/>
        <v/>
      </c>
      <c r="AD641" s="36">
        <v>638</v>
      </c>
      <c r="AE641" s="36" t="str">
        <f t="shared" ca="1" si="157"/>
        <v/>
      </c>
      <c r="AF641" s="37" t="str">
        <f t="shared" ca="1" si="158"/>
        <v/>
      </c>
      <c r="AG641" s="24"/>
      <c r="AH641" s="24"/>
      <c r="AI641" s="24"/>
      <c r="AJ641" s="24"/>
      <c r="AK641" s="36" t="str">
        <f>IF(AL641="","",MAX($AK$1:AK640)+1)</f>
        <v/>
      </c>
      <c r="AL641" s="39" t="str">
        <f>IF(H641="","",IF(COUNTIF($AL$3:AL640,H641)=0,H641,""))</f>
        <v/>
      </c>
      <c r="AM641" s="39" t="str">
        <f t="shared" si="159"/>
        <v/>
      </c>
    </row>
    <row r="642" spans="2:39" x14ac:dyDescent="0.35">
      <c r="B642" s="31"/>
      <c r="C642" s="31"/>
      <c r="D642" s="31"/>
      <c r="E642" s="31"/>
      <c r="F642" s="78"/>
      <c r="G642" s="21"/>
      <c r="H642" s="31"/>
      <c r="I642" s="32"/>
      <c r="J642" s="33" t="str">
        <f t="shared" si="146"/>
        <v/>
      </c>
      <c r="K642" s="31"/>
      <c r="L642" s="24"/>
      <c r="M642" s="24"/>
      <c r="N642" s="24"/>
      <c r="O642" s="34" t="str">
        <f t="shared" si="147"/>
        <v/>
      </c>
      <c r="P642" s="34" t="str">
        <f t="shared" ca="1" si="148"/>
        <v/>
      </c>
      <c r="Q642" s="34" t="str">
        <f>IF(AND(C642="Abierto",D642="Urgente"),RANK(P642,$P$4:$P$999,0)+COUNTIF($P$4:P642,P642)-1,"")</f>
        <v/>
      </c>
      <c r="R642" s="34" t="str">
        <f t="shared" si="149"/>
        <v/>
      </c>
      <c r="S642" s="34" t="str">
        <f t="shared" ca="1" si="150"/>
        <v/>
      </c>
      <c r="T642" s="34" t="str">
        <f>IF(AND(C642="Abierto",D642="Alta"),RANK(S642,$S$4:$S$999,0)+COUNTIF($S$4:S642,S642)-1+MAX(Q:Q),"")</f>
        <v/>
      </c>
      <c r="U642" s="34" t="str">
        <f t="shared" si="151"/>
        <v/>
      </c>
      <c r="V642" s="34" t="str">
        <f t="shared" ca="1" si="152"/>
        <v/>
      </c>
      <c r="W642" s="34" t="str">
        <f>IF(AND(C642="Abierto",D642="Media"),RANK(V642,$V$4:$V$999,0)+COUNTIF($V$4:V642,V642)-1+MAX(Q:Q,T:T),"")</f>
        <v/>
      </c>
      <c r="X642" s="34" t="str">
        <f t="shared" si="153"/>
        <v/>
      </c>
      <c r="Y642" s="34" t="str">
        <f t="shared" ca="1" si="154"/>
        <v/>
      </c>
      <c r="Z642" s="34" t="str">
        <f>IF(AND(C642="Abierto",D642="Baja"),RANK(Y642,$Y$4:$Y$999,0)+COUNTIF($Y$4:Y642,Y642)-1+MAX(Q:Q,T:T,W:W),"")</f>
        <v/>
      </c>
      <c r="AA642" s="35" t="str">
        <f t="shared" si="160"/>
        <v/>
      </c>
      <c r="AB642" s="35" t="str">
        <f t="shared" si="155"/>
        <v/>
      </c>
      <c r="AC642" s="35" t="str">
        <f t="shared" si="156"/>
        <v/>
      </c>
      <c r="AD642" s="36">
        <v>639</v>
      </c>
      <c r="AE642" s="36" t="str">
        <f t="shared" ca="1" si="157"/>
        <v/>
      </c>
      <c r="AF642" s="37" t="str">
        <f t="shared" ca="1" si="158"/>
        <v/>
      </c>
      <c r="AG642" s="24"/>
      <c r="AH642" s="24"/>
      <c r="AI642" s="24"/>
      <c r="AJ642" s="24"/>
      <c r="AK642" s="36" t="str">
        <f>IF(AL642="","",MAX($AK$1:AK641)+1)</f>
        <v/>
      </c>
      <c r="AL642" s="39" t="str">
        <f>IF(H642="","",IF(COUNTIF($AL$3:AL641,H642)=0,H642,""))</f>
        <v/>
      </c>
      <c r="AM642" s="39" t="str">
        <f t="shared" si="159"/>
        <v/>
      </c>
    </row>
    <row r="643" spans="2:39" x14ac:dyDescent="0.35">
      <c r="B643" s="31"/>
      <c r="C643" s="31"/>
      <c r="D643" s="31"/>
      <c r="E643" s="31"/>
      <c r="F643" s="78"/>
      <c r="G643" s="21"/>
      <c r="H643" s="31"/>
      <c r="I643" s="32"/>
      <c r="J643" s="33" t="str">
        <f t="shared" si="146"/>
        <v/>
      </c>
      <c r="K643" s="31"/>
      <c r="L643" s="24"/>
      <c r="M643" s="24"/>
      <c r="N643" s="24"/>
      <c r="O643" s="34" t="str">
        <f t="shared" si="147"/>
        <v/>
      </c>
      <c r="P643" s="34" t="str">
        <f t="shared" ca="1" si="148"/>
        <v/>
      </c>
      <c r="Q643" s="34" t="str">
        <f>IF(AND(C643="Abierto",D643="Urgente"),RANK(P643,$P$4:$P$999,0)+COUNTIF($P$4:P643,P643)-1,"")</f>
        <v/>
      </c>
      <c r="R643" s="34" t="str">
        <f t="shared" si="149"/>
        <v/>
      </c>
      <c r="S643" s="34" t="str">
        <f t="shared" ca="1" si="150"/>
        <v/>
      </c>
      <c r="T643" s="34" t="str">
        <f>IF(AND(C643="Abierto",D643="Alta"),RANK(S643,$S$4:$S$999,0)+COUNTIF($S$4:S643,S643)-1+MAX(Q:Q),"")</f>
        <v/>
      </c>
      <c r="U643" s="34" t="str">
        <f t="shared" si="151"/>
        <v/>
      </c>
      <c r="V643" s="34" t="str">
        <f t="shared" ca="1" si="152"/>
        <v/>
      </c>
      <c r="W643" s="34" t="str">
        <f>IF(AND(C643="Abierto",D643="Media"),RANK(V643,$V$4:$V$999,0)+COUNTIF($V$4:V643,V643)-1+MAX(Q:Q,T:T),"")</f>
        <v/>
      </c>
      <c r="X643" s="34" t="str">
        <f t="shared" si="153"/>
        <v/>
      </c>
      <c r="Y643" s="34" t="str">
        <f t="shared" ca="1" si="154"/>
        <v/>
      </c>
      <c r="Z643" s="34" t="str">
        <f>IF(AND(C643="Abierto",D643="Baja"),RANK(Y643,$Y$4:$Y$999,0)+COUNTIF($Y$4:Y643,Y643)-1+MAX(Q:Q,T:T,W:W),"")</f>
        <v/>
      </c>
      <c r="AA643" s="35" t="str">
        <f t="shared" si="160"/>
        <v/>
      </c>
      <c r="AB643" s="35" t="str">
        <f t="shared" si="155"/>
        <v/>
      </c>
      <c r="AC643" s="35" t="str">
        <f t="shared" si="156"/>
        <v/>
      </c>
      <c r="AD643" s="36">
        <v>640</v>
      </c>
      <c r="AE643" s="36" t="str">
        <f t="shared" ca="1" si="157"/>
        <v/>
      </c>
      <c r="AF643" s="37" t="str">
        <f t="shared" ca="1" si="158"/>
        <v/>
      </c>
      <c r="AG643" s="24"/>
      <c r="AH643" s="24"/>
      <c r="AI643" s="24"/>
      <c r="AJ643" s="24"/>
      <c r="AK643" s="36" t="str">
        <f>IF(AL643="","",MAX($AK$1:AK642)+1)</f>
        <v/>
      </c>
      <c r="AL643" s="39" t="str">
        <f>IF(H643="","",IF(COUNTIF($AL$3:AL642,H643)=0,H643,""))</f>
        <v/>
      </c>
      <c r="AM643" s="39" t="str">
        <f t="shared" si="159"/>
        <v/>
      </c>
    </row>
    <row r="644" spans="2:39" x14ac:dyDescent="0.35">
      <c r="B644" s="31"/>
      <c r="C644" s="31"/>
      <c r="D644" s="31"/>
      <c r="E644" s="31"/>
      <c r="F644" s="78"/>
      <c r="G644" s="21"/>
      <c r="H644" s="31"/>
      <c r="I644" s="32"/>
      <c r="J644" s="33" t="str">
        <f t="shared" ref="J644:J707" si="161">IF(OR(F644=0,I644=0),"",I644-F644)</f>
        <v/>
      </c>
      <c r="K644" s="31"/>
      <c r="L644" s="24"/>
      <c r="M644" s="24"/>
      <c r="N644" s="24"/>
      <c r="O644" s="34" t="str">
        <f t="shared" ref="O644:O707" si="162">IF(AND(C644="Abierto",D644="Urgente"),B644,"")</f>
        <v/>
      </c>
      <c r="P644" s="34" t="str">
        <f t="shared" ref="P644:P707" ca="1" si="163">IF(AND(C644="Abierto",D644="Urgente"),TODAY()-F644,"")</f>
        <v/>
      </c>
      <c r="Q644" s="34" t="str">
        <f>IF(AND(C644="Abierto",D644="Urgente"),RANK(P644,$P$4:$P$999,0)+COUNTIF($P$4:P644,P644)-1,"")</f>
        <v/>
      </c>
      <c r="R644" s="34" t="str">
        <f t="shared" ref="R644:R707" si="164">IF(AND(C644="Abierto",D644="Alta"),B644,"")</f>
        <v/>
      </c>
      <c r="S644" s="34" t="str">
        <f t="shared" ref="S644:S707" ca="1" si="165">IF(AND(C644="Abierto",D644="Alta"),TODAY()-F644,"")</f>
        <v/>
      </c>
      <c r="T644" s="34" t="str">
        <f>IF(AND(C644="Abierto",D644="Alta"),RANK(S644,$S$4:$S$999,0)+COUNTIF($S$4:S644,S644)-1+MAX(Q:Q),"")</f>
        <v/>
      </c>
      <c r="U644" s="34" t="str">
        <f t="shared" ref="U644:U707" si="166">IF(AND(C644="Abierto",D644="Media"),B644,"")</f>
        <v/>
      </c>
      <c r="V644" s="34" t="str">
        <f t="shared" ref="V644:V707" ca="1" si="167">IF(AND(C644="Abierto",D644="Media"),TODAY()-F644,"")</f>
        <v/>
      </c>
      <c r="W644" s="34" t="str">
        <f>IF(AND(C644="Abierto",D644="Media"),RANK(V644,$V$4:$V$999,0)+COUNTIF($V$4:V644,V644)-1+MAX(Q:Q,T:T),"")</f>
        <v/>
      </c>
      <c r="X644" s="34" t="str">
        <f t="shared" ref="X644:X707" si="168">IF(AND(C644="Abierto",D644="Baja"),B644,"")</f>
        <v/>
      </c>
      <c r="Y644" s="34" t="str">
        <f t="shared" ref="Y644:Y707" ca="1" si="169">IF(AND(C644="Abierto",D644="Baja"),TODAY()-F644,"")</f>
        <v/>
      </c>
      <c r="Z644" s="34" t="str">
        <f>IF(AND(C644="Abierto",D644="Baja"),RANK(Y644,$Y$4:$Y$999,0)+COUNTIF($Y$4:Y644,Y644)-1+MAX(Q:Q,T:T,W:W),"")</f>
        <v/>
      </c>
      <c r="AA644" s="35" t="str">
        <f t="shared" si="160"/>
        <v/>
      </c>
      <c r="AB644" s="35" t="str">
        <f t="shared" ref="AB644:AB707" si="170">IF(OR(C644="Resuelto",C644=""),"",SUM(P644,S644,V644,Y644))</f>
        <v/>
      </c>
      <c r="AC644" s="35" t="str">
        <f t="shared" ref="AC644:AC707" si="171">IF(OR(C644="Resuelto",C644=""),"",SUM(O644,R644,U644,X644))</f>
        <v/>
      </c>
      <c r="AD644" s="36">
        <v>641</v>
      </c>
      <c r="AE644" s="36" t="str">
        <f t="shared" ca="1" si="157"/>
        <v/>
      </c>
      <c r="AF644" s="37" t="str">
        <f t="shared" ca="1" si="158"/>
        <v/>
      </c>
      <c r="AG644" s="24"/>
      <c r="AH644" s="24"/>
      <c r="AI644" s="24"/>
      <c r="AJ644" s="24"/>
      <c r="AK644" s="36" t="str">
        <f>IF(AL644="","",MAX($AK$1:AK643)+1)</f>
        <v/>
      </c>
      <c r="AL644" s="39" t="str">
        <f>IF(H644="","",IF(COUNTIF($AL$3:AL643,H644)=0,H644,""))</f>
        <v/>
      </c>
      <c r="AM644" s="39" t="str">
        <f t="shared" si="159"/>
        <v/>
      </c>
    </row>
    <row r="645" spans="2:39" x14ac:dyDescent="0.35">
      <c r="B645" s="31"/>
      <c r="C645" s="31"/>
      <c r="D645" s="31"/>
      <c r="E645" s="31"/>
      <c r="F645" s="78"/>
      <c r="G645" s="21"/>
      <c r="H645" s="31"/>
      <c r="I645" s="32"/>
      <c r="J645" s="33" t="str">
        <f t="shared" si="161"/>
        <v/>
      </c>
      <c r="K645" s="31"/>
      <c r="L645" s="24"/>
      <c r="M645" s="24"/>
      <c r="N645" s="24"/>
      <c r="O645" s="34" t="str">
        <f t="shared" si="162"/>
        <v/>
      </c>
      <c r="P645" s="34" t="str">
        <f t="shared" ca="1" si="163"/>
        <v/>
      </c>
      <c r="Q645" s="34" t="str">
        <f>IF(AND(C645="Abierto",D645="Urgente"),RANK(P645,$P$4:$P$999,0)+COUNTIF($P$4:P645,P645)-1,"")</f>
        <v/>
      </c>
      <c r="R645" s="34" t="str">
        <f t="shared" si="164"/>
        <v/>
      </c>
      <c r="S645" s="34" t="str">
        <f t="shared" ca="1" si="165"/>
        <v/>
      </c>
      <c r="T645" s="34" t="str">
        <f>IF(AND(C645="Abierto",D645="Alta"),RANK(S645,$S$4:$S$999,0)+COUNTIF($S$4:S645,S645)-1+MAX(Q:Q),"")</f>
        <v/>
      </c>
      <c r="U645" s="34" t="str">
        <f t="shared" si="166"/>
        <v/>
      </c>
      <c r="V645" s="34" t="str">
        <f t="shared" ca="1" si="167"/>
        <v/>
      </c>
      <c r="W645" s="34" t="str">
        <f>IF(AND(C645="Abierto",D645="Media"),RANK(V645,$V$4:$V$999,0)+COUNTIF($V$4:V645,V645)-1+MAX(Q:Q,T:T),"")</f>
        <v/>
      </c>
      <c r="X645" s="34" t="str">
        <f t="shared" si="168"/>
        <v/>
      </c>
      <c r="Y645" s="34" t="str">
        <f t="shared" ca="1" si="169"/>
        <v/>
      </c>
      <c r="Z645" s="34" t="str">
        <f>IF(AND(C645="Abierto",D645="Baja"),RANK(Y645,$Y$4:$Y$999,0)+COUNTIF($Y$4:Y645,Y645)-1+MAX(Q:Q,T:T,W:W),"")</f>
        <v/>
      </c>
      <c r="AA645" s="35" t="str">
        <f t="shared" si="160"/>
        <v/>
      </c>
      <c r="AB645" s="35" t="str">
        <f t="shared" si="170"/>
        <v/>
      </c>
      <c r="AC645" s="35" t="str">
        <f t="shared" si="171"/>
        <v/>
      </c>
      <c r="AD645" s="36">
        <v>642</v>
      </c>
      <c r="AE645" s="36" t="str">
        <f t="shared" ref="AE645:AE708" ca="1" si="172">IF(ISNA(VLOOKUP(AD645,$AA$4:$AC$996,3,FALSE))=TRUE,"",VLOOKUP(AD645,$AA$4:$AC$996,3,FALSE))</f>
        <v/>
      </c>
      <c r="AF645" s="37" t="str">
        <f t="shared" ref="AF645:AF708" ca="1" si="173">IF(ISNA(VLOOKUP(AD645,$AA$4:$AC$996,2,FALSE))=TRUE,"",VLOOKUP(AD645,$AA$4:$AC$996,2,FALSE))</f>
        <v/>
      </c>
      <c r="AG645" s="24"/>
      <c r="AH645" s="24"/>
      <c r="AI645" s="24"/>
      <c r="AJ645" s="24"/>
      <c r="AK645" s="36" t="str">
        <f>IF(AL645="","",MAX($AK$1:AK644)+1)</f>
        <v/>
      </c>
      <c r="AL645" s="39" t="str">
        <f>IF(H645="","",IF(COUNTIF($AL$3:AL644,H645)=0,H645,""))</f>
        <v/>
      </c>
      <c r="AM645" s="39" t="str">
        <f t="shared" ref="AM645:AM708" si="174">IF(ISNA(VLOOKUP(AD645,$AK$4:$AL$996,2,FALSE))=TRUE,"",VLOOKUP(AD645,$AK$4:$AL$996,2,FALSE))</f>
        <v/>
      </c>
    </row>
    <row r="646" spans="2:39" x14ac:dyDescent="0.35">
      <c r="B646" s="31"/>
      <c r="C646" s="31"/>
      <c r="D646" s="31"/>
      <c r="E646" s="31"/>
      <c r="F646" s="78"/>
      <c r="G646" s="21"/>
      <c r="H646" s="31"/>
      <c r="I646" s="32"/>
      <c r="J646" s="33" t="str">
        <f t="shared" si="161"/>
        <v/>
      </c>
      <c r="K646" s="31"/>
      <c r="L646" s="24"/>
      <c r="M646" s="24"/>
      <c r="N646" s="24"/>
      <c r="O646" s="34" t="str">
        <f t="shared" si="162"/>
        <v/>
      </c>
      <c r="P646" s="34" t="str">
        <f t="shared" ca="1" si="163"/>
        <v/>
      </c>
      <c r="Q646" s="34" t="str">
        <f>IF(AND(C646="Abierto",D646="Urgente"),RANK(P646,$P$4:$P$999,0)+COUNTIF($P$4:P646,P646)-1,"")</f>
        <v/>
      </c>
      <c r="R646" s="34" t="str">
        <f t="shared" si="164"/>
        <v/>
      </c>
      <c r="S646" s="34" t="str">
        <f t="shared" ca="1" si="165"/>
        <v/>
      </c>
      <c r="T646" s="34" t="str">
        <f>IF(AND(C646="Abierto",D646="Alta"),RANK(S646,$S$4:$S$999,0)+COUNTIF($S$4:S646,S646)-1+MAX(Q:Q),"")</f>
        <v/>
      </c>
      <c r="U646" s="34" t="str">
        <f t="shared" si="166"/>
        <v/>
      </c>
      <c r="V646" s="34" t="str">
        <f t="shared" ca="1" si="167"/>
        <v/>
      </c>
      <c r="W646" s="34" t="str">
        <f>IF(AND(C646="Abierto",D646="Media"),RANK(V646,$V$4:$V$999,0)+COUNTIF($V$4:V646,V646)-1+MAX(Q:Q,T:T),"")</f>
        <v/>
      </c>
      <c r="X646" s="34" t="str">
        <f t="shared" si="168"/>
        <v/>
      </c>
      <c r="Y646" s="34" t="str">
        <f t="shared" ca="1" si="169"/>
        <v/>
      </c>
      <c r="Z646" s="34" t="str">
        <f>IF(AND(C646="Abierto",D646="Baja"),RANK(Y646,$Y$4:$Y$999,0)+COUNTIF($Y$4:Y646,Y646)-1+MAX(Q:Q,T:T,W:W),"")</f>
        <v/>
      </c>
      <c r="AA646" s="35" t="str">
        <f t="shared" si="160"/>
        <v/>
      </c>
      <c r="AB646" s="35" t="str">
        <f t="shared" si="170"/>
        <v/>
      </c>
      <c r="AC646" s="35" t="str">
        <f t="shared" si="171"/>
        <v/>
      </c>
      <c r="AD646" s="36">
        <v>643</v>
      </c>
      <c r="AE646" s="36" t="str">
        <f t="shared" ca="1" si="172"/>
        <v/>
      </c>
      <c r="AF646" s="37" t="str">
        <f t="shared" ca="1" si="173"/>
        <v/>
      </c>
      <c r="AG646" s="24"/>
      <c r="AH646" s="24"/>
      <c r="AI646" s="24"/>
      <c r="AJ646" s="24"/>
      <c r="AK646" s="36" t="str">
        <f>IF(AL646="","",MAX($AK$1:AK645)+1)</f>
        <v/>
      </c>
      <c r="AL646" s="39" t="str">
        <f>IF(H646="","",IF(COUNTIF($AL$3:AL645,H646)=0,H646,""))</f>
        <v/>
      </c>
      <c r="AM646" s="39" t="str">
        <f t="shared" si="174"/>
        <v/>
      </c>
    </row>
    <row r="647" spans="2:39" x14ac:dyDescent="0.35">
      <c r="B647" s="31"/>
      <c r="C647" s="31"/>
      <c r="D647" s="31"/>
      <c r="E647" s="31"/>
      <c r="F647" s="78"/>
      <c r="G647" s="21"/>
      <c r="H647" s="31"/>
      <c r="I647" s="32"/>
      <c r="J647" s="33" t="str">
        <f t="shared" si="161"/>
        <v/>
      </c>
      <c r="K647" s="31"/>
      <c r="L647" s="24"/>
      <c r="M647" s="24"/>
      <c r="N647" s="24"/>
      <c r="O647" s="34" t="str">
        <f t="shared" si="162"/>
        <v/>
      </c>
      <c r="P647" s="34" t="str">
        <f t="shared" ca="1" si="163"/>
        <v/>
      </c>
      <c r="Q647" s="34" t="str">
        <f>IF(AND(C647="Abierto",D647="Urgente"),RANK(P647,$P$4:$P$999,0)+COUNTIF($P$4:P647,P647)-1,"")</f>
        <v/>
      </c>
      <c r="R647" s="34" t="str">
        <f t="shared" si="164"/>
        <v/>
      </c>
      <c r="S647" s="34" t="str">
        <f t="shared" ca="1" si="165"/>
        <v/>
      </c>
      <c r="T647" s="34" t="str">
        <f>IF(AND(C647="Abierto",D647="Alta"),RANK(S647,$S$4:$S$999,0)+COUNTIF($S$4:S647,S647)-1+MAX(Q:Q),"")</f>
        <v/>
      </c>
      <c r="U647" s="34" t="str">
        <f t="shared" si="166"/>
        <v/>
      </c>
      <c r="V647" s="34" t="str">
        <f t="shared" ca="1" si="167"/>
        <v/>
      </c>
      <c r="W647" s="34" t="str">
        <f>IF(AND(C647="Abierto",D647="Media"),RANK(V647,$V$4:$V$999,0)+COUNTIF($V$4:V647,V647)-1+MAX(Q:Q,T:T),"")</f>
        <v/>
      </c>
      <c r="X647" s="34" t="str">
        <f t="shared" si="168"/>
        <v/>
      </c>
      <c r="Y647" s="34" t="str">
        <f t="shared" ca="1" si="169"/>
        <v/>
      </c>
      <c r="Z647" s="34" t="str">
        <f>IF(AND(C647="Abierto",D647="Baja"),RANK(Y647,$Y$4:$Y$999,0)+COUNTIF($Y$4:Y647,Y647)-1+MAX(Q:Q,T:T,W:W),"")</f>
        <v/>
      </c>
      <c r="AA647" s="35" t="str">
        <f t="shared" si="160"/>
        <v/>
      </c>
      <c r="AB647" s="35" t="str">
        <f t="shared" si="170"/>
        <v/>
      </c>
      <c r="AC647" s="35" t="str">
        <f t="shared" si="171"/>
        <v/>
      </c>
      <c r="AD647" s="36">
        <v>644</v>
      </c>
      <c r="AE647" s="36" t="str">
        <f t="shared" ca="1" si="172"/>
        <v/>
      </c>
      <c r="AF647" s="37" t="str">
        <f t="shared" ca="1" si="173"/>
        <v/>
      </c>
      <c r="AG647" s="24"/>
      <c r="AH647" s="24"/>
      <c r="AI647" s="24"/>
      <c r="AJ647" s="24"/>
      <c r="AK647" s="36" t="str">
        <f>IF(AL647="","",MAX($AK$1:AK646)+1)</f>
        <v/>
      </c>
      <c r="AL647" s="39" t="str">
        <f>IF(H647="","",IF(COUNTIF($AL$3:AL646,H647)=0,H647,""))</f>
        <v/>
      </c>
      <c r="AM647" s="39" t="str">
        <f t="shared" si="174"/>
        <v/>
      </c>
    </row>
    <row r="648" spans="2:39" x14ac:dyDescent="0.35">
      <c r="B648" s="31"/>
      <c r="C648" s="31"/>
      <c r="D648" s="31"/>
      <c r="E648" s="31"/>
      <c r="F648" s="78"/>
      <c r="G648" s="21"/>
      <c r="H648" s="31"/>
      <c r="I648" s="32"/>
      <c r="J648" s="33" t="str">
        <f t="shared" si="161"/>
        <v/>
      </c>
      <c r="K648" s="31"/>
      <c r="L648" s="24"/>
      <c r="M648" s="24"/>
      <c r="N648" s="24"/>
      <c r="O648" s="34" t="str">
        <f t="shared" si="162"/>
        <v/>
      </c>
      <c r="P648" s="34" t="str">
        <f t="shared" ca="1" si="163"/>
        <v/>
      </c>
      <c r="Q648" s="34" t="str">
        <f>IF(AND(C648="Abierto",D648="Urgente"),RANK(P648,$P$4:$P$999,0)+COUNTIF($P$4:P648,P648)-1,"")</f>
        <v/>
      </c>
      <c r="R648" s="34" t="str">
        <f t="shared" si="164"/>
        <v/>
      </c>
      <c r="S648" s="34" t="str">
        <f t="shared" ca="1" si="165"/>
        <v/>
      </c>
      <c r="T648" s="34" t="str">
        <f>IF(AND(C648="Abierto",D648="Alta"),RANK(S648,$S$4:$S$999,0)+COUNTIF($S$4:S648,S648)-1+MAX(Q:Q),"")</f>
        <v/>
      </c>
      <c r="U648" s="34" t="str">
        <f t="shared" si="166"/>
        <v/>
      </c>
      <c r="V648" s="34" t="str">
        <f t="shared" ca="1" si="167"/>
        <v/>
      </c>
      <c r="W648" s="34" t="str">
        <f>IF(AND(C648="Abierto",D648="Media"),RANK(V648,$V$4:$V$999,0)+COUNTIF($V$4:V648,V648)-1+MAX(Q:Q,T:T),"")</f>
        <v/>
      </c>
      <c r="X648" s="34" t="str">
        <f t="shared" si="168"/>
        <v/>
      </c>
      <c r="Y648" s="34" t="str">
        <f t="shared" ca="1" si="169"/>
        <v/>
      </c>
      <c r="Z648" s="34" t="str">
        <f>IF(AND(C648="Abierto",D648="Baja"),RANK(Y648,$Y$4:$Y$999,0)+COUNTIF($Y$4:Y648,Y648)-1+MAX(Q:Q,T:T,W:W),"")</f>
        <v/>
      </c>
      <c r="AA648" s="35" t="str">
        <f t="shared" si="160"/>
        <v/>
      </c>
      <c r="AB648" s="35" t="str">
        <f t="shared" si="170"/>
        <v/>
      </c>
      <c r="AC648" s="35" t="str">
        <f t="shared" si="171"/>
        <v/>
      </c>
      <c r="AD648" s="36">
        <v>645</v>
      </c>
      <c r="AE648" s="36" t="str">
        <f t="shared" ca="1" si="172"/>
        <v/>
      </c>
      <c r="AF648" s="37" t="str">
        <f t="shared" ca="1" si="173"/>
        <v/>
      </c>
      <c r="AG648" s="24"/>
      <c r="AH648" s="24"/>
      <c r="AI648" s="24"/>
      <c r="AJ648" s="24"/>
      <c r="AK648" s="36" t="str">
        <f>IF(AL648="","",MAX($AK$1:AK647)+1)</f>
        <v/>
      </c>
      <c r="AL648" s="39" t="str">
        <f>IF(H648="","",IF(COUNTIF($AL$3:AL647,H648)=0,H648,""))</f>
        <v/>
      </c>
      <c r="AM648" s="39" t="str">
        <f t="shared" si="174"/>
        <v/>
      </c>
    </row>
    <row r="649" spans="2:39" x14ac:dyDescent="0.35">
      <c r="B649" s="31"/>
      <c r="C649" s="31"/>
      <c r="D649" s="31"/>
      <c r="E649" s="31"/>
      <c r="F649" s="78"/>
      <c r="G649" s="21"/>
      <c r="H649" s="31"/>
      <c r="I649" s="32"/>
      <c r="J649" s="33" t="str">
        <f t="shared" si="161"/>
        <v/>
      </c>
      <c r="K649" s="31"/>
      <c r="L649" s="24"/>
      <c r="M649" s="24"/>
      <c r="N649" s="24"/>
      <c r="O649" s="34" t="str">
        <f t="shared" si="162"/>
        <v/>
      </c>
      <c r="P649" s="34" t="str">
        <f t="shared" ca="1" si="163"/>
        <v/>
      </c>
      <c r="Q649" s="34" t="str">
        <f>IF(AND(C649="Abierto",D649="Urgente"),RANK(P649,$P$4:$P$999,0)+COUNTIF($P$4:P649,P649)-1,"")</f>
        <v/>
      </c>
      <c r="R649" s="34" t="str">
        <f t="shared" si="164"/>
        <v/>
      </c>
      <c r="S649" s="34" t="str">
        <f t="shared" ca="1" si="165"/>
        <v/>
      </c>
      <c r="T649" s="34" t="str">
        <f>IF(AND(C649="Abierto",D649="Alta"),RANK(S649,$S$4:$S$999,0)+COUNTIF($S$4:S649,S649)-1+MAX(Q:Q),"")</f>
        <v/>
      </c>
      <c r="U649" s="34" t="str">
        <f t="shared" si="166"/>
        <v/>
      </c>
      <c r="V649" s="34" t="str">
        <f t="shared" ca="1" si="167"/>
        <v/>
      </c>
      <c r="W649" s="34" t="str">
        <f>IF(AND(C649="Abierto",D649="Media"),RANK(V649,$V$4:$V$999,0)+COUNTIF($V$4:V649,V649)-1+MAX(Q:Q,T:T),"")</f>
        <v/>
      </c>
      <c r="X649" s="34" t="str">
        <f t="shared" si="168"/>
        <v/>
      </c>
      <c r="Y649" s="34" t="str">
        <f t="shared" ca="1" si="169"/>
        <v/>
      </c>
      <c r="Z649" s="34" t="str">
        <f>IF(AND(C649="Abierto",D649="Baja"),RANK(Y649,$Y$4:$Y$999,0)+COUNTIF($Y$4:Y649,Y649)-1+MAX(Q:Q,T:T,W:W),"")</f>
        <v/>
      </c>
      <c r="AA649" s="35" t="str">
        <f t="shared" si="160"/>
        <v/>
      </c>
      <c r="AB649" s="35" t="str">
        <f t="shared" si="170"/>
        <v/>
      </c>
      <c r="AC649" s="35" t="str">
        <f t="shared" si="171"/>
        <v/>
      </c>
      <c r="AD649" s="36">
        <v>646</v>
      </c>
      <c r="AE649" s="36" t="str">
        <f t="shared" ca="1" si="172"/>
        <v/>
      </c>
      <c r="AF649" s="37" t="str">
        <f t="shared" ca="1" si="173"/>
        <v/>
      </c>
      <c r="AG649" s="24"/>
      <c r="AH649" s="24"/>
      <c r="AI649" s="24"/>
      <c r="AJ649" s="24"/>
      <c r="AK649" s="36" t="str">
        <f>IF(AL649="","",MAX($AK$1:AK648)+1)</f>
        <v/>
      </c>
      <c r="AL649" s="39" t="str">
        <f>IF(H649="","",IF(COUNTIF($AL$3:AL648,H649)=0,H649,""))</f>
        <v/>
      </c>
      <c r="AM649" s="39" t="str">
        <f t="shared" si="174"/>
        <v/>
      </c>
    </row>
    <row r="650" spans="2:39" x14ac:dyDescent="0.35">
      <c r="B650" s="31"/>
      <c r="C650" s="31"/>
      <c r="D650" s="31"/>
      <c r="E650" s="31"/>
      <c r="F650" s="78"/>
      <c r="G650" s="21"/>
      <c r="H650" s="31"/>
      <c r="I650" s="32"/>
      <c r="J650" s="33" t="str">
        <f t="shared" si="161"/>
        <v/>
      </c>
      <c r="K650" s="31"/>
      <c r="L650" s="24"/>
      <c r="M650" s="24"/>
      <c r="N650" s="24"/>
      <c r="O650" s="34" t="str">
        <f t="shared" si="162"/>
        <v/>
      </c>
      <c r="P650" s="34" t="str">
        <f t="shared" ca="1" si="163"/>
        <v/>
      </c>
      <c r="Q650" s="34" t="str">
        <f>IF(AND(C650="Abierto",D650="Urgente"),RANK(P650,$P$4:$P$999,0)+COUNTIF($P$4:P650,P650)-1,"")</f>
        <v/>
      </c>
      <c r="R650" s="34" t="str">
        <f t="shared" si="164"/>
        <v/>
      </c>
      <c r="S650" s="34" t="str">
        <f t="shared" ca="1" si="165"/>
        <v/>
      </c>
      <c r="T650" s="34" t="str">
        <f>IF(AND(C650="Abierto",D650="Alta"),RANK(S650,$S$4:$S$999,0)+COUNTIF($S$4:S650,S650)-1+MAX(Q:Q),"")</f>
        <v/>
      </c>
      <c r="U650" s="34" t="str">
        <f t="shared" si="166"/>
        <v/>
      </c>
      <c r="V650" s="34" t="str">
        <f t="shared" ca="1" si="167"/>
        <v/>
      </c>
      <c r="W650" s="34" t="str">
        <f>IF(AND(C650="Abierto",D650="Media"),RANK(V650,$V$4:$V$999,0)+COUNTIF($V$4:V650,V650)-1+MAX(Q:Q,T:T),"")</f>
        <v/>
      </c>
      <c r="X650" s="34" t="str">
        <f t="shared" si="168"/>
        <v/>
      </c>
      <c r="Y650" s="34" t="str">
        <f t="shared" ca="1" si="169"/>
        <v/>
      </c>
      <c r="Z650" s="34" t="str">
        <f>IF(AND(C650="Abierto",D650="Baja"),RANK(Y650,$Y$4:$Y$999,0)+COUNTIF($Y$4:Y650,Y650)-1+MAX(Q:Q,T:T,W:W),"")</f>
        <v/>
      </c>
      <c r="AA650" s="35" t="str">
        <f t="shared" si="160"/>
        <v/>
      </c>
      <c r="AB650" s="35" t="str">
        <f t="shared" si="170"/>
        <v/>
      </c>
      <c r="AC650" s="35" t="str">
        <f t="shared" si="171"/>
        <v/>
      </c>
      <c r="AD650" s="36">
        <v>647</v>
      </c>
      <c r="AE650" s="36" t="str">
        <f t="shared" ca="1" si="172"/>
        <v/>
      </c>
      <c r="AF650" s="37" t="str">
        <f t="shared" ca="1" si="173"/>
        <v/>
      </c>
      <c r="AG650" s="24"/>
      <c r="AH650" s="24"/>
      <c r="AI650" s="24"/>
      <c r="AJ650" s="24"/>
      <c r="AK650" s="36" t="str">
        <f>IF(AL650="","",MAX($AK$1:AK649)+1)</f>
        <v/>
      </c>
      <c r="AL650" s="39" t="str">
        <f>IF(H650="","",IF(COUNTIF($AL$3:AL649,H650)=0,H650,""))</f>
        <v/>
      </c>
      <c r="AM650" s="39" t="str">
        <f t="shared" si="174"/>
        <v/>
      </c>
    </row>
    <row r="651" spans="2:39" x14ac:dyDescent="0.35">
      <c r="B651" s="31"/>
      <c r="C651" s="31"/>
      <c r="D651" s="31"/>
      <c r="E651" s="31"/>
      <c r="F651" s="78"/>
      <c r="G651" s="21"/>
      <c r="H651" s="31"/>
      <c r="I651" s="32"/>
      <c r="J651" s="33" t="str">
        <f t="shared" si="161"/>
        <v/>
      </c>
      <c r="K651" s="31"/>
      <c r="L651" s="24"/>
      <c r="M651" s="24"/>
      <c r="N651" s="24"/>
      <c r="O651" s="34" t="str">
        <f t="shared" si="162"/>
        <v/>
      </c>
      <c r="P651" s="34" t="str">
        <f t="shared" ca="1" si="163"/>
        <v/>
      </c>
      <c r="Q651" s="34" t="str">
        <f>IF(AND(C651="Abierto",D651="Urgente"),RANK(P651,$P$4:$P$999,0)+COUNTIF($P$4:P651,P651)-1,"")</f>
        <v/>
      </c>
      <c r="R651" s="34" t="str">
        <f t="shared" si="164"/>
        <v/>
      </c>
      <c r="S651" s="34" t="str">
        <f t="shared" ca="1" si="165"/>
        <v/>
      </c>
      <c r="T651" s="34" t="str">
        <f>IF(AND(C651="Abierto",D651="Alta"),RANK(S651,$S$4:$S$999,0)+COUNTIF($S$4:S651,S651)-1+MAX(Q:Q),"")</f>
        <v/>
      </c>
      <c r="U651" s="34" t="str">
        <f t="shared" si="166"/>
        <v/>
      </c>
      <c r="V651" s="34" t="str">
        <f t="shared" ca="1" si="167"/>
        <v/>
      </c>
      <c r="W651" s="34" t="str">
        <f>IF(AND(C651="Abierto",D651="Media"),RANK(V651,$V$4:$V$999,0)+COUNTIF($V$4:V651,V651)-1+MAX(Q:Q,T:T),"")</f>
        <v/>
      </c>
      <c r="X651" s="34" t="str">
        <f t="shared" si="168"/>
        <v/>
      </c>
      <c r="Y651" s="34" t="str">
        <f t="shared" ca="1" si="169"/>
        <v/>
      </c>
      <c r="Z651" s="34" t="str">
        <f>IF(AND(C651="Abierto",D651="Baja"),RANK(Y651,$Y$4:$Y$999,0)+COUNTIF($Y$4:Y651,Y651)-1+MAX(Q:Q,T:T,W:W),"")</f>
        <v/>
      </c>
      <c r="AA651" s="35" t="str">
        <f t="shared" si="160"/>
        <v/>
      </c>
      <c r="AB651" s="35" t="str">
        <f t="shared" si="170"/>
        <v/>
      </c>
      <c r="AC651" s="35" t="str">
        <f t="shared" si="171"/>
        <v/>
      </c>
      <c r="AD651" s="36">
        <v>648</v>
      </c>
      <c r="AE651" s="36" t="str">
        <f t="shared" ca="1" si="172"/>
        <v/>
      </c>
      <c r="AF651" s="37" t="str">
        <f t="shared" ca="1" si="173"/>
        <v/>
      </c>
      <c r="AG651" s="24"/>
      <c r="AH651" s="24"/>
      <c r="AI651" s="24"/>
      <c r="AJ651" s="24"/>
      <c r="AK651" s="36" t="str">
        <f>IF(AL651="","",MAX($AK$1:AK650)+1)</f>
        <v/>
      </c>
      <c r="AL651" s="39" t="str">
        <f>IF(H651="","",IF(COUNTIF($AL$3:AL650,H651)=0,H651,""))</f>
        <v/>
      </c>
      <c r="AM651" s="39" t="str">
        <f t="shared" si="174"/>
        <v/>
      </c>
    </row>
    <row r="652" spans="2:39" x14ac:dyDescent="0.35">
      <c r="B652" s="31"/>
      <c r="C652" s="31"/>
      <c r="D652" s="31"/>
      <c r="E652" s="31"/>
      <c r="F652" s="78"/>
      <c r="G652" s="21"/>
      <c r="H652" s="31"/>
      <c r="I652" s="32"/>
      <c r="J652" s="33" t="str">
        <f t="shared" si="161"/>
        <v/>
      </c>
      <c r="K652" s="31"/>
      <c r="L652" s="24"/>
      <c r="M652" s="24"/>
      <c r="N652" s="24"/>
      <c r="O652" s="34" t="str">
        <f t="shared" si="162"/>
        <v/>
      </c>
      <c r="P652" s="34" t="str">
        <f t="shared" ca="1" si="163"/>
        <v/>
      </c>
      <c r="Q652" s="34" t="str">
        <f>IF(AND(C652="Abierto",D652="Urgente"),RANK(P652,$P$4:$P$999,0)+COUNTIF($P$4:P652,P652)-1,"")</f>
        <v/>
      </c>
      <c r="R652" s="34" t="str">
        <f t="shared" si="164"/>
        <v/>
      </c>
      <c r="S652" s="34" t="str">
        <f t="shared" ca="1" si="165"/>
        <v/>
      </c>
      <c r="T652" s="34" t="str">
        <f>IF(AND(C652="Abierto",D652="Alta"),RANK(S652,$S$4:$S$999,0)+COUNTIF($S$4:S652,S652)-1+MAX(Q:Q),"")</f>
        <v/>
      </c>
      <c r="U652" s="34" t="str">
        <f t="shared" si="166"/>
        <v/>
      </c>
      <c r="V652" s="34" t="str">
        <f t="shared" ca="1" si="167"/>
        <v/>
      </c>
      <c r="W652" s="34" t="str">
        <f>IF(AND(C652="Abierto",D652="Media"),RANK(V652,$V$4:$V$999,0)+COUNTIF($V$4:V652,V652)-1+MAX(Q:Q,T:T),"")</f>
        <v/>
      </c>
      <c r="X652" s="34" t="str">
        <f t="shared" si="168"/>
        <v/>
      </c>
      <c r="Y652" s="34" t="str">
        <f t="shared" ca="1" si="169"/>
        <v/>
      </c>
      <c r="Z652" s="34" t="str">
        <f>IF(AND(C652="Abierto",D652="Baja"),RANK(Y652,$Y$4:$Y$999,0)+COUNTIF($Y$4:Y652,Y652)-1+MAX(Q:Q,T:T,W:W),"")</f>
        <v/>
      </c>
      <c r="AA652" s="35" t="str">
        <f t="shared" si="160"/>
        <v/>
      </c>
      <c r="AB652" s="35" t="str">
        <f t="shared" si="170"/>
        <v/>
      </c>
      <c r="AC652" s="35" t="str">
        <f t="shared" si="171"/>
        <v/>
      </c>
      <c r="AD652" s="36">
        <v>649</v>
      </c>
      <c r="AE652" s="36" t="str">
        <f t="shared" ca="1" si="172"/>
        <v/>
      </c>
      <c r="AF652" s="37" t="str">
        <f t="shared" ca="1" si="173"/>
        <v/>
      </c>
      <c r="AG652" s="24"/>
      <c r="AH652" s="24"/>
      <c r="AI652" s="24"/>
      <c r="AJ652" s="24"/>
      <c r="AK652" s="36" t="str">
        <f>IF(AL652="","",MAX($AK$1:AK651)+1)</f>
        <v/>
      </c>
      <c r="AL652" s="39" t="str">
        <f>IF(H652="","",IF(COUNTIF($AL$3:AL651,H652)=0,H652,""))</f>
        <v/>
      </c>
      <c r="AM652" s="39" t="str">
        <f t="shared" si="174"/>
        <v/>
      </c>
    </row>
    <row r="653" spans="2:39" x14ac:dyDescent="0.35">
      <c r="B653" s="31"/>
      <c r="C653" s="31"/>
      <c r="D653" s="31"/>
      <c r="E653" s="31"/>
      <c r="F653" s="78"/>
      <c r="G653" s="21"/>
      <c r="H653" s="31"/>
      <c r="I653" s="32"/>
      <c r="J653" s="33" t="str">
        <f t="shared" si="161"/>
        <v/>
      </c>
      <c r="K653" s="31"/>
      <c r="L653" s="24"/>
      <c r="M653" s="24"/>
      <c r="N653" s="24"/>
      <c r="O653" s="34" t="str">
        <f t="shared" si="162"/>
        <v/>
      </c>
      <c r="P653" s="34" t="str">
        <f t="shared" ca="1" si="163"/>
        <v/>
      </c>
      <c r="Q653" s="34" t="str">
        <f>IF(AND(C653="Abierto",D653="Urgente"),RANK(P653,$P$4:$P$999,0)+COUNTIF($P$4:P653,P653)-1,"")</f>
        <v/>
      </c>
      <c r="R653" s="34" t="str">
        <f t="shared" si="164"/>
        <v/>
      </c>
      <c r="S653" s="34" t="str">
        <f t="shared" ca="1" si="165"/>
        <v/>
      </c>
      <c r="T653" s="34" t="str">
        <f>IF(AND(C653="Abierto",D653="Alta"),RANK(S653,$S$4:$S$999,0)+COUNTIF($S$4:S653,S653)-1+MAX(Q:Q),"")</f>
        <v/>
      </c>
      <c r="U653" s="34" t="str">
        <f t="shared" si="166"/>
        <v/>
      </c>
      <c r="V653" s="34" t="str">
        <f t="shared" ca="1" si="167"/>
        <v/>
      </c>
      <c r="W653" s="34" t="str">
        <f>IF(AND(C653="Abierto",D653="Media"),RANK(V653,$V$4:$V$999,0)+COUNTIF($V$4:V653,V653)-1+MAX(Q:Q,T:T),"")</f>
        <v/>
      </c>
      <c r="X653" s="34" t="str">
        <f t="shared" si="168"/>
        <v/>
      </c>
      <c r="Y653" s="34" t="str">
        <f t="shared" ca="1" si="169"/>
        <v/>
      </c>
      <c r="Z653" s="34" t="str">
        <f>IF(AND(C653="Abierto",D653="Baja"),RANK(Y653,$Y$4:$Y$999,0)+COUNTIF($Y$4:Y653,Y653)-1+MAX(Q:Q,T:T,W:W),"")</f>
        <v/>
      </c>
      <c r="AA653" s="35" t="str">
        <f t="shared" si="160"/>
        <v/>
      </c>
      <c r="AB653" s="35" t="str">
        <f t="shared" si="170"/>
        <v/>
      </c>
      <c r="AC653" s="35" t="str">
        <f t="shared" si="171"/>
        <v/>
      </c>
      <c r="AD653" s="36">
        <v>650</v>
      </c>
      <c r="AE653" s="36" t="str">
        <f t="shared" ca="1" si="172"/>
        <v/>
      </c>
      <c r="AF653" s="37" t="str">
        <f t="shared" ca="1" si="173"/>
        <v/>
      </c>
      <c r="AG653" s="24"/>
      <c r="AH653" s="24"/>
      <c r="AI653" s="24"/>
      <c r="AJ653" s="24"/>
      <c r="AK653" s="36" t="str">
        <f>IF(AL653="","",MAX($AK$1:AK652)+1)</f>
        <v/>
      </c>
      <c r="AL653" s="39" t="str">
        <f>IF(H653="","",IF(COUNTIF($AL$3:AL652,H653)=0,H653,""))</f>
        <v/>
      </c>
      <c r="AM653" s="39" t="str">
        <f t="shared" si="174"/>
        <v/>
      </c>
    </row>
    <row r="654" spans="2:39" x14ac:dyDescent="0.35">
      <c r="B654" s="31"/>
      <c r="C654" s="31"/>
      <c r="D654" s="31"/>
      <c r="E654" s="31"/>
      <c r="F654" s="78"/>
      <c r="G654" s="21"/>
      <c r="H654" s="31"/>
      <c r="I654" s="32"/>
      <c r="J654" s="33" t="str">
        <f t="shared" si="161"/>
        <v/>
      </c>
      <c r="K654" s="31"/>
      <c r="L654" s="24"/>
      <c r="M654" s="24"/>
      <c r="N654" s="24"/>
      <c r="O654" s="34" t="str">
        <f t="shared" si="162"/>
        <v/>
      </c>
      <c r="P654" s="34" t="str">
        <f t="shared" ca="1" si="163"/>
        <v/>
      </c>
      <c r="Q654" s="34" t="str">
        <f>IF(AND(C654="Abierto",D654="Urgente"),RANK(P654,$P$4:$P$999,0)+COUNTIF($P$4:P654,P654)-1,"")</f>
        <v/>
      </c>
      <c r="R654" s="34" t="str">
        <f t="shared" si="164"/>
        <v/>
      </c>
      <c r="S654" s="34" t="str">
        <f t="shared" ca="1" si="165"/>
        <v/>
      </c>
      <c r="T654" s="34" t="str">
        <f>IF(AND(C654="Abierto",D654="Alta"),RANK(S654,$S$4:$S$999,0)+COUNTIF($S$4:S654,S654)-1+MAX(Q:Q),"")</f>
        <v/>
      </c>
      <c r="U654" s="34" t="str">
        <f t="shared" si="166"/>
        <v/>
      </c>
      <c r="V654" s="34" t="str">
        <f t="shared" ca="1" si="167"/>
        <v/>
      </c>
      <c r="W654" s="34" t="str">
        <f>IF(AND(C654="Abierto",D654="Media"),RANK(V654,$V$4:$V$999,0)+COUNTIF($V$4:V654,V654)-1+MAX(Q:Q,T:T),"")</f>
        <v/>
      </c>
      <c r="X654" s="34" t="str">
        <f t="shared" si="168"/>
        <v/>
      </c>
      <c r="Y654" s="34" t="str">
        <f t="shared" ca="1" si="169"/>
        <v/>
      </c>
      <c r="Z654" s="34" t="str">
        <f>IF(AND(C654="Abierto",D654="Baja"),RANK(Y654,$Y$4:$Y$999,0)+COUNTIF($Y$4:Y654,Y654)-1+MAX(Q:Q,T:T,W:W),"")</f>
        <v/>
      </c>
      <c r="AA654" s="35" t="str">
        <f t="shared" si="160"/>
        <v/>
      </c>
      <c r="AB654" s="35" t="str">
        <f t="shared" si="170"/>
        <v/>
      </c>
      <c r="AC654" s="35" t="str">
        <f t="shared" si="171"/>
        <v/>
      </c>
      <c r="AD654" s="36">
        <v>651</v>
      </c>
      <c r="AE654" s="36" t="str">
        <f t="shared" ca="1" si="172"/>
        <v/>
      </c>
      <c r="AF654" s="37" t="str">
        <f t="shared" ca="1" si="173"/>
        <v/>
      </c>
      <c r="AG654" s="24"/>
      <c r="AH654" s="24"/>
      <c r="AI654" s="24"/>
      <c r="AJ654" s="24"/>
      <c r="AK654" s="36" t="str">
        <f>IF(AL654="","",MAX($AK$1:AK653)+1)</f>
        <v/>
      </c>
      <c r="AL654" s="39" t="str">
        <f>IF(H654="","",IF(COUNTIF($AL$3:AL653,H654)=0,H654,""))</f>
        <v/>
      </c>
      <c r="AM654" s="39" t="str">
        <f t="shared" si="174"/>
        <v/>
      </c>
    </row>
    <row r="655" spans="2:39" x14ac:dyDescent="0.35">
      <c r="B655" s="31"/>
      <c r="C655" s="31"/>
      <c r="D655" s="31"/>
      <c r="E655" s="31"/>
      <c r="F655" s="78"/>
      <c r="G655" s="21"/>
      <c r="H655" s="31"/>
      <c r="I655" s="32"/>
      <c r="J655" s="33" t="str">
        <f t="shared" si="161"/>
        <v/>
      </c>
      <c r="K655" s="31"/>
      <c r="L655" s="24"/>
      <c r="M655" s="24"/>
      <c r="N655" s="24"/>
      <c r="O655" s="34" t="str">
        <f t="shared" si="162"/>
        <v/>
      </c>
      <c r="P655" s="34" t="str">
        <f t="shared" ca="1" si="163"/>
        <v/>
      </c>
      <c r="Q655" s="34" t="str">
        <f>IF(AND(C655="Abierto",D655="Urgente"),RANK(P655,$P$4:$P$999,0)+COUNTIF($P$4:P655,P655)-1,"")</f>
        <v/>
      </c>
      <c r="R655" s="34" t="str">
        <f t="shared" si="164"/>
        <v/>
      </c>
      <c r="S655" s="34" t="str">
        <f t="shared" ca="1" si="165"/>
        <v/>
      </c>
      <c r="T655" s="34" t="str">
        <f>IF(AND(C655="Abierto",D655="Alta"),RANK(S655,$S$4:$S$999,0)+COUNTIF($S$4:S655,S655)-1+MAX(Q:Q),"")</f>
        <v/>
      </c>
      <c r="U655" s="34" t="str">
        <f t="shared" si="166"/>
        <v/>
      </c>
      <c r="V655" s="34" t="str">
        <f t="shared" ca="1" si="167"/>
        <v/>
      </c>
      <c r="W655" s="34" t="str">
        <f>IF(AND(C655="Abierto",D655="Media"),RANK(V655,$V$4:$V$999,0)+COUNTIF($V$4:V655,V655)-1+MAX(Q:Q,T:T),"")</f>
        <v/>
      </c>
      <c r="X655" s="34" t="str">
        <f t="shared" si="168"/>
        <v/>
      </c>
      <c r="Y655" s="34" t="str">
        <f t="shared" ca="1" si="169"/>
        <v/>
      </c>
      <c r="Z655" s="34" t="str">
        <f>IF(AND(C655="Abierto",D655="Baja"),RANK(Y655,$Y$4:$Y$999,0)+COUNTIF($Y$4:Y655,Y655)-1+MAX(Q:Q,T:T,W:W),"")</f>
        <v/>
      </c>
      <c r="AA655" s="35" t="str">
        <f t="shared" si="160"/>
        <v/>
      </c>
      <c r="AB655" s="35" t="str">
        <f t="shared" si="170"/>
        <v/>
      </c>
      <c r="AC655" s="35" t="str">
        <f t="shared" si="171"/>
        <v/>
      </c>
      <c r="AD655" s="36">
        <v>652</v>
      </c>
      <c r="AE655" s="36" t="str">
        <f t="shared" ca="1" si="172"/>
        <v/>
      </c>
      <c r="AF655" s="37" t="str">
        <f t="shared" ca="1" si="173"/>
        <v/>
      </c>
      <c r="AG655" s="24"/>
      <c r="AH655" s="24"/>
      <c r="AI655" s="24"/>
      <c r="AJ655" s="24"/>
      <c r="AK655" s="36" t="str">
        <f>IF(AL655="","",MAX($AK$1:AK654)+1)</f>
        <v/>
      </c>
      <c r="AL655" s="39" t="str">
        <f>IF(H655="","",IF(COUNTIF($AL$3:AL654,H655)=0,H655,""))</f>
        <v/>
      </c>
      <c r="AM655" s="39" t="str">
        <f t="shared" si="174"/>
        <v/>
      </c>
    </row>
    <row r="656" spans="2:39" x14ac:dyDescent="0.35">
      <c r="B656" s="31"/>
      <c r="C656" s="31"/>
      <c r="D656" s="31"/>
      <c r="E656" s="31"/>
      <c r="F656" s="78"/>
      <c r="G656" s="21"/>
      <c r="H656" s="31"/>
      <c r="I656" s="32"/>
      <c r="J656" s="33" t="str">
        <f t="shared" si="161"/>
        <v/>
      </c>
      <c r="K656" s="31"/>
      <c r="L656" s="24"/>
      <c r="M656" s="24"/>
      <c r="N656" s="24"/>
      <c r="O656" s="34" t="str">
        <f t="shared" si="162"/>
        <v/>
      </c>
      <c r="P656" s="34" t="str">
        <f t="shared" ca="1" si="163"/>
        <v/>
      </c>
      <c r="Q656" s="34" t="str">
        <f>IF(AND(C656="Abierto",D656="Urgente"),RANK(P656,$P$4:$P$999,0)+COUNTIF($P$4:P656,P656)-1,"")</f>
        <v/>
      </c>
      <c r="R656" s="34" t="str">
        <f t="shared" si="164"/>
        <v/>
      </c>
      <c r="S656" s="34" t="str">
        <f t="shared" ca="1" si="165"/>
        <v/>
      </c>
      <c r="T656" s="34" t="str">
        <f>IF(AND(C656="Abierto",D656="Alta"),RANK(S656,$S$4:$S$999,0)+COUNTIF($S$4:S656,S656)-1+MAX(Q:Q),"")</f>
        <v/>
      </c>
      <c r="U656" s="34" t="str">
        <f t="shared" si="166"/>
        <v/>
      </c>
      <c r="V656" s="34" t="str">
        <f t="shared" ca="1" si="167"/>
        <v/>
      </c>
      <c r="W656" s="34" t="str">
        <f>IF(AND(C656="Abierto",D656="Media"),RANK(V656,$V$4:$V$999,0)+COUNTIF($V$4:V656,V656)-1+MAX(Q:Q,T:T),"")</f>
        <v/>
      </c>
      <c r="X656" s="34" t="str">
        <f t="shared" si="168"/>
        <v/>
      </c>
      <c r="Y656" s="34" t="str">
        <f t="shared" ca="1" si="169"/>
        <v/>
      </c>
      <c r="Z656" s="34" t="str">
        <f>IF(AND(C656="Abierto",D656="Baja"),RANK(Y656,$Y$4:$Y$999,0)+COUNTIF($Y$4:Y656,Y656)-1+MAX(Q:Q,T:T,W:W),"")</f>
        <v/>
      </c>
      <c r="AA656" s="35" t="str">
        <f t="shared" si="160"/>
        <v/>
      </c>
      <c r="AB656" s="35" t="str">
        <f t="shared" si="170"/>
        <v/>
      </c>
      <c r="AC656" s="35" t="str">
        <f t="shared" si="171"/>
        <v/>
      </c>
      <c r="AD656" s="36">
        <v>653</v>
      </c>
      <c r="AE656" s="36" t="str">
        <f t="shared" ca="1" si="172"/>
        <v/>
      </c>
      <c r="AF656" s="37" t="str">
        <f t="shared" ca="1" si="173"/>
        <v/>
      </c>
      <c r="AG656" s="24"/>
      <c r="AH656" s="24"/>
      <c r="AI656" s="24"/>
      <c r="AJ656" s="24"/>
      <c r="AK656" s="36" t="str">
        <f>IF(AL656="","",MAX($AK$1:AK655)+1)</f>
        <v/>
      </c>
      <c r="AL656" s="39" t="str">
        <f>IF(H656="","",IF(COUNTIF($AL$3:AL655,H656)=0,H656,""))</f>
        <v/>
      </c>
      <c r="AM656" s="39" t="str">
        <f t="shared" si="174"/>
        <v/>
      </c>
    </row>
    <row r="657" spans="2:39" x14ac:dyDescent="0.35">
      <c r="B657" s="31"/>
      <c r="C657" s="31"/>
      <c r="D657" s="31"/>
      <c r="E657" s="31"/>
      <c r="F657" s="78"/>
      <c r="G657" s="21"/>
      <c r="H657" s="31"/>
      <c r="I657" s="32"/>
      <c r="J657" s="33" t="str">
        <f t="shared" si="161"/>
        <v/>
      </c>
      <c r="K657" s="31"/>
      <c r="L657" s="24"/>
      <c r="M657" s="24"/>
      <c r="N657" s="24"/>
      <c r="O657" s="34" t="str">
        <f t="shared" si="162"/>
        <v/>
      </c>
      <c r="P657" s="34" t="str">
        <f t="shared" ca="1" si="163"/>
        <v/>
      </c>
      <c r="Q657" s="34" t="str">
        <f>IF(AND(C657="Abierto",D657="Urgente"),RANK(P657,$P$4:$P$999,0)+COUNTIF($P$4:P657,P657)-1,"")</f>
        <v/>
      </c>
      <c r="R657" s="34" t="str">
        <f t="shared" si="164"/>
        <v/>
      </c>
      <c r="S657" s="34" t="str">
        <f t="shared" ca="1" si="165"/>
        <v/>
      </c>
      <c r="T657" s="34" t="str">
        <f>IF(AND(C657="Abierto",D657="Alta"),RANK(S657,$S$4:$S$999,0)+COUNTIF($S$4:S657,S657)-1+MAX(Q:Q),"")</f>
        <v/>
      </c>
      <c r="U657" s="34" t="str">
        <f t="shared" si="166"/>
        <v/>
      </c>
      <c r="V657" s="34" t="str">
        <f t="shared" ca="1" si="167"/>
        <v/>
      </c>
      <c r="W657" s="34" t="str">
        <f>IF(AND(C657="Abierto",D657="Media"),RANK(V657,$V$4:$V$999,0)+COUNTIF($V$4:V657,V657)-1+MAX(Q:Q,T:T),"")</f>
        <v/>
      </c>
      <c r="X657" s="34" t="str">
        <f t="shared" si="168"/>
        <v/>
      </c>
      <c r="Y657" s="34" t="str">
        <f t="shared" ca="1" si="169"/>
        <v/>
      </c>
      <c r="Z657" s="34" t="str">
        <f>IF(AND(C657="Abierto",D657="Baja"),RANK(Y657,$Y$4:$Y$999,0)+COUNTIF($Y$4:Y657,Y657)-1+MAX(Q:Q,T:T,W:W),"")</f>
        <v/>
      </c>
      <c r="AA657" s="35" t="str">
        <f t="shared" si="160"/>
        <v/>
      </c>
      <c r="AB657" s="35" t="str">
        <f t="shared" si="170"/>
        <v/>
      </c>
      <c r="AC657" s="35" t="str">
        <f t="shared" si="171"/>
        <v/>
      </c>
      <c r="AD657" s="36">
        <v>654</v>
      </c>
      <c r="AE657" s="36" t="str">
        <f t="shared" ca="1" si="172"/>
        <v/>
      </c>
      <c r="AF657" s="37" t="str">
        <f t="shared" ca="1" si="173"/>
        <v/>
      </c>
      <c r="AG657" s="24"/>
      <c r="AH657" s="24"/>
      <c r="AI657" s="24"/>
      <c r="AJ657" s="24"/>
      <c r="AK657" s="36" t="str">
        <f>IF(AL657="","",MAX($AK$1:AK656)+1)</f>
        <v/>
      </c>
      <c r="AL657" s="39" t="str">
        <f>IF(H657="","",IF(COUNTIF($AL$3:AL656,H657)=0,H657,""))</f>
        <v/>
      </c>
      <c r="AM657" s="39" t="str">
        <f t="shared" si="174"/>
        <v/>
      </c>
    </row>
    <row r="658" spans="2:39" x14ac:dyDescent="0.35">
      <c r="B658" s="31"/>
      <c r="C658" s="31"/>
      <c r="D658" s="31"/>
      <c r="E658" s="31"/>
      <c r="F658" s="78"/>
      <c r="G658" s="21"/>
      <c r="H658" s="31"/>
      <c r="I658" s="32"/>
      <c r="J658" s="33" t="str">
        <f t="shared" si="161"/>
        <v/>
      </c>
      <c r="K658" s="31"/>
      <c r="L658" s="24"/>
      <c r="M658" s="24"/>
      <c r="N658" s="24"/>
      <c r="O658" s="34" t="str">
        <f t="shared" si="162"/>
        <v/>
      </c>
      <c r="P658" s="34" t="str">
        <f t="shared" ca="1" si="163"/>
        <v/>
      </c>
      <c r="Q658" s="34" t="str">
        <f>IF(AND(C658="Abierto",D658="Urgente"),RANK(P658,$P$4:$P$999,0)+COUNTIF($P$4:P658,P658)-1,"")</f>
        <v/>
      </c>
      <c r="R658" s="34" t="str">
        <f t="shared" si="164"/>
        <v/>
      </c>
      <c r="S658" s="34" t="str">
        <f t="shared" ca="1" si="165"/>
        <v/>
      </c>
      <c r="T658" s="34" t="str">
        <f>IF(AND(C658="Abierto",D658="Alta"),RANK(S658,$S$4:$S$999,0)+COUNTIF($S$4:S658,S658)-1+MAX(Q:Q),"")</f>
        <v/>
      </c>
      <c r="U658" s="34" t="str">
        <f t="shared" si="166"/>
        <v/>
      </c>
      <c r="V658" s="34" t="str">
        <f t="shared" ca="1" si="167"/>
        <v/>
      </c>
      <c r="W658" s="34" t="str">
        <f>IF(AND(C658="Abierto",D658="Media"),RANK(V658,$V$4:$V$999,0)+COUNTIF($V$4:V658,V658)-1+MAX(Q:Q,T:T),"")</f>
        <v/>
      </c>
      <c r="X658" s="34" t="str">
        <f t="shared" si="168"/>
        <v/>
      </c>
      <c r="Y658" s="34" t="str">
        <f t="shared" ca="1" si="169"/>
        <v/>
      </c>
      <c r="Z658" s="34" t="str">
        <f>IF(AND(C658="Abierto",D658="Baja"),RANK(Y658,$Y$4:$Y$999,0)+COUNTIF($Y$4:Y658,Y658)-1+MAX(Q:Q,T:T,W:W),"")</f>
        <v/>
      </c>
      <c r="AA658" s="35" t="str">
        <f t="shared" si="160"/>
        <v/>
      </c>
      <c r="AB658" s="35" t="str">
        <f t="shared" si="170"/>
        <v/>
      </c>
      <c r="AC658" s="35" t="str">
        <f t="shared" si="171"/>
        <v/>
      </c>
      <c r="AD658" s="36">
        <v>655</v>
      </c>
      <c r="AE658" s="36" t="str">
        <f t="shared" ca="1" si="172"/>
        <v/>
      </c>
      <c r="AF658" s="37" t="str">
        <f t="shared" ca="1" si="173"/>
        <v/>
      </c>
      <c r="AG658" s="24"/>
      <c r="AH658" s="24"/>
      <c r="AI658" s="24"/>
      <c r="AJ658" s="24"/>
      <c r="AK658" s="36" t="str">
        <f>IF(AL658="","",MAX($AK$1:AK657)+1)</f>
        <v/>
      </c>
      <c r="AL658" s="39" t="str">
        <f>IF(H658="","",IF(COUNTIF($AL$3:AL657,H658)=0,H658,""))</f>
        <v/>
      </c>
      <c r="AM658" s="39" t="str">
        <f t="shared" si="174"/>
        <v/>
      </c>
    </row>
    <row r="659" spans="2:39" x14ac:dyDescent="0.35">
      <c r="B659" s="31"/>
      <c r="C659" s="31"/>
      <c r="D659" s="31"/>
      <c r="E659" s="31"/>
      <c r="F659" s="78"/>
      <c r="G659" s="21"/>
      <c r="H659" s="31"/>
      <c r="I659" s="32"/>
      <c r="J659" s="33" t="str">
        <f t="shared" si="161"/>
        <v/>
      </c>
      <c r="K659" s="31"/>
      <c r="L659" s="24"/>
      <c r="M659" s="24"/>
      <c r="N659" s="24"/>
      <c r="O659" s="34" t="str">
        <f t="shared" si="162"/>
        <v/>
      </c>
      <c r="P659" s="34" t="str">
        <f t="shared" ca="1" si="163"/>
        <v/>
      </c>
      <c r="Q659" s="34" t="str">
        <f>IF(AND(C659="Abierto",D659="Urgente"),RANK(P659,$P$4:$P$999,0)+COUNTIF($P$4:P659,P659)-1,"")</f>
        <v/>
      </c>
      <c r="R659" s="34" t="str">
        <f t="shared" si="164"/>
        <v/>
      </c>
      <c r="S659" s="34" t="str">
        <f t="shared" ca="1" si="165"/>
        <v/>
      </c>
      <c r="T659" s="34" t="str">
        <f>IF(AND(C659="Abierto",D659="Alta"),RANK(S659,$S$4:$S$999,0)+COUNTIF($S$4:S659,S659)-1+MAX(Q:Q),"")</f>
        <v/>
      </c>
      <c r="U659" s="34" t="str">
        <f t="shared" si="166"/>
        <v/>
      </c>
      <c r="V659" s="34" t="str">
        <f t="shared" ca="1" si="167"/>
        <v/>
      </c>
      <c r="W659" s="34" t="str">
        <f>IF(AND(C659="Abierto",D659="Media"),RANK(V659,$V$4:$V$999,0)+COUNTIF($V$4:V659,V659)-1+MAX(Q:Q,T:T),"")</f>
        <v/>
      </c>
      <c r="X659" s="34" t="str">
        <f t="shared" si="168"/>
        <v/>
      </c>
      <c r="Y659" s="34" t="str">
        <f t="shared" ca="1" si="169"/>
        <v/>
      </c>
      <c r="Z659" s="34" t="str">
        <f>IF(AND(C659="Abierto",D659="Baja"),RANK(Y659,$Y$4:$Y$999,0)+COUNTIF($Y$4:Y659,Y659)-1+MAX(Q:Q,T:T,W:W),"")</f>
        <v/>
      </c>
      <c r="AA659" s="35" t="str">
        <f t="shared" si="160"/>
        <v/>
      </c>
      <c r="AB659" s="35" t="str">
        <f t="shared" si="170"/>
        <v/>
      </c>
      <c r="AC659" s="35" t="str">
        <f t="shared" si="171"/>
        <v/>
      </c>
      <c r="AD659" s="36">
        <v>656</v>
      </c>
      <c r="AE659" s="36" t="str">
        <f t="shared" ca="1" si="172"/>
        <v/>
      </c>
      <c r="AF659" s="37" t="str">
        <f t="shared" ca="1" si="173"/>
        <v/>
      </c>
      <c r="AG659" s="24"/>
      <c r="AH659" s="24"/>
      <c r="AI659" s="24"/>
      <c r="AJ659" s="24"/>
      <c r="AK659" s="36" t="str">
        <f>IF(AL659="","",MAX($AK$1:AK658)+1)</f>
        <v/>
      </c>
      <c r="AL659" s="39" t="str">
        <f>IF(H659="","",IF(COUNTIF($AL$3:AL658,H659)=0,H659,""))</f>
        <v/>
      </c>
      <c r="AM659" s="39" t="str">
        <f t="shared" si="174"/>
        <v/>
      </c>
    </row>
    <row r="660" spans="2:39" x14ac:dyDescent="0.35">
      <c r="B660" s="31"/>
      <c r="C660" s="31"/>
      <c r="D660" s="31"/>
      <c r="E660" s="31"/>
      <c r="F660" s="78"/>
      <c r="G660" s="21"/>
      <c r="H660" s="31"/>
      <c r="I660" s="32"/>
      <c r="J660" s="33" t="str">
        <f t="shared" si="161"/>
        <v/>
      </c>
      <c r="K660" s="31"/>
      <c r="L660" s="24"/>
      <c r="M660" s="24"/>
      <c r="N660" s="24"/>
      <c r="O660" s="34" t="str">
        <f t="shared" si="162"/>
        <v/>
      </c>
      <c r="P660" s="34" t="str">
        <f t="shared" ca="1" si="163"/>
        <v/>
      </c>
      <c r="Q660" s="34" t="str">
        <f>IF(AND(C660="Abierto",D660="Urgente"),RANK(P660,$P$4:$P$999,0)+COUNTIF($P$4:P660,P660)-1,"")</f>
        <v/>
      </c>
      <c r="R660" s="34" t="str">
        <f t="shared" si="164"/>
        <v/>
      </c>
      <c r="S660" s="34" t="str">
        <f t="shared" ca="1" si="165"/>
        <v/>
      </c>
      <c r="T660" s="34" t="str">
        <f>IF(AND(C660="Abierto",D660="Alta"),RANK(S660,$S$4:$S$999,0)+COUNTIF($S$4:S660,S660)-1+MAX(Q:Q),"")</f>
        <v/>
      </c>
      <c r="U660" s="34" t="str">
        <f t="shared" si="166"/>
        <v/>
      </c>
      <c r="V660" s="34" t="str">
        <f t="shared" ca="1" si="167"/>
        <v/>
      </c>
      <c r="W660" s="34" t="str">
        <f>IF(AND(C660="Abierto",D660="Media"),RANK(V660,$V$4:$V$999,0)+COUNTIF($V$4:V660,V660)-1+MAX(Q:Q,T:T),"")</f>
        <v/>
      </c>
      <c r="X660" s="34" t="str">
        <f t="shared" si="168"/>
        <v/>
      </c>
      <c r="Y660" s="34" t="str">
        <f t="shared" ca="1" si="169"/>
        <v/>
      </c>
      <c r="Z660" s="34" t="str">
        <f>IF(AND(C660="Abierto",D660="Baja"),RANK(Y660,$Y$4:$Y$999,0)+COUNTIF($Y$4:Y660,Y660)-1+MAX(Q:Q,T:T,W:W),"")</f>
        <v/>
      </c>
      <c r="AA660" s="35" t="str">
        <f t="shared" si="160"/>
        <v/>
      </c>
      <c r="AB660" s="35" t="str">
        <f t="shared" si="170"/>
        <v/>
      </c>
      <c r="AC660" s="35" t="str">
        <f t="shared" si="171"/>
        <v/>
      </c>
      <c r="AD660" s="36">
        <v>657</v>
      </c>
      <c r="AE660" s="36" t="str">
        <f t="shared" ca="1" si="172"/>
        <v/>
      </c>
      <c r="AF660" s="37" t="str">
        <f t="shared" ca="1" si="173"/>
        <v/>
      </c>
      <c r="AG660" s="24"/>
      <c r="AH660" s="24"/>
      <c r="AI660" s="24"/>
      <c r="AJ660" s="24"/>
      <c r="AK660" s="36" t="str">
        <f>IF(AL660="","",MAX($AK$1:AK659)+1)</f>
        <v/>
      </c>
      <c r="AL660" s="39" t="str">
        <f>IF(H660="","",IF(COUNTIF($AL$3:AL659,H660)=0,H660,""))</f>
        <v/>
      </c>
      <c r="AM660" s="39" t="str">
        <f t="shared" si="174"/>
        <v/>
      </c>
    </row>
    <row r="661" spans="2:39" x14ac:dyDescent="0.35">
      <c r="B661" s="31"/>
      <c r="C661" s="31"/>
      <c r="D661" s="31"/>
      <c r="E661" s="31"/>
      <c r="F661" s="78"/>
      <c r="G661" s="21"/>
      <c r="H661" s="31"/>
      <c r="I661" s="32"/>
      <c r="J661" s="33" t="str">
        <f t="shared" si="161"/>
        <v/>
      </c>
      <c r="K661" s="31"/>
      <c r="L661" s="24"/>
      <c r="M661" s="24"/>
      <c r="N661" s="24"/>
      <c r="O661" s="34" t="str">
        <f t="shared" si="162"/>
        <v/>
      </c>
      <c r="P661" s="34" t="str">
        <f t="shared" ca="1" si="163"/>
        <v/>
      </c>
      <c r="Q661" s="34" t="str">
        <f>IF(AND(C661="Abierto",D661="Urgente"),RANK(P661,$P$4:$P$999,0)+COUNTIF($P$4:P661,P661)-1,"")</f>
        <v/>
      </c>
      <c r="R661" s="34" t="str">
        <f t="shared" si="164"/>
        <v/>
      </c>
      <c r="S661" s="34" t="str">
        <f t="shared" ca="1" si="165"/>
        <v/>
      </c>
      <c r="T661" s="34" t="str">
        <f>IF(AND(C661="Abierto",D661="Alta"),RANK(S661,$S$4:$S$999,0)+COUNTIF($S$4:S661,S661)-1+MAX(Q:Q),"")</f>
        <v/>
      </c>
      <c r="U661" s="34" t="str">
        <f t="shared" si="166"/>
        <v/>
      </c>
      <c r="V661" s="34" t="str">
        <f t="shared" ca="1" si="167"/>
        <v/>
      </c>
      <c r="W661" s="34" t="str">
        <f>IF(AND(C661="Abierto",D661="Media"),RANK(V661,$V$4:$V$999,0)+COUNTIF($V$4:V661,V661)-1+MAX(Q:Q,T:T),"")</f>
        <v/>
      </c>
      <c r="X661" s="34" t="str">
        <f t="shared" si="168"/>
        <v/>
      </c>
      <c r="Y661" s="34" t="str">
        <f t="shared" ca="1" si="169"/>
        <v/>
      </c>
      <c r="Z661" s="34" t="str">
        <f>IF(AND(C661="Abierto",D661="Baja"),RANK(Y661,$Y$4:$Y$999,0)+COUNTIF($Y$4:Y661,Y661)-1+MAX(Q:Q,T:T,W:W),"")</f>
        <v/>
      </c>
      <c r="AA661" s="35" t="str">
        <f t="shared" si="160"/>
        <v/>
      </c>
      <c r="AB661" s="35" t="str">
        <f t="shared" si="170"/>
        <v/>
      </c>
      <c r="AC661" s="35" t="str">
        <f t="shared" si="171"/>
        <v/>
      </c>
      <c r="AD661" s="36">
        <v>658</v>
      </c>
      <c r="AE661" s="36" t="str">
        <f t="shared" ca="1" si="172"/>
        <v/>
      </c>
      <c r="AF661" s="37" t="str">
        <f t="shared" ca="1" si="173"/>
        <v/>
      </c>
      <c r="AG661" s="24"/>
      <c r="AH661" s="24"/>
      <c r="AI661" s="24"/>
      <c r="AJ661" s="24"/>
      <c r="AK661" s="36" t="str">
        <f>IF(AL661="","",MAX($AK$1:AK660)+1)</f>
        <v/>
      </c>
      <c r="AL661" s="39" t="str">
        <f>IF(H661="","",IF(COUNTIF($AL$3:AL660,H661)=0,H661,""))</f>
        <v/>
      </c>
      <c r="AM661" s="39" t="str">
        <f t="shared" si="174"/>
        <v/>
      </c>
    </row>
    <row r="662" spans="2:39" x14ac:dyDescent="0.35">
      <c r="B662" s="31"/>
      <c r="C662" s="31"/>
      <c r="D662" s="31"/>
      <c r="E662" s="31"/>
      <c r="F662" s="78"/>
      <c r="G662" s="21"/>
      <c r="H662" s="31"/>
      <c r="I662" s="32"/>
      <c r="J662" s="33" t="str">
        <f t="shared" si="161"/>
        <v/>
      </c>
      <c r="K662" s="31"/>
      <c r="L662" s="24"/>
      <c r="M662" s="24"/>
      <c r="N662" s="24"/>
      <c r="O662" s="34" t="str">
        <f t="shared" si="162"/>
        <v/>
      </c>
      <c r="P662" s="34" t="str">
        <f t="shared" ca="1" si="163"/>
        <v/>
      </c>
      <c r="Q662" s="34" t="str">
        <f>IF(AND(C662="Abierto",D662="Urgente"),RANK(P662,$P$4:$P$999,0)+COUNTIF($P$4:P662,P662)-1,"")</f>
        <v/>
      </c>
      <c r="R662" s="34" t="str">
        <f t="shared" si="164"/>
        <v/>
      </c>
      <c r="S662" s="34" t="str">
        <f t="shared" ca="1" si="165"/>
        <v/>
      </c>
      <c r="T662" s="34" t="str">
        <f>IF(AND(C662="Abierto",D662="Alta"),RANK(S662,$S$4:$S$999,0)+COUNTIF($S$4:S662,S662)-1+MAX(Q:Q),"")</f>
        <v/>
      </c>
      <c r="U662" s="34" t="str">
        <f t="shared" si="166"/>
        <v/>
      </c>
      <c r="V662" s="34" t="str">
        <f t="shared" ca="1" si="167"/>
        <v/>
      </c>
      <c r="W662" s="34" t="str">
        <f>IF(AND(C662="Abierto",D662="Media"),RANK(V662,$V$4:$V$999,0)+COUNTIF($V$4:V662,V662)-1+MAX(Q:Q,T:T),"")</f>
        <v/>
      </c>
      <c r="X662" s="34" t="str">
        <f t="shared" si="168"/>
        <v/>
      </c>
      <c r="Y662" s="34" t="str">
        <f t="shared" ca="1" si="169"/>
        <v/>
      </c>
      <c r="Z662" s="34" t="str">
        <f>IF(AND(C662="Abierto",D662="Baja"),RANK(Y662,$Y$4:$Y$999,0)+COUNTIF($Y$4:Y662,Y662)-1+MAX(Q:Q,T:T,W:W),"")</f>
        <v/>
      </c>
      <c r="AA662" s="35" t="str">
        <f t="shared" si="160"/>
        <v/>
      </c>
      <c r="AB662" s="35" t="str">
        <f t="shared" si="170"/>
        <v/>
      </c>
      <c r="AC662" s="35" t="str">
        <f t="shared" si="171"/>
        <v/>
      </c>
      <c r="AD662" s="36">
        <v>659</v>
      </c>
      <c r="AE662" s="36" t="str">
        <f t="shared" ca="1" si="172"/>
        <v/>
      </c>
      <c r="AF662" s="37" t="str">
        <f t="shared" ca="1" si="173"/>
        <v/>
      </c>
      <c r="AG662" s="24"/>
      <c r="AH662" s="24"/>
      <c r="AI662" s="24"/>
      <c r="AJ662" s="24"/>
      <c r="AK662" s="36" t="str">
        <f>IF(AL662="","",MAX($AK$1:AK661)+1)</f>
        <v/>
      </c>
      <c r="AL662" s="39" t="str">
        <f>IF(H662="","",IF(COUNTIF($AL$3:AL661,H662)=0,H662,""))</f>
        <v/>
      </c>
      <c r="AM662" s="39" t="str">
        <f t="shared" si="174"/>
        <v/>
      </c>
    </row>
    <row r="663" spans="2:39" x14ac:dyDescent="0.35">
      <c r="B663" s="31"/>
      <c r="C663" s="31"/>
      <c r="D663" s="31"/>
      <c r="E663" s="31"/>
      <c r="F663" s="78"/>
      <c r="G663" s="21"/>
      <c r="H663" s="31"/>
      <c r="I663" s="32"/>
      <c r="J663" s="33" t="str">
        <f t="shared" si="161"/>
        <v/>
      </c>
      <c r="K663" s="31"/>
      <c r="L663" s="24"/>
      <c r="M663" s="24"/>
      <c r="N663" s="24"/>
      <c r="O663" s="34" t="str">
        <f t="shared" si="162"/>
        <v/>
      </c>
      <c r="P663" s="34" t="str">
        <f t="shared" ca="1" si="163"/>
        <v/>
      </c>
      <c r="Q663" s="34" t="str">
        <f>IF(AND(C663="Abierto",D663="Urgente"),RANK(P663,$P$4:$P$999,0)+COUNTIF($P$4:P663,P663)-1,"")</f>
        <v/>
      </c>
      <c r="R663" s="34" t="str">
        <f t="shared" si="164"/>
        <v/>
      </c>
      <c r="S663" s="34" t="str">
        <f t="shared" ca="1" si="165"/>
        <v/>
      </c>
      <c r="T663" s="34" t="str">
        <f>IF(AND(C663="Abierto",D663="Alta"),RANK(S663,$S$4:$S$999,0)+COUNTIF($S$4:S663,S663)-1+MAX(Q:Q),"")</f>
        <v/>
      </c>
      <c r="U663" s="34" t="str">
        <f t="shared" si="166"/>
        <v/>
      </c>
      <c r="V663" s="34" t="str">
        <f t="shared" ca="1" si="167"/>
        <v/>
      </c>
      <c r="W663" s="34" t="str">
        <f>IF(AND(C663="Abierto",D663="Media"),RANK(V663,$V$4:$V$999,0)+COUNTIF($V$4:V663,V663)-1+MAX(Q:Q,T:T),"")</f>
        <v/>
      </c>
      <c r="X663" s="34" t="str">
        <f t="shared" si="168"/>
        <v/>
      </c>
      <c r="Y663" s="34" t="str">
        <f t="shared" ca="1" si="169"/>
        <v/>
      </c>
      <c r="Z663" s="34" t="str">
        <f>IF(AND(C663="Abierto",D663="Baja"),RANK(Y663,$Y$4:$Y$999,0)+COUNTIF($Y$4:Y663,Y663)-1+MAX(Q:Q,T:T,W:W),"")</f>
        <v/>
      </c>
      <c r="AA663" s="35" t="str">
        <f t="shared" si="160"/>
        <v/>
      </c>
      <c r="AB663" s="35" t="str">
        <f t="shared" si="170"/>
        <v/>
      </c>
      <c r="AC663" s="35" t="str">
        <f t="shared" si="171"/>
        <v/>
      </c>
      <c r="AD663" s="36">
        <v>660</v>
      </c>
      <c r="AE663" s="36" t="str">
        <f t="shared" ca="1" si="172"/>
        <v/>
      </c>
      <c r="AF663" s="37" t="str">
        <f t="shared" ca="1" si="173"/>
        <v/>
      </c>
      <c r="AG663" s="24"/>
      <c r="AH663" s="24"/>
      <c r="AI663" s="24"/>
      <c r="AJ663" s="24"/>
      <c r="AK663" s="36" t="str">
        <f>IF(AL663="","",MAX($AK$1:AK662)+1)</f>
        <v/>
      </c>
      <c r="AL663" s="39" t="str">
        <f>IF(H663="","",IF(COUNTIF($AL$3:AL662,H663)=0,H663,""))</f>
        <v/>
      </c>
      <c r="AM663" s="39" t="str">
        <f t="shared" si="174"/>
        <v/>
      </c>
    </row>
    <row r="664" spans="2:39" x14ac:dyDescent="0.35">
      <c r="B664" s="31"/>
      <c r="C664" s="31"/>
      <c r="D664" s="31"/>
      <c r="E664" s="31"/>
      <c r="F664" s="78"/>
      <c r="G664" s="21"/>
      <c r="H664" s="31"/>
      <c r="I664" s="32"/>
      <c r="J664" s="33" t="str">
        <f t="shared" si="161"/>
        <v/>
      </c>
      <c r="K664" s="31"/>
      <c r="L664" s="24"/>
      <c r="M664" s="24"/>
      <c r="N664" s="24"/>
      <c r="O664" s="34" t="str">
        <f t="shared" si="162"/>
        <v/>
      </c>
      <c r="P664" s="34" t="str">
        <f t="shared" ca="1" si="163"/>
        <v/>
      </c>
      <c r="Q664" s="34" t="str">
        <f>IF(AND(C664="Abierto",D664="Urgente"),RANK(P664,$P$4:$P$999,0)+COUNTIF($P$4:P664,P664)-1,"")</f>
        <v/>
      </c>
      <c r="R664" s="34" t="str">
        <f t="shared" si="164"/>
        <v/>
      </c>
      <c r="S664" s="34" t="str">
        <f t="shared" ca="1" si="165"/>
        <v/>
      </c>
      <c r="T664" s="34" t="str">
        <f>IF(AND(C664="Abierto",D664="Alta"),RANK(S664,$S$4:$S$999,0)+COUNTIF($S$4:S664,S664)-1+MAX(Q:Q),"")</f>
        <v/>
      </c>
      <c r="U664" s="34" t="str">
        <f t="shared" si="166"/>
        <v/>
      </c>
      <c r="V664" s="34" t="str">
        <f t="shared" ca="1" si="167"/>
        <v/>
      </c>
      <c r="W664" s="34" t="str">
        <f>IF(AND(C664="Abierto",D664="Media"),RANK(V664,$V$4:$V$999,0)+COUNTIF($V$4:V664,V664)-1+MAX(Q:Q,T:T),"")</f>
        <v/>
      </c>
      <c r="X664" s="34" t="str">
        <f t="shared" si="168"/>
        <v/>
      </c>
      <c r="Y664" s="34" t="str">
        <f t="shared" ca="1" si="169"/>
        <v/>
      </c>
      <c r="Z664" s="34" t="str">
        <f>IF(AND(C664="Abierto",D664="Baja"),RANK(Y664,$Y$4:$Y$999,0)+COUNTIF($Y$4:Y664,Y664)-1+MAX(Q:Q,T:T,W:W),"")</f>
        <v/>
      </c>
      <c r="AA664" s="35" t="str">
        <f t="shared" ref="AA664:AA727" si="175">IF(OR(C664="Resuelto",C664=""),"",SUM(Q664,T664,W664,Z664))</f>
        <v/>
      </c>
      <c r="AB664" s="35" t="str">
        <f t="shared" si="170"/>
        <v/>
      </c>
      <c r="AC664" s="35" t="str">
        <f t="shared" si="171"/>
        <v/>
      </c>
      <c r="AD664" s="36">
        <v>661</v>
      </c>
      <c r="AE664" s="36" t="str">
        <f t="shared" ca="1" si="172"/>
        <v/>
      </c>
      <c r="AF664" s="37" t="str">
        <f t="shared" ca="1" si="173"/>
        <v/>
      </c>
      <c r="AG664" s="24"/>
      <c r="AH664" s="24"/>
      <c r="AI664" s="24"/>
      <c r="AJ664" s="24"/>
      <c r="AK664" s="36" t="str">
        <f>IF(AL664="","",MAX($AK$1:AK663)+1)</f>
        <v/>
      </c>
      <c r="AL664" s="39" t="str">
        <f>IF(H664="","",IF(COUNTIF($AL$3:AL663,H664)=0,H664,""))</f>
        <v/>
      </c>
      <c r="AM664" s="39" t="str">
        <f t="shared" si="174"/>
        <v/>
      </c>
    </row>
    <row r="665" spans="2:39" x14ac:dyDescent="0.35">
      <c r="B665" s="31"/>
      <c r="C665" s="31"/>
      <c r="D665" s="31"/>
      <c r="E665" s="31"/>
      <c r="F665" s="78"/>
      <c r="G665" s="21"/>
      <c r="H665" s="31"/>
      <c r="I665" s="32"/>
      <c r="J665" s="33" t="str">
        <f t="shared" si="161"/>
        <v/>
      </c>
      <c r="K665" s="31"/>
      <c r="L665" s="24"/>
      <c r="M665" s="24"/>
      <c r="N665" s="24"/>
      <c r="O665" s="34" t="str">
        <f t="shared" si="162"/>
        <v/>
      </c>
      <c r="P665" s="34" t="str">
        <f t="shared" ca="1" si="163"/>
        <v/>
      </c>
      <c r="Q665" s="34" t="str">
        <f>IF(AND(C665="Abierto",D665="Urgente"),RANK(P665,$P$4:$P$999,0)+COUNTIF($P$4:P665,P665)-1,"")</f>
        <v/>
      </c>
      <c r="R665" s="34" t="str">
        <f t="shared" si="164"/>
        <v/>
      </c>
      <c r="S665" s="34" t="str">
        <f t="shared" ca="1" si="165"/>
        <v/>
      </c>
      <c r="T665" s="34" t="str">
        <f>IF(AND(C665="Abierto",D665="Alta"),RANK(S665,$S$4:$S$999,0)+COUNTIF($S$4:S665,S665)-1+MAX(Q:Q),"")</f>
        <v/>
      </c>
      <c r="U665" s="34" t="str">
        <f t="shared" si="166"/>
        <v/>
      </c>
      <c r="V665" s="34" t="str">
        <f t="shared" ca="1" si="167"/>
        <v/>
      </c>
      <c r="W665" s="34" t="str">
        <f>IF(AND(C665="Abierto",D665="Media"),RANK(V665,$V$4:$V$999,0)+COUNTIF($V$4:V665,V665)-1+MAX(Q:Q,T:T),"")</f>
        <v/>
      </c>
      <c r="X665" s="34" t="str">
        <f t="shared" si="168"/>
        <v/>
      </c>
      <c r="Y665" s="34" t="str">
        <f t="shared" ca="1" si="169"/>
        <v/>
      </c>
      <c r="Z665" s="34" t="str">
        <f>IF(AND(C665="Abierto",D665="Baja"),RANK(Y665,$Y$4:$Y$999,0)+COUNTIF($Y$4:Y665,Y665)-1+MAX(Q:Q,T:T,W:W),"")</f>
        <v/>
      </c>
      <c r="AA665" s="35" t="str">
        <f t="shared" si="175"/>
        <v/>
      </c>
      <c r="AB665" s="35" t="str">
        <f t="shared" si="170"/>
        <v/>
      </c>
      <c r="AC665" s="35" t="str">
        <f t="shared" si="171"/>
        <v/>
      </c>
      <c r="AD665" s="36">
        <v>662</v>
      </c>
      <c r="AE665" s="36" t="str">
        <f t="shared" ca="1" si="172"/>
        <v/>
      </c>
      <c r="AF665" s="37" t="str">
        <f t="shared" ca="1" si="173"/>
        <v/>
      </c>
      <c r="AG665" s="24"/>
      <c r="AH665" s="24"/>
      <c r="AI665" s="24"/>
      <c r="AJ665" s="24"/>
      <c r="AK665" s="36" t="str">
        <f>IF(AL665="","",MAX($AK$1:AK664)+1)</f>
        <v/>
      </c>
      <c r="AL665" s="39" t="str">
        <f>IF(H665="","",IF(COUNTIF($AL$3:AL664,H665)=0,H665,""))</f>
        <v/>
      </c>
      <c r="AM665" s="39" t="str">
        <f t="shared" si="174"/>
        <v/>
      </c>
    </row>
    <row r="666" spans="2:39" x14ac:dyDescent="0.35">
      <c r="B666" s="31"/>
      <c r="C666" s="31"/>
      <c r="D666" s="31"/>
      <c r="E666" s="31"/>
      <c r="F666" s="78"/>
      <c r="G666" s="21"/>
      <c r="H666" s="31"/>
      <c r="I666" s="32"/>
      <c r="J666" s="33" t="str">
        <f t="shared" si="161"/>
        <v/>
      </c>
      <c r="K666" s="31"/>
      <c r="L666" s="24"/>
      <c r="M666" s="24"/>
      <c r="N666" s="24"/>
      <c r="O666" s="34" t="str">
        <f t="shared" si="162"/>
        <v/>
      </c>
      <c r="P666" s="34" t="str">
        <f t="shared" ca="1" si="163"/>
        <v/>
      </c>
      <c r="Q666" s="34" t="str">
        <f>IF(AND(C666="Abierto",D666="Urgente"),RANK(P666,$P$4:$P$999,0)+COUNTIF($P$4:P666,P666)-1,"")</f>
        <v/>
      </c>
      <c r="R666" s="34" t="str">
        <f t="shared" si="164"/>
        <v/>
      </c>
      <c r="S666" s="34" t="str">
        <f t="shared" ca="1" si="165"/>
        <v/>
      </c>
      <c r="T666" s="34" t="str">
        <f>IF(AND(C666="Abierto",D666="Alta"),RANK(S666,$S$4:$S$999,0)+COUNTIF($S$4:S666,S666)-1+MAX(Q:Q),"")</f>
        <v/>
      </c>
      <c r="U666" s="34" t="str">
        <f t="shared" si="166"/>
        <v/>
      </c>
      <c r="V666" s="34" t="str">
        <f t="shared" ca="1" si="167"/>
        <v/>
      </c>
      <c r="W666" s="34" t="str">
        <f>IF(AND(C666="Abierto",D666="Media"),RANK(V666,$V$4:$V$999,0)+COUNTIF($V$4:V666,V666)-1+MAX(Q:Q,T:T),"")</f>
        <v/>
      </c>
      <c r="X666" s="34" t="str">
        <f t="shared" si="168"/>
        <v/>
      </c>
      <c r="Y666" s="34" t="str">
        <f t="shared" ca="1" si="169"/>
        <v/>
      </c>
      <c r="Z666" s="34" t="str">
        <f>IF(AND(C666="Abierto",D666="Baja"),RANK(Y666,$Y$4:$Y$999,0)+COUNTIF($Y$4:Y666,Y666)-1+MAX(Q:Q,T:T,W:W),"")</f>
        <v/>
      </c>
      <c r="AA666" s="35" t="str">
        <f t="shared" si="175"/>
        <v/>
      </c>
      <c r="AB666" s="35" t="str">
        <f t="shared" si="170"/>
        <v/>
      </c>
      <c r="AC666" s="35" t="str">
        <f t="shared" si="171"/>
        <v/>
      </c>
      <c r="AD666" s="36">
        <v>663</v>
      </c>
      <c r="AE666" s="36" t="str">
        <f t="shared" ca="1" si="172"/>
        <v/>
      </c>
      <c r="AF666" s="37" t="str">
        <f t="shared" ca="1" si="173"/>
        <v/>
      </c>
      <c r="AG666" s="24"/>
      <c r="AH666" s="24"/>
      <c r="AI666" s="24"/>
      <c r="AJ666" s="24"/>
      <c r="AK666" s="36" t="str">
        <f>IF(AL666="","",MAX($AK$1:AK665)+1)</f>
        <v/>
      </c>
      <c r="AL666" s="39" t="str">
        <f>IF(H666="","",IF(COUNTIF($AL$3:AL665,H666)=0,H666,""))</f>
        <v/>
      </c>
      <c r="AM666" s="39" t="str">
        <f t="shared" si="174"/>
        <v/>
      </c>
    </row>
    <row r="667" spans="2:39" x14ac:dyDescent="0.35">
      <c r="B667" s="31"/>
      <c r="C667" s="31"/>
      <c r="D667" s="31"/>
      <c r="E667" s="31"/>
      <c r="F667" s="78"/>
      <c r="G667" s="21"/>
      <c r="H667" s="31"/>
      <c r="I667" s="32"/>
      <c r="J667" s="33" t="str">
        <f t="shared" si="161"/>
        <v/>
      </c>
      <c r="K667" s="31"/>
      <c r="L667" s="24"/>
      <c r="M667" s="24"/>
      <c r="N667" s="24"/>
      <c r="O667" s="34" t="str">
        <f t="shared" si="162"/>
        <v/>
      </c>
      <c r="P667" s="34" t="str">
        <f t="shared" ca="1" si="163"/>
        <v/>
      </c>
      <c r="Q667" s="34" t="str">
        <f>IF(AND(C667="Abierto",D667="Urgente"),RANK(P667,$P$4:$P$999,0)+COUNTIF($P$4:P667,P667)-1,"")</f>
        <v/>
      </c>
      <c r="R667" s="34" t="str">
        <f t="shared" si="164"/>
        <v/>
      </c>
      <c r="S667" s="34" t="str">
        <f t="shared" ca="1" si="165"/>
        <v/>
      </c>
      <c r="T667" s="34" t="str">
        <f>IF(AND(C667="Abierto",D667="Alta"),RANK(S667,$S$4:$S$999,0)+COUNTIF($S$4:S667,S667)-1+MAX(Q:Q),"")</f>
        <v/>
      </c>
      <c r="U667" s="34" t="str">
        <f t="shared" si="166"/>
        <v/>
      </c>
      <c r="V667" s="34" t="str">
        <f t="shared" ca="1" si="167"/>
        <v/>
      </c>
      <c r="W667" s="34" t="str">
        <f>IF(AND(C667="Abierto",D667="Media"),RANK(V667,$V$4:$V$999,0)+COUNTIF($V$4:V667,V667)-1+MAX(Q:Q,T:T),"")</f>
        <v/>
      </c>
      <c r="X667" s="34" t="str">
        <f t="shared" si="168"/>
        <v/>
      </c>
      <c r="Y667" s="34" t="str">
        <f t="shared" ca="1" si="169"/>
        <v/>
      </c>
      <c r="Z667" s="34" t="str">
        <f>IF(AND(C667="Abierto",D667="Baja"),RANK(Y667,$Y$4:$Y$999,0)+COUNTIF($Y$4:Y667,Y667)-1+MAX(Q:Q,T:T,W:W),"")</f>
        <v/>
      </c>
      <c r="AA667" s="35" t="str">
        <f t="shared" si="175"/>
        <v/>
      </c>
      <c r="AB667" s="35" t="str">
        <f t="shared" si="170"/>
        <v/>
      </c>
      <c r="AC667" s="35" t="str">
        <f t="shared" si="171"/>
        <v/>
      </c>
      <c r="AD667" s="36">
        <v>664</v>
      </c>
      <c r="AE667" s="36" t="str">
        <f t="shared" ca="1" si="172"/>
        <v/>
      </c>
      <c r="AF667" s="37" t="str">
        <f t="shared" ca="1" si="173"/>
        <v/>
      </c>
      <c r="AG667" s="24"/>
      <c r="AH667" s="24"/>
      <c r="AI667" s="24"/>
      <c r="AJ667" s="24"/>
      <c r="AK667" s="36" t="str">
        <f>IF(AL667="","",MAX($AK$1:AK666)+1)</f>
        <v/>
      </c>
      <c r="AL667" s="39" t="str">
        <f>IF(H667="","",IF(COUNTIF($AL$3:AL666,H667)=0,H667,""))</f>
        <v/>
      </c>
      <c r="AM667" s="39" t="str">
        <f t="shared" si="174"/>
        <v/>
      </c>
    </row>
    <row r="668" spans="2:39" x14ac:dyDescent="0.35">
      <c r="B668" s="31"/>
      <c r="C668" s="31"/>
      <c r="D668" s="31"/>
      <c r="E668" s="31"/>
      <c r="F668" s="78"/>
      <c r="G668" s="21"/>
      <c r="H668" s="31"/>
      <c r="I668" s="32"/>
      <c r="J668" s="33" t="str">
        <f t="shared" si="161"/>
        <v/>
      </c>
      <c r="K668" s="31"/>
      <c r="L668" s="24"/>
      <c r="M668" s="24"/>
      <c r="N668" s="24"/>
      <c r="O668" s="34" t="str">
        <f t="shared" si="162"/>
        <v/>
      </c>
      <c r="P668" s="34" t="str">
        <f t="shared" ca="1" si="163"/>
        <v/>
      </c>
      <c r="Q668" s="34" t="str">
        <f>IF(AND(C668="Abierto",D668="Urgente"),RANK(P668,$P$4:$P$999,0)+COUNTIF($P$4:P668,P668)-1,"")</f>
        <v/>
      </c>
      <c r="R668" s="34" t="str">
        <f t="shared" si="164"/>
        <v/>
      </c>
      <c r="S668" s="34" t="str">
        <f t="shared" ca="1" si="165"/>
        <v/>
      </c>
      <c r="T668" s="34" t="str">
        <f>IF(AND(C668="Abierto",D668="Alta"),RANK(S668,$S$4:$S$999,0)+COUNTIF($S$4:S668,S668)-1+MAX(Q:Q),"")</f>
        <v/>
      </c>
      <c r="U668" s="34" t="str">
        <f t="shared" si="166"/>
        <v/>
      </c>
      <c r="V668" s="34" t="str">
        <f t="shared" ca="1" si="167"/>
        <v/>
      </c>
      <c r="W668" s="34" t="str">
        <f>IF(AND(C668="Abierto",D668="Media"),RANK(V668,$V$4:$V$999,0)+COUNTIF($V$4:V668,V668)-1+MAX(Q:Q,T:T),"")</f>
        <v/>
      </c>
      <c r="X668" s="34" t="str">
        <f t="shared" si="168"/>
        <v/>
      </c>
      <c r="Y668" s="34" t="str">
        <f t="shared" ca="1" si="169"/>
        <v/>
      </c>
      <c r="Z668" s="34" t="str">
        <f>IF(AND(C668="Abierto",D668="Baja"),RANK(Y668,$Y$4:$Y$999,0)+COUNTIF($Y$4:Y668,Y668)-1+MAX(Q:Q,T:T,W:W),"")</f>
        <v/>
      </c>
      <c r="AA668" s="35" t="str">
        <f t="shared" si="175"/>
        <v/>
      </c>
      <c r="AB668" s="35" t="str">
        <f t="shared" si="170"/>
        <v/>
      </c>
      <c r="AC668" s="35" t="str">
        <f t="shared" si="171"/>
        <v/>
      </c>
      <c r="AD668" s="36">
        <v>665</v>
      </c>
      <c r="AE668" s="36" t="str">
        <f t="shared" ca="1" si="172"/>
        <v/>
      </c>
      <c r="AF668" s="37" t="str">
        <f t="shared" ca="1" si="173"/>
        <v/>
      </c>
      <c r="AG668" s="24"/>
      <c r="AH668" s="24"/>
      <c r="AI668" s="24"/>
      <c r="AJ668" s="24"/>
      <c r="AK668" s="36" t="str">
        <f>IF(AL668="","",MAX($AK$1:AK667)+1)</f>
        <v/>
      </c>
      <c r="AL668" s="39" t="str">
        <f>IF(H668="","",IF(COUNTIF($AL$3:AL667,H668)=0,H668,""))</f>
        <v/>
      </c>
      <c r="AM668" s="39" t="str">
        <f t="shared" si="174"/>
        <v/>
      </c>
    </row>
    <row r="669" spans="2:39" x14ac:dyDescent="0.35">
      <c r="B669" s="31"/>
      <c r="C669" s="31"/>
      <c r="D669" s="31"/>
      <c r="E669" s="31"/>
      <c r="F669" s="78"/>
      <c r="G669" s="21"/>
      <c r="H669" s="31"/>
      <c r="I669" s="32"/>
      <c r="J669" s="33" t="str">
        <f t="shared" si="161"/>
        <v/>
      </c>
      <c r="K669" s="31"/>
      <c r="L669" s="24"/>
      <c r="M669" s="24"/>
      <c r="N669" s="24"/>
      <c r="O669" s="34" t="str">
        <f t="shared" si="162"/>
        <v/>
      </c>
      <c r="P669" s="34" t="str">
        <f t="shared" ca="1" si="163"/>
        <v/>
      </c>
      <c r="Q669" s="34" t="str">
        <f>IF(AND(C669="Abierto",D669="Urgente"),RANK(P669,$P$4:$P$999,0)+COUNTIF($P$4:P669,P669)-1,"")</f>
        <v/>
      </c>
      <c r="R669" s="34" t="str">
        <f t="shared" si="164"/>
        <v/>
      </c>
      <c r="S669" s="34" t="str">
        <f t="shared" ca="1" si="165"/>
        <v/>
      </c>
      <c r="T669" s="34" t="str">
        <f>IF(AND(C669="Abierto",D669="Alta"),RANK(S669,$S$4:$S$999,0)+COUNTIF($S$4:S669,S669)-1+MAX(Q:Q),"")</f>
        <v/>
      </c>
      <c r="U669" s="34" t="str">
        <f t="shared" si="166"/>
        <v/>
      </c>
      <c r="V669" s="34" t="str">
        <f t="shared" ca="1" si="167"/>
        <v/>
      </c>
      <c r="W669" s="34" t="str">
        <f>IF(AND(C669="Abierto",D669="Media"),RANK(V669,$V$4:$V$999,0)+COUNTIF($V$4:V669,V669)-1+MAX(Q:Q,T:T),"")</f>
        <v/>
      </c>
      <c r="X669" s="34" t="str">
        <f t="shared" si="168"/>
        <v/>
      </c>
      <c r="Y669" s="34" t="str">
        <f t="shared" ca="1" si="169"/>
        <v/>
      </c>
      <c r="Z669" s="34" t="str">
        <f>IF(AND(C669="Abierto",D669="Baja"),RANK(Y669,$Y$4:$Y$999,0)+COUNTIF($Y$4:Y669,Y669)-1+MAX(Q:Q,T:T,W:W),"")</f>
        <v/>
      </c>
      <c r="AA669" s="35" t="str">
        <f t="shared" si="175"/>
        <v/>
      </c>
      <c r="AB669" s="35" t="str">
        <f t="shared" si="170"/>
        <v/>
      </c>
      <c r="AC669" s="35" t="str">
        <f t="shared" si="171"/>
        <v/>
      </c>
      <c r="AD669" s="36">
        <v>666</v>
      </c>
      <c r="AE669" s="36" t="str">
        <f t="shared" ca="1" si="172"/>
        <v/>
      </c>
      <c r="AF669" s="37" t="str">
        <f t="shared" ca="1" si="173"/>
        <v/>
      </c>
      <c r="AG669" s="24"/>
      <c r="AH669" s="24"/>
      <c r="AI669" s="24"/>
      <c r="AJ669" s="24"/>
      <c r="AK669" s="36" t="str">
        <f>IF(AL669="","",MAX($AK$1:AK668)+1)</f>
        <v/>
      </c>
      <c r="AL669" s="39" t="str">
        <f>IF(H669="","",IF(COUNTIF($AL$3:AL668,H669)=0,H669,""))</f>
        <v/>
      </c>
      <c r="AM669" s="39" t="str">
        <f t="shared" si="174"/>
        <v/>
      </c>
    </row>
    <row r="670" spans="2:39" x14ac:dyDescent="0.35">
      <c r="B670" s="31"/>
      <c r="C670" s="31"/>
      <c r="D670" s="31"/>
      <c r="E670" s="31"/>
      <c r="F670" s="78"/>
      <c r="G670" s="21"/>
      <c r="H670" s="31"/>
      <c r="I670" s="32"/>
      <c r="J670" s="33" t="str">
        <f t="shared" si="161"/>
        <v/>
      </c>
      <c r="K670" s="31"/>
      <c r="L670" s="24"/>
      <c r="M670" s="24"/>
      <c r="N670" s="24"/>
      <c r="O670" s="34" t="str">
        <f t="shared" si="162"/>
        <v/>
      </c>
      <c r="P670" s="34" t="str">
        <f t="shared" ca="1" si="163"/>
        <v/>
      </c>
      <c r="Q670" s="34" t="str">
        <f>IF(AND(C670="Abierto",D670="Urgente"),RANK(P670,$P$4:$P$999,0)+COUNTIF($P$4:P670,P670)-1,"")</f>
        <v/>
      </c>
      <c r="R670" s="34" t="str">
        <f t="shared" si="164"/>
        <v/>
      </c>
      <c r="S670" s="34" t="str">
        <f t="shared" ca="1" si="165"/>
        <v/>
      </c>
      <c r="T670" s="34" t="str">
        <f>IF(AND(C670="Abierto",D670="Alta"),RANK(S670,$S$4:$S$999,0)+COUNTIF($S$4:S670,S670)-1+MAX(Q:Q),"")</f>
        <v/>
      </c>
      <c r="U670" s="34" t="str">
        <f t="shared" si="166"/>
        <v/>
      </c>
      <c r="V670" s="34" t="str">
        <f t="shared" ca="1" si="167"/>
        <v/>
      </c>
      <c r="W670" s="34" t="str">
        <f>IF(AND(C670="Abierto",D670="Media"),RANK(V670,$V$4:$V$999,0)+COUNTIF($V$4:V670,V670)-1+MAX(Q:Q,T:T),"")</f>
        <v/>
      </c>
      <c r="X670" s="34" t="str">
        <f t="shared" si="168"/>
        <v/>
      </c>
      <c r="Y670" s="34" t="str">
        <f t="shared" ca="1" si="169"/>
        <v/>
      </c>
      <c r="Z670" s="34" t="str">
        <f>IF(AND(C670="Abierto",D670="Baja"),RANK(Y670,$Y$4:$Y$999,0)+COUNTIF($Y$4:Y670,Y670)-1+MAX(Q:Q,T:T,W:W),"")</f>
        <v/>
      </c>
      <c r="AA670" s="35" t="str">
        <f t="shared" si="175"/>
        <v/>
      </c>
      <c r="AB670" s="35" t="str">
        <f t="shared" si="170"/>
        <v/>
      </c>
      <c r="AC670" s="35" t="str">
        <f t="shared" si="171"/>
        <v/>
      </c>
      <c r="AD670" s="36">
        <v>667</v>
      </c>
      <c r="AE670" s="36" t="str">
        <f t="shared" ca="1" si="172"/>
        <v/>
      </c>
      <c r="AF670" s="37" t="str">
        <f t="shared" ca="1" si="173"/>
        <v/>
      </c>
      <c r="AG670" s="24"/>
      <c r="AH670" s="24"/>
      <c r="AI670" s="24"/>
      <c r="AJ670" s="24"/>
      <c r="AK670" s="36" t="str">
        <f>IF(AL670="","",MAX($AK$1:AK669)+1)</f>
        <v/>
      </c>
      <c r="AL670" s="39" t="str">
        <f>IF(H670="","",IF(COUNTIF($AL$3:AL669,H670)=0,H670,""))</f>
        <v/>
      </c>
      <c r="AM670" s="39" t="str">
        <f t="shared" si="174"/>
        <v/>
      </c>
    </row>
    <row r="671" spans="2:39" x14ac:dyDescent="0.35">
      <c r="B671" s="31"/>
      <c r="C671" s="31"/>
      <c r="D671" s="31"/>
      <c r="E671" s="31"/>
      <c r="F671" s="78"/>
      <c r="G671" s="21"/>
      <c r="H671" s="31"/>
      <c r="I671" s="32"/>
      <c r="J671" s="33" t="str">
        <f t="shared" si="161"/>
        <v/>
      </c>
      <c r="K671" s="31"/>
      <c r="L671" s="24"/>
      <c r="M671" s="24"/>
      <c r="N671" s="24"/>
      <c r="O671" s="34" t="str">
        <f t="shared" si="162"/>
        <v/>
      </c>
      <c r="P671" s="34" t="str">
        <f t="shared" ca="1" si="163"/>
        <v/>
      </c>
      <c r="Q671" s="34" t="str">
        <f>IF(AND(C671="Abierto",D671="Urgente"),RANK(P671,$P$4:$P$999,0)+COUNTIF($P$4:P671,P671)-1,"")</f>
        <v/>
      </c>
      <c r="R671" s="34" t="str">
        <f t="shared" si="164"/>
        <v/>
      </c>
      <c r="S671" s="34" t="str">
        <f t="shared" ca="1" si="165"/>
        <v/>
      </c>
      <c r="T671" s="34" t="str">
        <f>IF(AND(C671="Abierto",D671="Alta"),RANK(S671,$S$4:$S$999,0)+COUNTIF($S$4:S671,S671)-1+MAX(Q:Q),"")</f>
        <v/>
      </c>
      <c r="U671" s="34" t="str">
        <f t="shared" si="166"/>
        <v/>
      </c>
      <c r="V671" s="34" t="str">
        <f t="shared" ca="1" si="167"/>
        <v/>
      </c>
      <c r="W671" s="34" t="str">
        <f>IF(AND(C671="Abierto",D671="Media"),RANK(V671,$V$4:$V$999,0)+COUNTIF($V$4:V671,V671)-1+MAX(Q:Q,T:T),"")</f>
        <v/>
      </c>
      <c r="X671" s="34" t="str">
        <f t="shared" si="168"/>
        <v/>
      </c>
      <c r="Y671" s="34" t="str">
        <f t="shared" ca="1" si="169"/>
        <v/>
      </c>
      <c r="Z671" s="34" t="str">
        <f>IF(AND(C671="Abierto",D671="Baja"),RANK(Y671,$Y$4:$Y$999,0)+COUNTIF($Y$4:Y671,Y671)-1+MAX(Q:Q,T:T,W:W),"")</f>
        <v/>
      </c>
      <c r="AA671" s="35" t="str">
        <f t="shared" si="175"/>
        <v/>
      </c>
      <c r="AB671" s="35" t="str">
        <f t="shared" si="170"/>
        <v/>
      </c>
      <c r="AC671" s="35" t="str">
        <f t="shared" si="171"/>
        <v/>
      </c>
      <c r="AD671" s="36">
        <v>668</v>
      </c>
      <c r="AE671" s="36" t="str">
        <f t="shared" ca="1" si="172"/>
        <v/>
      </c>
      <c r="AF671" s="37" t="str">
        <f t="shared" ca="1" si="173"/>
        <v/>
      </c>
      <c r="AG671" s="24"/>
      <c r="AH671" s="24"/>
      <c r="AI671" s="24"/>
      <c r="AJ671" s="24"/>
      <c r="AK671" s="36" t="str">
        <f>IF(AL671="","",MAX($AK$1:AK670)+1)</f>
        <v/>
      </c>
      <c r="AL671" s="39" t="str">
        <f>IF(H671="","",IF(COUNTIF($AL$3:AL670,H671)=0,H671,""))</f>
        <v/>
      </c>
      <c r="AM671" s="39" t="str">
        <f t="shared" si="174"/>
        <v/>
      </c>
    </row>
    <row r="672" spans="2:39" x14ac:dyDescent="0.35">
      <c r="B672" s="31"/>
      <c r="C672" s="31"/>
      <c r="D672" s="31"/>
      <c r="E672" s="31"/>
      <c r="F672" s="78"/>
      <c r="G672" s="21"/>
      <c r="H672" s="31"/>
      <c r="I672" s="32"/>
      <c r="J672" s="33" t="str">
        <f t="shared" si="161"/>
        <v/>
      </c>
      <c r="K672" s="31"/>
      <c r="L672" s="24"/>
      <c r="M672" s="24"/>
      <c r="N672" s="24"/>
      <c r="O672" s="34" t="str">
        <f t="shared" si="162"/>
        <v/>
      </c>
      <c r="P672" s="34" t="str">
        <f t="shared" ca="1" si="163"/>
        <v/>
      </c>
      <c r="Q672" s="34" t="str">
        <f>IF(AND(C672="Abierto",D672="Urgente"),RANK(P672,$P$4:$P$999,0)+COUNTIF($P$4:P672,P672)-1,"")</f>
        <v/>
      </c>
      <c r="R672" s="34" t="str">
        <f t="shared" si="164"/>
        <v/>
      </c>
      <c r="S672" s="34" t="str">
        <f t="shared" ca="1" si="165"/>
        <v/>
      </c>
      <c r="T672" s="34" t="str">
        <f>IF(AND(C672="Abierto",D672="Alta"),RANK(S672,$S$4:$S$999,0)+COUNTIF($S$4:S672,S672)-1+MAX(Q:Q),"")</f>
        <v/>
      </c>
      <c r="U672" s="34" t="str">
        <f t="shared" si="166"/>
        <v/>
      </c>
      <c r="V672" s="34" t="str">
        <f t="shared" ca="1" si="167"/>
        <v/>
      </c>
      <c r="W672" s="34" t="str">
        <f>IF(AND(C672="Abierto",D672="Media"),RANK(V672,$V$4:$V$999,0)+COUNTIF($V$4:V672,V672)-1+MAX(Q:Q,T:T),"")</f>
        <v/>
      </c>
      <c r="X672" s="34" t="str">
        <f t="shared" si="168"/>
        <v/>
      </c>
      <c r="Y672" s="34" t="str">
        <f t="shared" ca="1" si="169"/>
        <v/>
      </c>
      <c r="Z672" s="34" t="str">
        <f>IF(AND(C672="Abierto",D672="Baja"),RANK(Y672,$Y$4:$Y$999,0)+COUNTIF($Y$4:Y672,Y672)-1+MAX(Q:Q,T:T,W:W),"")</f>
        <v/>
      </c>
      <c r="AA672" s="35" t="str">
        <f t="shared" si="175"/>
        <v/>
      </c>
      <c r="AB672" s="35" t="str">
        <f t="shared" si="170"/>
        <v/>
      </c>
      <c r="AC672" s="35" t="str">
        <f t="shared" si="171"/>
        <v/>
      </c>
      <c r="AD672" s="36">
        <v>669</v>
      </c>
      <c r="AE672" s="36" t="str">
        <f t="shared" ca="1" si="172"/>
        <v/>
      </c>
      <c r="AF672" s="37" t="str">
        <f t="shared" ca="1" si="173"/>
        <v/>
      </c>
      <c r="AG672" s="24"/>
      <c r="AH672" s="24"/>
      <c r="AI672" s="24"/>
      <c r="AJ672" s="24"/>
      <c r="AK672" s="36" t="str">
        <f>IF(AL672="","",MAX($AK$1:AK671)+1)</f>
        <v/>
      </c>
      <c r="AL672" s="39" t="str">
        <f>IF(H672="","",IF(COUNTIF($AL$3:AL671,H672)=0,H672,""))</f>
        <v/>
      </c>
      <c r="AM672" s="39" t="str">
        <f t="shared" si="174"/>
        <v/>
      </c>
    </row>
    <row r="673" spans="2:39" x14ac:dyDescent="0.35">
      <c r="B673" s="31"/>
      <c r="C673" s="31"/>
      <c r="D673" s="31"/>
      <c r="E673" s="31"/>
      <c r="F673" s="78"/>
      <c r="G673" s="21"/>
      <c r="H673" s="31"/>
      <c r="I673" s="32"/>
      <c r="J673" s="33" t="str">
        <f t="shared" si="161"/>
        <v/>
      </c>
      <c r="K673" s="31"/>
      <c r="L673" s="24"/>
      <c r="M673" s="24"/>
      <c r="N673" s="24"/>
      <c r="O673" s="34" t="str">
        <f t="shared" si="162"/>
        <v/>
      </c>
      <c r="P673" s="34" t="str">
        <f t="shared" ca="1" si="163"/>
        <v/>
      </c>
      <c r="Q673" s="34" t="str">
        <f>IF(AND(C673="Abierto",D673="Urgente"),RANK(P673,$P$4:$P$999,0)+COUNTIF($P$4:P673,P673)-1,"")</f>
        <v/>
      </c>
      <c r="R673" s="34" t="str">
        <f t="shared" si="164"/>
        <v/>
      </c>
      <c r="S673" s="34" t="str">
        <f t="shared" ca="1" si="165"/>
        <v/>
      </c>
      <c r="T673" s="34" t="str">
        <f>IF(AND(C673="Abierto",D673="Alta"),RANK(S673,$S$4:$S$999,0)+COUNTIF($S$4:S673,S673)-1+MAX(Q:Q),"")</f>
        <v/>
      </c>
      <c r="U673" s="34" t="str">
        <f t="shared" si="166"/>
        <v/>
      </c>
      <c r="V673" s="34" t="str">
        <f t="shared" ca="1" si="167"/>
        <v/>
      </c>
      <c r="W673" s="34" t="str">
        <f>IF(AND(C673="Abierto",D673="Media"),RANK(V673,$V$4:$V$999,0)+COUNTIF($V$4:V673,V673)-1+MAX(Q:Q,T:T),"")</f>
        <v/>
      </c>
      <c r="X673" s="34" t="str">
        <f t="shared" si="168"/>
        <v/>
      </c>
      <c r="Y673" s="34" t="str">
        <f t="shared" ca="1" si="169"/>
        <v/>
      </c>
      <c r="Z673" s="34" t="str">
        <f>IF(AND(C673="Abierto",D673="Baja"),RANK(Y673,$Y$4:$Y$999,0)+COUNTIF($Y$4:Y673,Y673)-1+MAX(Q:Q,T:T,W:W),"")</f>
        <v/>
      </c>
      <c r="AA673" s="35" t="str">
        <f t="shared" si="175"/>
        <v/>
      </c>
      <c r="AB673" s="35" t="str">
        <f t="shared" si="170"/>
        <v/>
      </c>
      <c r="AC673" s="35" t="str">
        <f t="shared" si="171"/>
        <v/>
      </c>
      <c r="AD673" s="36">
        <v>670</v>
      </c>
      <c r="AE673" s="36" t="str">
        <f t="shared" ca="1" si="172"/>
        <v/>
      </c>
      <c r="AF673" s="37" t="str">
        <f t="shared" ca="1" si="173"/>
        <v/>
      </c>
      <c r="AG673" s="24"/>
      <c r="AH673" s="24"/>
      <c r="AI673" s="24"/>
      <c r="AJ673" s="24"/>
      <c r="AK673" s="36" t="str">
        <f>IF(AL673="","",MAX($AK$1:AK672)+1)</f>
        <v/>
      </c>
      <c r="AL673" s="39" t="str">
        <f>IF(H673="","",IF(COUNTIF($AL$3:AL672,H673)=0,H673,""))</f>
        <v/>
      </c>
      <c r="AM673" s="39" t="str">
        <f t="shared" si="174"/>
        <v/>
      </c>
    </row>
    <row r="674" spans="2:39" x14ac:dyDescent="0.35">
      <c r="B674" s="31"/>
      <c r="C674" s="31"/>
      <c r="D674" s="31"/>
      <c r="E674" s="31"/>
      <c r="F674" s="78"/>
      <c r="G674" s="21"/>
      <c r="H674" s="31"/>
      <c r="I674" s="32"/>
      <c r="J674" s="33" t="str">
        <f t="shared" si="161"/>
        <v/>
      </c>
      <c r="K674" s="31"/>
      <c r="L674" s="24"/>
      <c r="M674" s="24"/>
      <c r="N674" s="24"/>
      <c r="O674" s="34" t="str">
        <f t="shared" si="162"/>
        <v/>
      </c>
      <c r="P674" s="34" t="str">
        <f t="shared" ca="1" si="163"/>
        <v/>
      </c>
      <c r="Q674" s="34" t="str">
        <f>IF(AND(C674="Abierto",D674="Urgente"),RANK(P674,$P$4:$P$999,0)+COUNTIF($P$4:P674,P674)-1,"")</f>
        <v/>
      </c>
      <c r="R674" s="34" t="str">
        <f t="shared" si="164"/>
        <v/>
      </c>
      <c r="S674" s="34" t="str">
        <f t="shared" ca="1" si="165"/>
        <v/>
      </c>
      <c r="T674" s="34" t="str">
        <f>IF(AND(C674="Abierto",D674="Alta"),RANK(S674,$S$4:$S$999,0)+COUNTIF($S$4:S674,S674)-1+MAX(Q:Q),"")</f>
        <v/>
      </c>
      <c r="U674" s="34" t="str">
        <f t="shared" si="166"/>
        <v/>
      </c>
      <c r="V674" s="34" t="str">
        <f t="shared" ca="1" si="167"/>
        <v/>
      </c>
      <c r="W674" s="34" t="str">
        <f>IF(AND(C674="Abierto",D674="Media"),RANK(V674,$V$4:$V$999,0)+COUNTIF($V$4:V674,V674)-1+MAX(Q:Q,T:T),"")</f>
        <v/>
      </c>
      <c r="X674" s="34" t="str">
        <f t="shared" si="168"/>
        <v/>
      </c>
      <c r="Y674" s="34" t="str">
        <f t="shared" ca="1" si="169"/>
        <v/>
      </c>
      <c r="Z674" s="34" t="str">
        <f>IF(AND(C674="Abierto",D674="Baja"),RANK(Y674,$Y$4:$Y$999,0)+COUNTIF($Y$4:Y674,Y674)-1+MAX(Q:Q,T:T,W:W),"")</f>
        <v/>
      </c>
      <c r="AA674" s="35" t="str">
        <f t="shared" si="175"/>
        <v/>
      </c>
      <c r="AB674" s="35" t="str">
        <f t="shared" si="170"/>
        <v/>
      </c>
      <c r="AC674" s="35" t="str">
        <f t="shared" si="171"/>
        <v/>
      </c>
      <c r="AD674" s="36">
        <v>671</v>
      </c>
      <c r="AE674" s="36" t="str">
        <f t="shared" ca="1" si="172"/>
        <v/>
      </c>
      <c r="AF674" s="37" t="str">
        <f t="shared" ca="1" si="173"/>
        <v/>
      </c>
      <c r="AG674" s="24"/>
      <c r="AH674" s="24"/>
      <c r="AI674" s="24"/>
      <c r="AJ674" s="24"/>
      <c r="AK674" s="36" t="str">
        <f>IF(AL674="","",MAX($AK$1:AK673)+1)</f>
        <v/>
      </c>
      <c r="AL674" s="39" t="str">
        <f>IF(H674="","",IF(COUNTIF($AL$3:AL673,H674)=0,H674,""))</f>
        <v/>
      </c>
      <c r="AM674" s="39" t="str">
        <f t="shared" si="174"/>
        <v/>
      </c>
    </row>
    <row r="675" spans="2:39" x14ac:dyDescent="0.35">
      <c r="B675" s="31"/>
      <c r="C675" s="31"/>
      <c r="D675" s="31"/>
      <c r="E675" s="31"/>
      <c r="F675" s="78"/>
      <c r="G675" s="21"/>
      <c r="H675" s="31"/>
      <c r="I675" s="32"/>
      <c r="J675" s="33" t="str">
        <f t="shared" si="161"/>
        <v/>
      </c>
      <c r="K675" s="31"/>
      <c r="L675" s="24"/>
      <c r="M675" s="24"/>
      <c r="N675" s="24"/>
      <c r="O675" s="34" t="str">
        <f t="shared" si="162"/>
        <v/>
      </c>
      <c r="P675" s="34" t="str">
        <f t="shared" ca="1" si="163"/>
        <v/>
      </c>
      <c r="Q675" s="34" t="str">
        <f>IF(AND(C675="Abierto",D675="Urgente"),RANK(P675,$P$4:$P$999,0)+COUNTIF($P$4:P675,P675)-1,"")</f>
        <v/>
      </c>
      <c r="R675" s="34" t="str">
        <f t="shared" si="164"/>
        <v/>
      </c>
      <c r="S675" s="34" t="str">
        <f t="shared" ca="1" si="165"/>
        <v/>
      </c>
      <c r="T675" s="34" t="str">
        <f>IF(AND(C675="Abierto",D675="Alta"),RANK(S675,$S$4:$S$999,0)+COUNTIF($S$4:S675,S675)-1+MAX(Q:Q),"")</f>
        <v/>
      </c>
      <c r="U675" s="34" t="str">
        <f t="shared" si="166"/>
        <v/>
      </c>
      <c r="V675" s="34" t="str">
        <f t="shared" ca="1" si="167"/>
        <v/>
      </c>
      <c r="W675" s="34" t="str">
        <f>IF(AND(C675="Abierto",D675="Media"),RANK(V675,$V$4:$V$999,0)+COUNTIF($V$4:V675,V675)-1+MAX(Q:Q,T:T),"")</f>
        <v/>
      </c>
      <c r="X675" s="34" t="str">
        <f t="shared" si="168"/>
        <v/>
      </c>
      <c r="Y675" s="34" t="str">
        <f t="shared" ca="1" si="169"/>
        <v/>
      </c>
      <c r="Z675" s="34" t="str">
        <f>IF(AND(C675="Abierto",D675="Baja"),RANK(Y675,$Y$4:$Y$999,0)+COUNTIF($Y$4:Y675,Y675)-1+MAX(Q:Q,T:T,W:W),"")</f>
        <v/>
      </c>
      <c r="AA675" s="35" t="str">
        <f t="shared" si="175"/>
        <v/>
      </c>
      <c r="AB675" s="35" t="str">
        <f t="shared" si="170"/>
        <v/>
      </c>
      <c r="AC675" s="35" t="str">
        <f t="shared" si="171"/>
        <v/>
      </c>
      <c r="AD675" s="36">
        <v>672</v>
      </c>
      <c r="AE675" s="36" t="str">
        <f t="shared" ca="1" si="172"/>
        <v/>
      </c>
      <c r="AF675" s="37" t="str">
        <f t="shared" ca="1" si="173"/>
        <v/>
      </c>
      <c r="AG675" s="24"/>
      <c r="AH675" s="24"/>
      <c r="AI675" s="24"/>
      <c r="AJ675" s="24"/>
      <c r="AK675" s="36" t="str">
        <f>IF(AL675="","",MAX($AK$1:AK674)+1)</f>
        <v/>
      </c>
      <c r="AL675" s="39" t="str">
        <f>IF(H675="","",IF(COUNTIF($AL$3:AL674,H675)=0,H675,""))</f>
        <v/>
      </c>
      <c r="AM675" s="39" t="str">
        <f t="shared" si="174"/>
        <v/>
      </c>
    </row>
    <row r="676" spans="2:39" x14ac:dyDescent="0.35">
      <c r="B676" s="31"/>
      <c r="C676" s="31"/>
      <c r="D676" s="31"/>
      <c r="E676" s="31"/>
      <c r="F676" s="78"/>
      <c r="G676" s="21"/>
      <c r="H676" s="31"/>
      <c r="I676" s="32"/>
      <c r="J676" s="33" t="str">
        <f t="shared" si="161"/>
        <v/>
      </c>
      <c r="K676" s="31"/>
      <c r="L676" s="24"/>
      <c r="M676" s="24"/>
      <c r="N676" s="24"/>
      <c r="O676" s="34" t="str">
        <f t="shared" si="162"/>
        <v/>
      </c>
      <c r="P676" s="34" t="str">
        <f t="shared" ca="1" si="163"/>
        <v/>
      </c>
      <c r="Q676" s="34" t="str">
        <f>IF(AND(C676="Abierto",D676="Urgente"),RANK(P676,$P$4:$P$999,0)+COUNTIF($P$4:P676,P676)-1,"")</f>
        <v/>
      </c>
      <c r="R676" s="34" t="str">
        <f t="shared" si="164"/>
        <v/>
      </c>
      <c r="S676" s="34" t="str">
        <f t="shared" ca="1" si="165"/>
        <v/>
      </c>
      <c r="T676" s="34" t="str">
        <f>IF(AND(C676="Abierto",D676="Alta"),RANK(S676,$S$4:$S$999,0)+COUNTIF($S$4:S676,S676)-1+MAX(Q:Q),"")</f>
        <v/>
      </c>
      <c r="U676" s="34" t="str">
        <f t="shared" si="166"/>
        <v/>
      </c>
      <c r="V676" s="34" t="str">
        <f t="shared" ca="1" si="167"/>
        <v/>
      </c>
      <c r="W676" s="34" t="str">
        <f>IF(AND(C676="Abierto",D676="Media"),RANK(V676,$V$4:$V$999,0)+COUNTIF($V$4:V676,V676)-1+MAX(Q:Q,T:T),"")</f>
        <v/>
      </c>
      <c r="X676" s="34" t="str">
        <f t="shared" si="168"/>
        <v/>
      </c>
      <c r="Y676" s="34" t="str">
        <f t="shared" ca="1" si="169"/>
        <v/>
      </c>
      <c r="Z676" s="34" t="str">
        <f>IF(AND(C676="Abierto",D676="Baja"),RANK(Y676,$Y$4:$Y$999,0)+COUNTIF($Y$4:Y676,Y676)-1+MAX(Q:Q,T:T,W:W),"")</f>
        <v/>
      </c>
      <c r="AA676" s="35" t="str">
        <f t="shared" si="175"/>
        <v/>
      </c>
      <c r="AB676" s="35" t="str">
        <f t="shared" si="170"/>
        <v/>
      </c>
      <c r="AC676" s="35" t="str">
        <f t="shared" si="171"/>
        <v/>
      </c>
      <c r="AD676" s="36">
        <v>673</v>
      </c>
      <c r="AE676" s="36" t="str">
        <f t="shared" ca="1" si="172"/>
        <v/>
      </c>
      <c r="AF676" s="37" t="str">
        <f t="shared" ca="1" si="173"/>
        <v/>
      </c>
      <c r="AG676" s="24"/>
      <c r="AH676" s="24"/>
      <c r="AI676" s="24"/>
      <c r="AJ676" s="24"/>
      <c r="AK676" s="36" t="str">
        <f>IF(AL676="","",MAX($AK$1:AK675)+1)</f>
        <v/>
      </c>
      <c r="AL676" s="39" t="str">
        <f>IF(H676="","",IF(COUNTIF($AL$3:AL675,H676)=0,H676,""))</f>
        <v/>
      </c>
      <c r="AM676" s="39" t="str">
        <f t="shared" si="174"/>
        <v/>
      </c>
    </row>
    <row r="677" spans="2:39" x14ac:dyDescent="0.35">
      <c r="B677" s="31"/>
      <c r="C677" s="31"/>
      <c r="D677" s="31"/>
      <c r="E677" s="31"/>
      <c r="F677" s="78"/>
      <c r="G677" s="21"/>
      <c r="H677" s="31"/>
      <c r="I677" s="32"/>
      <c r="J677" s="33" t="str">
        <f t="shared" si="161"/>
        <v/>
      </c>
      <c r="K677" s="31"/>
      <c r="L677" s="24"/>
      <c r="M677" s="24"/>
      <c r="N677" s="24"/>
      <c r="O677" s="34" t="str">
        <f t="shared" si="162"/>
        <v/>
      </c>
      <c r="P677" s="34" t="str">
        <f t="shared" ca="1" si="163"/>
        <v/>
      </c>
      <c r="Q677" s="34" t="str">
        <f>IF(AND(C677="Abierto",D677="Urgente"),RANK(P677,$P$4:$P$999,0)+COUNTIF($P$4:P677,P677)-1,"")</f>
        <v/>
      </c>
      <c r="R677" s="34" t="str">
        <f t="shared" si="164"/>
        <v/>
      </c>
      <c r="S677" s="34" t="str">
        <f t="shared" ca="1" si="165"/>
        <v/>
      </c>
      <c r="T677" s="34" t="str">
        <f>IF(AND(C677="Abierto",D677="Alta"),RANK(S677,$S$4:$S$999,0)+COUNTIF($S$4:S677,S677)-1+MAX(Q:Q),"")</f>
        <v/>
      </c>
      <c r="U677" s="34" t="str">
        <f t="shared" si="166"/>
        <v/>
      </c>
      <c r="V677" s="34" t="str">
        <f t="shared" ca="1" si="167"/>
        <v/>
      </c>
      <c r="W677" s="34" t="str">
        <f>IF(AND(C677="Abierto",D677="Media"),RANK(V677,$V$4:$V$999,0)+COUNTIF($V$4:V677,V677)-1+MAX(Q:Q,T:T),"")</f>
        <v/>
      </c>
      <c r="X677" s="34" t="str">
        <f t="shared" si="168"/>
        <v/>
      </c>
      <c r="Y677" s="34" t="str">
        <f t="shared" ca="1" si="169"/>
        <v/>
      </c>
      <c r="Z677" s="34" t="str">
        <f>IF(AND(C677="Abierto",D677="Baja"),RANK(Y677,$Y$4:$Y$999,0)+COUNTIF($Y$4:Y677,Y677)-1+MAX(Q:Q,T:T,W:W),"")</f>
        <v/>
      </c>
      <c r="AA677" s="35" t="str">
        <f t="shared" si="175"/>
        <v/>
      </c>
      <c r="AB677" s="35" t="str">
        <f t="shared" si="170"/>
        <v/>
      </c>
      <c r="AC677" s="35" t="str">
        <f t="shared" si="171"/>
        <v/>
      </c>
      <c r="AD677" s="36">
        <v>674</v>
      </c>
      <c r="AE677" s="36" t="str">
        <f t="shared" ca="1" si="172"/>
        <v/>
      </c>
      <c r="AF677" s="37" t="str">
        <f t="shared" ca="1" si="173"/>
        <v/>
      </c>
      <c r="AG677" s="24"/>
      <c r="AH677" s="24"/>
      <c r="AI677" s="24"/>
      <c r="AJ677" s="24"/>
      <c r="AK677" s="36" t="str">
        <f>IF(AL677="","",MAX($AK$1:AK676)+1)</f>
        <v/>
      </c>
      <c r="AL677" s="39" t="str">
        <f>IF(H677="","",IF(COUNTIF($AL$3:AL676,H677)=0,H677,""))</f>
        <v/>
      </c>
      <c r="AM677" s="39" t="str">
        <f t="shared" si="174"/>
        <v/>
      </c>
    </row>
    <row r="678" spans="2:39" x14ac:dyDescent="0.35">
      <c r="B678" s="31"/>
      <c r="C678" s="31"/>
      <c r="D678" s="31"/>
      <c r="E678" s="31"/>
      <c r="F678" s="78"/>
      <c r="G678" s="21"/>
      <c r="H678" s="31"/>
      <c r="I678" s="32"/>
      <c r="J678" s="33" t="str">
        <f t="shared" si="161"/>
        <v/>
      </c>
      <c r="K678" s="31"/>
      <c r="L678" s="24"/>
      <c r="M678" s="24"/>
      <c r="N678" s="24"/>
      <c r="O678" s="34" t="str">
        <f t="shared" si="162"/>
        <v/>
      </c>
      <c r="P678" s="34" t="str">
        <f t="shared" ca="1" si="163"/>
        <v/>
      </c>
      <c r="Q678" s="34" t="str">
        <f>IF(AND(C678="Abierto",D678="Urgente"),RANK(P678,$P$4:$P$999,0)+COUNTIF($P$4:P678,P678)-1,"")</f>
        <v/>
      </c>
      <c r="R678" s="34" t="str">
        <f t="shared" si="164"/>
        <v/>
      </c>
      <c r="S678" s="34" t="str">
        <f t="shared" ca="1" si="165"/>
        <v/>
      </c>
      <c r="T678" s="34" t="str">
        <f>IF(AND(C678="Abierto",D678="Alta"),RANK(S678,$S$4:$S$999,0)+COUNTIF($S$4:S678,S678)-1+MAX(Q:Q),"")</f>
        <v/>
      </c>
      <c r="U678" s="34" t="str">
        <f t="shared" si="166"/>
        <v/>
      </c>
      <c r="V678" s="34" t="str">
        <f t="shared" ca="1" si="167"/>
        <v/>
      </c>
      <c r="W678" s="34" t="str">
        <f>IF(AND(C678="Abierto",D678="Media"),RANK(V678,$V$4:$V$999,0)+COUNTIF($V$4:V678,V678)-1+MAX(Q:Q,T:T),"")</f>
        <v/>
      </c>
      <c r="X678" s="34" t="str">
        <f t="shared" si="168"/>
        <v/>
      </c>
      <c r="Y678" s="34" t="str">
        <f t="shared" ca="1" si="169"/>
        <v/>
      </c>
      <c r="Z678" s="34" t="str">
        <f>IF(AND(C678="Abierto",D678="Baja"),RANK(Y678,$Y$4:$Y$999,0)+COUNTIF($Y$4:Y678,Y678)-1+MAX(Q:Q,T:T,W:W),"")</f>
        <v/>
      </c>
      <c r="AA678" s="35" t="str">
        <f t="shared" si="175"/>
        <v/>
      </c>
      <c r="AB678" s="35" t="str">
        <f t="shared" si="170"/>
        <v/>
      </c>
      <c r="AC678" s="35" t="str">
        <f t="shared" si="171"/>
        <v/>
      </c>
      <c r="AD678" s="36">
        <v>675</v>
      </c>
      <c r="AE678" s="36" t="str">
        <f t="shared" ca="1" si="172"/>
        <v/>
      </c>
      <c r="AF678" s="37" t="str">
        <f t="shared" ca="1" si="173"/>
        <v/>
      </c>
      <c r="AG678" s="24"/>
      <c r="AH678" s="24"/>
      <c r="AI678" s="24"/>
      <c r="AJ678" s="24"/>
      <c r="AK678" s="36" t="str">
        <f>IF(AL678="","",MAX($AK$1:AK677)+1)</f>
        <v/>
      </c>
      <c r="AL678" s="39" t="str">
        <f>IF(H678="","",IF(COUNTIF($AL$3:AL677,H678)=0,H678,""))</f>
        <v/>
      </c>
      <c r="AM678" s="39" t="str">
        <f t="shared" si="174"/>
        <v/>
      </c>
    </row>
    <row r="679" spans="2:39" x14ac:dyDescent="0.35">
      <c r="B679" s="31"/>
      <c r="C679" s="31"/>
      <c r="D679" s="31"/>
      <c r="E679" s="31"/>
      <c r="F679" s="78"/>
      <c r="G679" s="21"/>
      <c r="H679" s="31"/>
      <c r="I679" s="32"/>
      <c r="J679" s="33" t="str">
        <f t="shared" si="161"/>
        <v/>
      </c>
      <c r="K679" s="31"/>
      <c r="L679" s="24"/>
      <c r="M679" s="24"/>
      <c r="N679" s="24"/>
      <c r="O679" s="34" t="str">
        <f t="shared" si="162"/>
        <v/>
      </c>
      <c r="P679" s="34" t="str">
        <f t="shared" ca="1" si="163"/>
        <v/>
      </c>
      <c r="Q679" s="34" t="str">
        <f>IF(AND(C679="Abierto",D679="Urgente"),RANK(P679,$P$4:$P$999,0)+COUNTIF($P$4:P679,P679)-1,"")</f>
        <v/>
      </c>
      <c r="R679" s="34" t="str">
        <f t="shared" si="164"/>
        <v/>
      </c>
      <c r="S679" s="34" t="str">
        <f t="shared" ca="1" si="165"/>
        <v/>
      </c>
      <c r="T679" s="34" t="str">
        <f>IF(AND(C679="Abierto",D679="Alta"),RANK(S679,$S$4:$S$999,0)+COUNTIF($S$4:S679,S679)-1+MAX(Q:Q),"")</f>
        <v/>
      </c>
      <c r="U679" s="34" t="str">
        <f t="shared" si="166"/>
        <v/>
      </c>
      <c r="V679" s="34" t="str">
        <f t="shared" ca="1" si="167"/>
        <v/>
      </c>
      <c r="W679" s="34" t="str">
        <f>IF(AND(C679="Abierto",D679="Media"),RANK(V679,$V$4:$V$999,0)+COUNTIF($V$4:V679,V679)-1+MAX(Q:Q,T:T),"")</f>
        <v/>
      </c>
      <c r="X679" s="34" t="str">
        <f t="shared" si="168"/>
        <v/>
      </c>
      <c r="Y679" s="34" t="str">
        <f t="shared" ca="1" si="169"/>
        <v/>
      </c>
      <c r="Z679" s="34" t="str">
        <f>IF(AND(C679="Abierto",D679="Baja"),RANK(Y679,$Y$4:$Y$999,0)+COUNTIF($Y$4:Y679,Y679)-1+MAX(Q:Q,T:T,W:W),"")</f>
        <v/>
      </c>
      <c r="AA679" s="35" t="str">
        <f t="shared" si="175"/>
        <v/>
      </c>
      <c r="AB679" s="35" t="str">
        <f t="shared" si="170"/>
        <v/>
      </c>
      <c r="AC679" s="35" t="str">
        <f t="shared" si="171"/>
        <v/>
      </c>
      <c r="AD679" s="36">
        <v>676</v>
      </c>
      <c r="AE679" s="36" t="str">
        <f t="shared" ca="1" si="172"/>
        <v/>
      </c>
      <c r="AF679" s="37" t="str">
        <f t="shared" ca="1" si="173"/>
        <v/>
      </c>
      <c r="AG679" s="24"/>
      <c r="AH679" s="24"/>
      <c r="AI679" s="24"/>
      <c r="AJ679" s="24"/>
      <c r="AK679" s="36" t="str">
        <f>IF(AL679="","",MAX($AK$1:AK678)+1)</f>
        <v/>
      </c>
      <c r="AL679" s="39" t="str">
        <f>IF(H679="","",IF(COUNTIF($AL$3:AL678,H679)=0,H679,""))</f>
        <v/>
      </c>
      <c r="AM679" s="39" t="str">
        <f t="shared" si="174"/>
        <v/>
      </c>
    </row>
    <row r="680" spans="2:39" x14ac:dyDescent="0.35">
      <c r="B680" s="31"/>
      <c r="C680" s="31"/>
      <c r="D680" s="31"/>
      <c r="E680" s="31"/>
      <c r="F680" s="78"/>
      <c r="G680" s="21"/>
      <c r="H680" s="31"/>
      <c r="I680" s="32"/>
      <c r="J680" s="33" t="str">
        <f t="shared" si="161"/>
        <v/>
      </c>
      <c r="K680" s="31"/>
      <c r="L680" s="24"/>
      <c r="M680" s="24"/>
      <c r="N680" s="24"/>
      <c r="O680" s="34" t="str">
        <f t="shared" si="162"/>
        <v/>
      </c>
      <c r="P680" s="34" t="str">
        <f t="shared" ca="1" si="163"/>
        <v/>
      </c>
      <c r="Q680" s="34" t="str">
        <f>IF(AND(C680="Abierto",D680="Urgente"),RANK(P680,$P$4:$P$999,0)+COUNTIF($P$4:P680,P680)-1,"")</f>
        <v/>
      </c>
      <c r="R680" s="34" t="str">
        <f t="shared" si="164"/>
        <v/>
      </c>
      <c r="S680" s="34" t="str">
        <f t="shared" ca="1" si="165"/>
        <v/>
      </c>
      <c r="T680" s="34" t="str">
        <f>IF(AND(C680="Abierto",D680="Alta"),RANK(S680,$S$4:$S$999,0)+COUNTIF($S$4:S680,S680)-1+MAX(Q:Q),"")</f>
        <v/>
      </c>
      <c r="U680" s="34" t="str">
        <f t="shared" si="166"/>
        <v/>
      </c>
      <c r="V680" s="34" t="str">
        <f t="shared" ca="1" si="167"/>
        <v/>
      </c>
      <c r="W680" s="34" t="str">
        <f>IF(AND(C680="Abierto",D680="Media"),RANK(V680,$V$4:$V$999,0)+COUNTIF($V$4:V680,V680)-1+MAX(Q:Q,T:T),"")</f>
        <v/>
      </c>
      <c r="X680" s="34" t="str">
        <f t="shared" si="168"/>
        <v/>
      </c>
      <c r="Y680" s="34" t="str">
        <f t="shared" ca="1" si="169"/>
        <v/>
      </c>
      <c r="Z680" s="34" t="str">
        <f>IF(AND(C680="Abierto",D680="Baja"),RANK(Y680,$Y$4:$Y$999,0)+COUNTIF($Y$4:Y680,Y680)-1+MAX(Q:Q,T:T,W:W),"")</f>
        <v/>
      </c>
      <c r="AA680" s="35" t="str">
        <f t="shared" si="175"/>
        <v/>
      </c>
      <c r="AB680" s="35" t="str">
        <f t="shared" si="170"/>
        <v/>
      </c>
      <c r="AC680" s="35" t="str">
        <f t="shared" si="171"/>
        <v/>
      </c>
      <c r="AD680" s="36">
        <v>677</v>
      </c>
      <c r="AE680" s="36" t="str">
        <f t="shared" ca="1" si="172"/>
        <v/>
      </c>
      <c r="AF680" s="37" t="str">
        <f t="shared" ca="1" si="173"/>
        <v/>
      </c>
      <c r="AG680" s="24"/>
      <c r="AH680" s="24"/>
      <c r="AI680" s="24"/>
      <c r="AJ680" s="24"/>
      <c r="AK680" s="36" t="str">
        <f>IF(AL680="","",MAX($AK$1:AK679)+1)</f>
        <v/>
      </c>
      <c r="AL680" s="39" t="str">
        <f>IF(H680="","",IF(COUNTIF($AL$3:AL679,H680)=0,H680,""))</f>
        <v/>
      </c>
      <c r="AM680" s="39" t="str">
        <f t="shared" si="174"/>
        <v/>
      </c>
    </row>
    <row r="681" spans="2:39" x14ac:dyDescent="0.35">
      <c r="B681" s="31"/>
      <c r="C681" s="31"/>
      <c r="D681" s="31"/>
      <c r="E681" s="31"/>
      <c r="F681" s="78"/>
      <c r="G681" s="21"/>
      <c r="H681" s="31"/>
      <c r="I681" s="32"/>
      <c r="J681" s="33" t="str">
        <f t="shared" si="161"/>
        <v/>
      </c>
      <c r="K681" s="31"/>
      <c r="L681" s="24"/>
      <c r="M681" s="24"/>
      <c r="N681" s="24"/>
      <c r="O681" s="34" t="str">
        <f t="shared" si="162"/>
        <v/>
      </c>
      <c r="P681" s="34" t="str">
        <f t="shared" ca="1" si="163"/>
        <v/>
      </c>
      <c r="Q681" s="34" t="str">
        <f>IF(AND(C681="Abierto",D681="Urgente"),RANK(P681,$P$4:$P$999,0)+COUNTIF($P$4:P681,P681)-1,"")</f>
        <v/>
      </c>
      <c r="R681" s="34" t="str">
        <f t="shared" si="164"/>
        <v/>
      </c>
      <c r="S681" s="34" t="str">
        <f t="shared" ca="1" si="165"/>
        <v/>
      </c>
      <c r="T681" s="34" t="str">
        <f>IF(AND(C681="Abierto",D681="Alta"),RANK(S681,$S$4:$S$999,0)+COUNTIF($S$4:S681,S681)-1+MAX(Q:Q),"")</f>
        <v/>
      </c>
      <c r="U681" s="34" t="str">
        <f t="shared" si="166"/>
        <v/>
      </c>
      <c r="V681" s="34" t="str">
        <f t="shared" ca="1" si="167"/>
        <v/>
      </c>
      <c r="W681" s="34" t="str">
        <f>IF(AND(C681="Abierto",D681="Media"),RANK(V681,$V$4:$V$999,0)+COUNTIF($V$4:V681,V681)-1+MAX(Q:Q,T:T),"")</f>
        <v/>
      </c>
      <c r="X681" s="34" t="str">
        <f t="shared" si="168"/>
        <v/>
      </c>
      <c r="Y681" s="34" t="str">
        <f t="shared" ca="1" si="169"/>
        <v/>
      </c>
      <c r="Z681" s="34" t="str">
        <f>IF(AND(C681="Abierto",D681="Baja"),RANK(Y681,$Y$4:$Y$999,0)+COUNTIF($Y$4:Y681,Y681)-1+MAX(Q:Q,T:T,W:W),"")</f>
        <v/>
      </c>
      <c r="AA681" s="35" t="str">
        <f t="shared" si="175"/>
        <v/>
      </c>
      <c r="AB681" s="35" t="str">
        <f t="shared" si="170"/>
        <v/>
      </c>
      <c r="AC681" s="35" t="str">
        <f t="shared" si="171"/>
        <v/>
      </c>
      <c r="AD681" s="36">
        <v>678</v>
      </c>
      <c r="AE681" s="36" t="str">
        <f t="shared" ca="1" si="172"/>
        <v/>
      </c>
      <c r="AF681" s="37" t="str">
        <f t="shared" ca="1" si="173"/>
        <v/>
      </c>
      <c r="AG681" s="24"/>
      <c r="AH681" s="24"/>
      <c r="AI681" s="24"/>
      <c r="AJ681" s="24"/>
      <c r="AK681" s="36" t="str">
        <f>IF(AL681="","",MAX($AK$1:AK680)+1)</f>
        <v/>
      </c>
      <c r="AL681" s="39" t="str">
        <f>IF(H681="","",IF(COUNTIF($AL$3:AL680,H681)=0,H681,""))</f>
        <v/>
      </c>
      <c r="AM681" s="39" t="str">
        <f t="shared" si="174"/>
        <v/>
      </c>
    </row>
    <row r="682" spans="2:39" x14ac:dyDescent="0.35">
      <c r="B682" s="31"/>
      <c r="C682" s="31"/>
      <c r="D682" s="31"/>
      <c r="E682" s="31"/>
      <c r="F682" s="78"/>
      <c r="G682" s="21"/>
      <c r="H682" s="31"/>
      <c r="I682" s="32"/>
      <c r="J682" s="33" t="str">
        <f t="shared" si="161"/>
        <v/>
      </c>
      <c r="K682" s="31"/>
      <c r="L682" s="24"/>
      <c r="M682" s="24"/>
      <c r="N682" s="24"/>
      <c r="O682" s="34" t="str">
        <f t="shared" si="162"/>
        <v/>
      </c>
      <c r="P682" s="34" t="str">
        <f t="shared" ca="1" si="163"/>
        <v/>
      </c>
      <c r="Q682" s="34" t="str">
        <f>IF(AND(C682="Abierto",D682="Urgente"),RANK(P682,$P$4:$P$999,0)+COUNTIF($P$4:P682,P682)-1,"")</f>
        <v/>
      </c>
      <c r="R682" s="34" t="str">
        <f t="shared" si="164"/>
        <v/>
      </c>
      <c r="S682" s="34" t="str">
        <f t="shared" ca="1" si="165"/>
        <v/>
      </c>
      <c r="T682" s="34" t="str">
        <f>IF(AND(C682="Abierto",D682="Alta"),RANK(S682,$S$4:$S$999,0)+COUNTIF($S$4:S682,S682)-1+MAX(Q:Q),"")</f>
        <v/>
      </c>
      <c r="U682" s="34" t="str">
        <f t="shared" si="166"/>
        <v/>
      </c>
      <c r="V682" s="34" t="str">
        <f t="shared" ca="1" si="167"/>
        <v/>
      </c>
      <c r="W682" s="34" t="str">
        <f>IF(AND(C682="Abierto",D682="Media"),RANK(V682,$V$4:$V$999,0)+COUNTIF($V$4:V682,V682)-1+MAX(Q:Q,T:T),"")</f>
        <v/>
      </c>
      <c r="X682" s="34" t="str">
        <f t="shared" si="168"/>
        <v/>
      </c>
      <c r="Y682" s="34" t="str">
        <f t="shared" ca="1" si="169"/>
        <v/>
      </c>
      <c r="Z682" s="34" t="str">
        <f>IF(AND(C682="Abierto",D682="Baja"),RANK(Y682,$Y$4:$Y$999,0)+COUNTIF($Y$4:Y682,Y682)-1+MAX(Q:Q,T:T,W:W),"")</f>
        <v/>
      </c>
      <c r="AA682" s="35" t="str">
        <f t="shared" si="175"/>
        <v/>
      </c>
      <c r="AB682" s="35" t="str">
        <f t="shared" si="170"/>
        <v/>
      </c>
      <c r="AC682" s="35" t="str">
        <f t="shared" si="171"/>
        <v/>
      </c>
      <c r="AD682" s="36">
        <v>679</v>
      </c>
      <c r="AE682" s="36" t="str">
        <f t="shared" ca="1" si="172"/>
        <v/>
      </c>
      <c r="AF682" s="37" t="str">
        <f t="shared" ca="1" si="173"/>
        <v/>
      </c>
      <c r="AG682" s="24"/>
      <c r="AH682" s="24"/>
      <c r="AI682" s="24"/>
      <c r="AJ682" s="24"/>
      <c r="AK682" s="36" t="str">
        <f>IF(AL682="","",MAX($AK$1:AK681)+1)</f>
        <v/>
      </c>
      <c r="AL682" s="39" t="str">
        <f>IF(H682="","",IF(COUNTIF($AL$3:AL681,H682)=0,H682,""))</f>
        <v/>
      </c>
      <c r="AM682" s="39" t="str">
        <f t="shared" si="174"/>
        <v/>
      </c>
    </row>
    <row r="683" spans="2:39" x14ac:dyDescent="0.35">
      <c r="B683" s="31"/>
      <c r="C683" s="31"/>
      <c r="D683" s="31"/>
      <c r="E683" s="31"/>
      <c r="F683" s="78"/>
      <c r="G683" s="21"/>
      <c r="H683" s="31"/>
      <c r="I683" s="32"/>
      <c r="J683" s="33" t="str">
        <f t="shared" si="161"/>
        <v/>
      </c>
      <c r="K683" s="31"/>
      <c r="L683" s="24"/>
      <c r="M683" s="24"/>
      <c r="N683" s="24"/>
      <c r="O683" s="34" t="str">
        <f t="shared" si="162"/>
        <v/>
      </c>
      <c r="P683" s="34" t="str">
        <f t="shared" ca="1" si="163"/>
        <v/>
      </c>
      <c r="Q683" s="34" t="str">
        <f>IF(AND(C683="Abierto",D683="Urgente"),RANK(P683,$P$4:$P$999,0)+COUNTIF($P$4:P683,P683)-1,"")</f>
        <v/>
      </c>
      <c r="R683" s="34" t="str">
        <f t="shared" si="164"/>
        <v/>
      </c>
      <c r="S683" s="34" t="str">
        <f t="shared" ca="1" si="165"/>
        <v/>
      </c>
      <c r="T683" s="34" t="str">
        <f>IF(AND(C683="Abierto",D683="Alta"),RANK(S683,$S$4:$S$999,0)+COUNTIF($S$4:S683,S683)-1+MAX(Q:Q),"")</f>
        <v/>
      </c>
      <c r="U683" s="34" t="str">
        <f t="shared" si="166"/>
        <v/>
      </c>
      <c r="V683" s="34" t="str">
        <f t="shared" ca="1" si="167"/>
        <v/>
      </c>
      <c r="W683" s="34" t="str">
        <f>IF(AND(C683="Abierto",D683="Media"),RANK(V683,$V$4:$V$999,0)+COUNTIF($V$4:V683,V683)-1+MAX(Q:Q,T:T),"")</f>
        <v/>
      </c>
      <c r="X683" s="34" t="str">
        <f t="shared" si="168"/>
        <v/>
      </c>
      <c r="Y683" s="34" t="str">
        <f t="shared" ca="1" si="169"/>
        <v/>
      </c>
      <c r="Z683" s="34" t="str">
        <f>IF(AND(C683="Abierto",D683="Baja"),RANK(Y683,$Y$4:$Y$999,0)+COUNTIF($Y$4:Y683,Y683)-1+MAX(Q:Q,T:T,W:W),"")</f>
        <v/>
      </c>
      <c r="AA683" s="35" t="str">
        <f t="shared" si="175"/>
        <v/>
      </c>
      <c r="AB683" s="35" t="str">
        <f t="shared" si="170"/>
        <v/>
      </c>
      <c r="AC683" s="35" t="str">
        <f t="shared" si="171"/>
        <v/>
      </c>
      <c r="AD683" s="36">
        <v>680</v>
      </c>
      <c r="AE683" s="36" t="str">
        <f t="shared" ca="1" si="172"/>
        <v/>
      </c>
      <c r="AF683" s="37" t="str">
        <f t="shared" ca="1" si="173"/>
        <v/>
      </c>
      <c r="AG683" s="24"/>
      <c r="AH683" s="24"/>
      <c r="AI683" s="24"/>
      <c r="AJ683" s="24"/>
      <c r="AK683" s="36" t="str">
        <f>IF(AL683="","",MAX($AK$1:AK682)+1)</f>
        <v/>
      </c>
      <c r="AL683" s="39" t="str">
        <f>IF(H683="","",IF(COUNTIF($AL$3:AL682,H683)=0,H683,""))</f>
        <v/>
      </c>
      <c r="AM683" s="39" t="str">
        <f t="shared" si="174"/>
        <v/>
      </c>
    </row>
    <row r="684" spans="2:39" x14ac:dyDescent="0.35">
      <c r="B684" s="31"/>
      <c r="C684" s="31"/>
      <c r="D684" s="31"/>
      <c r="E684" s="31"/>
      <c r="F684" s="78"/>
      <c r="G684" s="21"/>
      <c r="H684" s="31"/>
      <c r="I684" s="32"/>
      <c r="J684" s="33" t="str">
        <f t="shared" si="161"/>
        <v/>
      </c>
      <c r="K684" s="31"/>
      <c r="L684" s="24"/>
      <c r="M684" s="24"/>
      <c r="N684" s="24"/>
      <c r="O684" s="34" t="str">
        <f t="shared" si="162"/>
        <v/>
      </c>
      <c r="P684" s="34" t="str">
        <f t="shared" ca="1" si="163"/>
        <v/>
      </c>
      <c r="Q684" s="34" t="str">
        <f>IF(AND(C684="Abierto",D684="Urgente"),RANK(P684,$P$4:$P$999,0)+COUNTIF($P$4:P684,P684)-1,"")</f>
        <v/>
      </c>
      <c r="R684" s="34" t="str">
        <f t="shared" si="164"/>
        <v/>
      </c>
      <c r="S684" s="34" t="str">
        <f t="shared" ca="1" si="165"/>
        <v/>
      </c>
      <c r="T684" s="34" t="str">
        <f>IF(AND(C684="Abierto",D684="Alta"),RANK(S684,$S$4:$S$999,0)+COUNTIF($S$4:S684,S684)-1+MAX(Q:Q),"")</f>
        <v/>
      </c>
      <c r="U684" s="34" t="str">
        <f t="shared" si="166"/>
        <v/>
      </c>
      <c r="V684" s="34" t="str">
        <f t="shared" ca="1" si="167"/>
        <v/>
      </c>
      <c r="W684" s="34" t="str">
        <f>IF(AND(C684="Abierto",D684="Media"),RANK(V684,$V$4:$V$999,0)+COUNTIF($V$4:V684,V684)-1+MAX(Q:Q,T:T),"")</f>
        <v/>
      </c>
      <c r="X684" s="34" t="str">
        <f t="shared" si="168"/>
        <v/>
      </c>
      <c r="Y684" s="34" t="str">
        <f t="shared" ca="1" si="169"/>
        <v/>
      </c>
      <c r="Z684" s="34" t="str">
        <f>IF(AND(C684="Abierto",D684="Baja"),RANK(Y684,$Y$4:$Y$999,0)+COUNTIF($Y$4:Y684,Y684)-1+MAX(Q:Q,T:T,W:W),"")</f>
        <v/>
      </c>
      <c r="AA684" s="35" t="str">
        <f t="shared" si="175"/>
        <v/>
      </c>
      <c r="AB684" s="35" t="str">
        <f t="shared" si="170"/>
        <v/>
      </c>
      <c r="AC684" s="35" t="str">
        <f t="shared" si="171"/>
        <v/>
      </c>
      <c r="AD684" s="36">
        <v>681</v>
      </c>
      <c r="AE684" s="36" t="str">
        <f t="shared" ca="1" si="172"/>
        <v/>
      </c>
      <c r="AF684" s="37" t="str">
        <f t="shared" ca="1" si="173"/>
        <v/>
      </c>
      <c r="AG684" s="24"/>
      <c r="AH684" s="24"/>
      <c r="AI684" s="24"/>
      <c r="AJ684" s="24"/>
      <c r="AK684" s="36" t="str">
        <f>IF(AL684="","",MAX($AK$1:AK683)+1)</f>
        <v/>
      </c>
      <c r="AL684" s="39" t="str">
        <f>IF(H684="","",IF(COUNTIF($AL$3:AL683,H684)=0,H684,""))</f>
        <v/>
      </c>
      <c r="AM684" s="39" t="str">
        <f t="shared" si="174"/>
        <v/>
      </c>
    </row>
    <row r="685" spans="2:39" x14ac:dyDescent="0.35">
      <c r="B685" s="31"/>
      <c r="C685" s="31"/>
      <c r="D685" s="31"/>
      <c r="E685" s="31"/>
      <c r="F685" s="78"/>
      <c r="G685" s="21"/>
      <c r="H685" s="31"/>
      <c r="I685" s="32"/>
      <c r="J685" s="33" t="str">
        <f t="shared" si="161"/>
        <v/>
      </c>
      <c r="K685" s="31"/>
      <c r="L685" s="24"/>
      <c r="M685" s="24"/>
      <c r="N685" s="24"/>
      <c r="O685" s="34" t="str">
        <f t="shared" si="162"/>
        <v/>
      </c>
      <c r="P685" s="34" t="str">
        <f t="shared" ca="1" si="163"/>
        <v/>
      </c>
      <c r="Q685" s="34" t="str">
        <f>IF(AND(C685="Abierto",D685="Urgente"),RANK(P685,$P$4:$P$999,0)+COUNTIF($P$4:P685,P685)-1,"")</f>
        <v/>
      </c>
      <c r="R685" s="34" t="str">
        <f t="shared" si="164"/>
        <v/>
      </c>
      <c r="S685" s="34" t="str">
        <f t="shared" ca="1" si="165"/>
        <v/>
      </c>
      <c r="T685" s="34" t="str">
        <f>IF(AND(C685="Abierto",D685="Alta"),RANK(S685,$S$4:$S$999,0)+COUNTIF($S$4:S685,S685)-1+MAX(Q:Q),"")</f>
        <v/>
      </c>
      <c r="U685" s="34" t="str">
        <f t="shared" si="166"/>
        <v/>
      </c>
      <c r="V685" s="34" t="str">
        <f t="shared" ca="1" si="167"/>
        <v/>
      </c>
      <c r="W685" s="34" t="str">
        <f>IF(AND(C685="Abierto",D685="Media"),RANK(V685,$V$4:$V$999,0)+COUNTIF($V$4:V685,V685)-1+MAX(Q:Q,T:T),"")</f>
        <v/>
      </c>
      <c r="X685" s="34" t="str">
        <f t="shared" si="168"/>
        <v/>
      </c>
      <c r="Y685" s="34" t="str">
        <f t="shared" ca="1" si="169"/>
        <v/>
      </c>
      <c r="Z685" s="34" t="str">
        <f>IF(AND(C685="Abierto",D685="Baja"),RANK(Y685,$Y$4:$Y$999,0)+COUNTIF($Y$4:Y685,Y685)-1+MAX(Q:Q,T:T,W:W),"")</f>
        <v/>
      </c>
      <c r="AA685" s="35" t="str">
        <f t="shared" si="175"/>
        <v/>
      </c>
      <c r="AB685" s="35" t="str">
        <f t="shared" si="170"/>
        <v/>
      </c>
      <c r="AC685" s="35" t="str">
        <f t="shared" si="171"/>
        <v/>
      </c>
      <c r="AD685" s="36">
        <v>682</v>
      </c>
      <c r="AE685" s="36" t="str">
        <f t="shared" ca="1" si="172"/>
        <v/>
      </c>
      <c r="AF685" s="37" t="str">
        <f t="shared" ca="1" si="173"/>
        <v/>
      </c>
      <c r="AG685" s="24"/>
      <c r="AH685" s="24"/>
      <c r="AI685" s="24"/>
      <c r="AJ685" s="24"/>
      <c r="AK685" s="36" t="str">
        <f>IF(AL685="","",MAX($AK$1:AK684)+1)</f>
        <v/>
      </c>
      <c r="AL685" s="39" t="str">
        <f>IF(H685="","",IF(COUNTIF($AL$3:AL684,H685)=0,H685,""))</f>
        <v/>
      </c>
      <c r="AM685" s="39" t="str">
        <f t="shared" si="174"/>
        <v/>
      </c>
    </row>
    <row r="686" spans="2:39" x14ac:dyDescent="0.35">
      <c r="B686" s="31"/>
      <c r="C686" s="31"/>
      <c r="D686" s="31"/>
      <c r="E686" s="31"/>
      <c r="F686" s="78"/>
      <c r="G686" s="21"/>
      <c r="H686" s="31"/>
      <c r="I686" s="32"/>
      <c r="J686" s="33" t="str">
        <f t="shared" si="161"/>
        <v/>
      </c>
      <c r="K686" s="31"/>
      <c r="L686" s="24"/>
      <c r="M686" s="24"/>
      <c r="N686" s="24"/>
      <c r="O686" s="34" t="str">
        <f t="shared" si="162"/>
        <v/>
      </c>
      <c r="P686" s="34" t="str">
        <f t="shared" ca="1" si="163"/>
        <v/>
      </c>
      <c r="Q686" s="34" t="str">
        <f>IF(AND(C686="Abierto",D686="Urgente"),RANK(P686,$P$4:$P$999,0)+COUNTIF($P$4:P686,P686)-1,"")</f>
        <v/>
      </c>
      <c r="R686" s="34" t="str">
        <f t="shared" si="164"/>
        <v/>
      </c>
      <c r="S686" s="34" t="str">
        <f t="shared" ca="1" si="165"/>
        <v/>
      </c>
      <c r="T686" s="34" t="str">
        <f>IF(AND(C686="Abierto",D686="Alta"),RANK(S686,$S$4:$S$999,0)+COUNTIF($S$4:S686,S686)-1+MAX(Q:Q),"")</f>
        <v/>
      </c>
      <c r="U686" s="34" t="str">
        <f t="shared" si="166"/>
        <v/>
      </c>
      <c r="V686" s="34" t="str">
        <f t="shared" ca="1" si="167"/>
        <v/>
      </c>
      <c r="W686" s="34" t="str">
        <f>IF(AND(C686="Abierto",D686="Media"),RANK(V686,$V$4:$V$999,0)+COUNTIF($V$4:V686,V686)-1+MAX(Q:Q,T:T),"")</f>
        <v/>
      </c>
      <c r="X686" s="34" t="str">
        <f t="shared" si="168"/>
        <v/>
      </c>
      <c r="Y686" s="34" t="str">
        <f t="shared" ca="1" si="169"/>
        <v/>
      </c>
      <c r="Z686" s="34" t="str">
        <f>IF(AND(C686="Abierto",D686="Baja"),RANK(Y686,$Y$4:$Y$999,0)+COUNTIF($Y$4:Y686,Y686)-1+MAX(Q:Q,T:T,W:W),"")</f>
        <v/>
      </c>
      <c r="AA686" s="35" t="str">
        <f t="shared" si="175"/>
        <v/>
      </c>
      <c r="AB686" s="35" t="str">
        <f t="shared" si="170"/>
        <v/>
      </c>
      <c r="AC686" s="35" t="str">
        <f t="shared" si="171"/>
        <v/>
      </c>
      <c r="AD686" s="36">
        <v>683</v>
      </c>
      <c r="AE686" s="36" t="str">
        <f t="shared" ca="1" si="172"/>
        <v/>
      </c>
      <c r="AF686" s="37" t="str">
        <f t="shared" ca="1" si="173"/>
        <v/>
      </c>
      <c r="AG686" s="24"/>
      <c r="AH686" s="24"/>
      <c r="AI686" s="24"/>
      <c r="AJ686" s="24"/>
      <c r="AK686" s="36" t="str">
        <f>IF(AL686="","",MAX($AK$1:AK685)+1)</f>
        <v/>
      </c>
      <c r="AL686" s="39" t="str">
        <f>IF(H686="","",IF(COUNTIF($AL$3:AL685,H686)=0,H686,""))</f>
        <v/>
      </c>
      <c r="AM686" s="39" t="str">
        <f t="shared" si="174"/>
        <v/>
      </c>
    </row>
    <row r="687" spans="2:39" x14ac:dyDescent="0.35">
      <c r="B687" s="31"/>
      <c r="C687" s="31"/>
      <c r="D687" s="31"/>
      <c r="E687" s="31"/>
      <c r="F687" s="78"/>
      <c r="G687" s="21"/>
      <c r="H687" s="31"/>
      <c r="I687" s="32"/>
      <c r="J687" s="33" t="str">
        <f t="shared" si="161"/>
        <v/>
      </c>
      <c r="K687" s="31"/>
      <c r="L687" s="24"/>
      <c r="M687" s="24"/>
      <c r="N687" s="24"/>
      <c r="O687" s="34" t="str">
        <f t="shared" si="162"/>
        <v/>
      </c>
      <c r="P687" s="34" t="str">
        <f t="shared" ca="1" si="163"/>
        <v/>
      </c>
      <c r="Q687" s="34" t="str">
        <f>IF(AND(C687="Abierto",D687="Urgente"),RANK(P687,$P$4:$P$999,0)+COUNTIF($P$4:P687,P687)-1,"")</f>
        <v/>
      </c>
      <c r="R687" s="34" t="str">
        <f t="shared" si="164"/>
        <v/>
      </c>
      <c r="S687" s="34" t="str">
        <f t="shared" ca="1" si="165"/>
        <v/>
      </c>
      <c r="T687" s="34" t="str">
        <f>IF(AND(C687="Abierto",D687="Alta"),RANK(S687,$S$4:$S$999,0)+COUNTIF($S$4:S687,S687)-1+MAX(Q:Q),"")</f>
        <v/>
      </c>
      <c r="U687" s="34" t="str">
        <f t="shared" si="166"/>
        <v/>
      </c>
      <c r="V687" s="34" t="str">
        <f t="shared" ca="1" si="167"/>
        <v/>
      </c>
      <c r="W687" s="34" t="str">
        <f>IF(AND(C687="Abierto",D687="Media"),RANK(V687,$V$4:$V$999,0)+COUNTIF($V$4:V687,V687)-1+MAX(Q:Q,T:T),"")</f>
        <v/>
      </c>
      <c r="X687" s="34" t="str">
        <f t="shared" si="168"/>
        <v/>
      </c>
      <c r="Y687" s="34" t="str">
        <f t="shared" ca="1" si="169"/>
        <v/>
      </c>
      <c r="Z687" s="34" t="str">
        <f>IF(AND(C687="Abierto",D687="Baja"),RANK(Y687,$Y$4:$Y$999,0)+COUNTIF($Y$4:Y687,Y687)-1+MAX(Q:Q,T:T,W:W),"")</f>
        <v/>
      </c>
      <c r="AA687" s="35" t="str">
        <f t="shared" si="175"/>
        <v/>
      </c>
      <c r="AB687" s="35" t="str">
        <f t="shared" si="170"/>
        <v/>
      </c>
      <c r="AC687" s="35" t="str">
        <f t="shared" si="171"/>
        <v/>
      </c>
      <c r="AD687" s="36">
        <v>684</v>
      </c>
      <c r="AE687" s="36" t="str">
        <f t="shared" ca="1" si="172"/>
        <v/>
      </c>
      <c r="AF687" s="37" t="str">
        <f t="shared" ca="1" si="173"/>
        <v/>
      </c>
      <c r="AG687" s="24"/>
      <c r="AH687" s="24"/>
      <c r="AI687" s="24"/>
      <c r="AJ687" s="24"/>
      <c r="AK687" s="36" t="str">
        <f>IF(AL687="","",MAX($AK$1:AK686)+1)</f>
        <v/>
      </c>
      <c r="AL687" s="39" t="str">
        <f>IF(H687="","",IF(COUNTIF($AL$3:AL686,H687)=0,H687,""))</f>
        <v/>
      </c>
      <c r="AM687" s="39" t="str">
        <f t="shared" si="174"/>
        <v/>
      </c>
    </row>
    <row r="688" spans="2:39" x14ac:dyDescent="0.35">
      <c r="B688" s="31"/>
      <c r="C688" s="31"/>
      <c r="D688" s="31"/>
      <c r="E688" s="31"/>
      <c r="F688" s="78"/>
      <c r="G688" s="21"/>
      <c r="H688" s="31"/>
      <c r="I688" s="32"/>
      <c r="J688" s="33" t="str">
        <f t="shared" si="161"/>
        <v/>
      </c>
      <c r="K688" s="31"/>
      <c r="L688" s="24"/>
      <c r="M688" s="24"/>
      <c r="N688" s="24"/>
      <c r="O688" s="34" t="str">
        <f t="shared" si="162"/>
        <v/>
      </c>
      <c r="P688" s="34" t="str">
        <f t="shared" ca="1" si="163"/>
        <v/>
      </c>
      <c r="Q688" s="34" t="str">
        <f>IF(AND(C688="Abierto",D688="Urgente"),RANK(P688,$P$4:$P$999,0)+COUNTIF($P$4:P688,P688)-1,"")</f>
        <v/>
      </c>
      <c r="R688" s="34" t="str">
        <f t="shared" si="164"/>
        <v/>
      </c>
      <c r="S688" s="34" t="str">
        <f t="shared" ca="1" si="165"/>
        <v/>
      </c>
      <c r="T688" s="34" t="str">
        <f>IF(AND(C688="Abierto",D688="Alta"),RANK(S688,$S$4:$S$999,0)+COUNTIF($S$4:S688,S688)-1+MAX(Q:Q),"")</f>
        <v/>
      </c>
      <c r="U688" s="34" t="str">
        <f t="shared" si="166"/>
        <v/>
      </c>
      <c r="V688" s="34" t="str">
        <f t="shared" ca="1" si="167"/>
        <v/>
      </c>
      <c r="W688" s="34" t="str">
        <f>IF(AND(C688="Abierto",D688="Media"),RANK(V688,$V$4:$V$999,0)+COUNTIF($V$4:V688,V688)-1+MAX(Q:Q,T:T),"")</f>
        <v/>
      </c>
      <c r="X688" s="34" t="str">
        <f t="shared" si="168"/>
        <v/>
      </c>
      <c r="Y688" s="34" t="str">
        <f t="shared" ca="1" si="169"/>
        <v/>
      </c>
      <c r="Z688" s="34" t="str">
        <f>IF(AND(C688="Abierto",D688="Baja"),RANK(Y688,$Y$4:$Y$999,0)+COUNTIF($Y$4:Y688,Y688)-1+MAX(Q:Q,T:T,W:W),"")</f>
        <v/>
      </c>
      <c r="AA688" s="35" t="str">
        <f t="shared" si="175"/>
        <v/>
      </c>
      <c r="AB688" s="35" t="str">
        <f t="shared" si="170"/>
        <v/>
      </c>
      <c r="AC688" s="35" t="str">
        <f t="shared" si="171"/>
        <v/>
      </c>
      <c r="AD688" s="36">
        <v>685</v>
      </c>
      <c r="AE688" s="36" t="str">
        <f t="shared" ca="1" si="172"/>
        <v/>
      </c>
      <c r="AF688" s="37" t="str">
        <f t="shared" ca="1" si="173"/>
        <v/>
      </c>
      <c r="AG688" s="24"/>
      <c r="AH688" s="24"/>
      <c r="AI688" s="24"/>
      <c r="AJ688" s="24"/>
      <c r="AK688" s="36" t="str">
        <f>IF(AL688="","",MAX($AK$1:AK687)+1)</f>
        <v/>
      </c>
      <c r="AL688" s="39" t="str">
        <f>IF(H688="","",IF(COUNTIF($AL$3:AL687,H688)=0,H688,""))</f>
        <v/>
      </c>
      <c r="AM688" s="39" t="str">
        <f t="shared" si="174"/>
        <v/>
      </c>
    </row>
    <row r="689" spans="2:39" x14ac:dyDescent="0.35">
      <c r="B689" s="31"/>
      <c r="C689" s="31"/>
      <c r="D689" s="31"/>
      <c r="E689" s="31"/>
      <c r="F689" s="78"/>
      <c r="G689" s="21"/>
      <c r="H689" s="31"/>
      <c r="I689" s="32"/>
      <c r="J689" s="33" t="str">
        <f t="shared" si="161"/>
        <v/>
      </c>
      <c r="K689" s="31"/>
      <c r="L689" s="24"/>
      <c r="M689" s="24"/>
      <c r="N689" s="24"/>
      <c r="O689" s="34" t="str">
        <f t="shared" si="162"/>
        <v/>
      </c>
      <c r="P689" s="34" t="str">
        <f t="shared" ca="1" si="163"/>
        <v/>
      </c>
      <c r="Q689" s="34" t="str">
        <f>IF(AND(C689="Abierto",D689="Urgente"),RANK(P689,$P$4:$P$999,0)+COUNTIF($P$4:P689,P689)-1,"")</f>
        <v/>
      </c>
      <c r="R689" s="34" t="str">
        <f t="shared" si="164"/>
        <v/>
      </c>
      <c r="S689" s="34" t="str">
        <f t="shared" ca="1" si="165"/>
        <v/>
      </c>
      <c r="T689" s="34" t="str">
        <f>IF(AND(C689="Abierto",D689="Alta"),RANK(S689,$S$4:$S$999,0)+COUNTIF($S$4:S689,S689)-1+MAX(Q:Q),"")</f>
        <v/>
      </c>
      <c r="U689" s="34" t="str">
        <f t="shared" si="166"/>
        <v/>
      </c>
      <c r="V689" s="34" t="str">
        <f t="shared" ca="1" si="167"/>
        <v/>
      </c>
      <c r="W689" s="34" t="str">
        <f>IF(AND(C689="Abierto",D689="Media"),RANK(V689,$V$4:$V$999,0)+COUNTIF($V$4:V689,V689)-1+MAX(Q:Q,T:T),"")</f>
        <v/>
      </c>
      <c r="X689" s="34" t="str">
        <f t="shared" si="168"/>
        <v/>
      </c>
      <c r="Y689" s="34" t="str">
        <f t="shared" ca="1" si="169"/>
        <v/>
      </c>
      <c r="Z689" s="34" t="str">
        <f>IF(AND(C689="Abierto",D689="Baja"),RANK(Y689,$Y$4:$Y$999,0)+COUNTIF($Y$4:Y689,Y689)-1+MAX(Q:Q,T:T,W:W),"")</f>
        <v/>
      </c>
      <c r="AA689" s="35" t="str">
        <f t="shared" si="175"/>
        <v/>
      </c>
      <c r="AB689" s="35" t="str">
        <f t="shared" si="170"/>
        <v/>
      </c>
      <c r="AC689" s="35" t="str">
        <f t="shared" si="171"/>
        <v/>
      </c>
      <c r="AD689" s="36">
        <v>686</v>
      </c>
      <c r="AE689" s="36" t="str">
        <f t="shared" ca="1" si="172"/>
        <v/>
      </c>
      <c r="AF689" s="37" t="str">
        <f t="shared" ca="1" si="173"/>
        <v/>
      </c>
      <c r="AG689" s="24"/>
      <c r="AH689" s="24"/>
      <c r="AI689" s="24"/>
      <c r="AJ689" s="24"/>
      <c r="AK689" s="36" t="str">
        <f>IF(AL689="","",MAX($AK$1:AK688)+1)</f>
        <v/>
      </c>
      <c r="AL689" s="39" t="str">
        <f>IF(H689="","",IF(COUNTIF($AL$3:AL688,H689)=0,H689,""))</f>
        <v/>
      </c>
      <c r="AM689" s="39" t="str">
        <f t="shared" si="174"/>
        <v/>
      </c>
    </row>
    <row r="690" spans="2:39" x14ac:dyDescent="0.35">
      <c r="B690" s="31"/>
      <c r="C690" s="31"/>
      <c r="D690" s="31"/>
      <c r="E690" s="31"/>
      <c r="F690" s="78"/>
      <c r="G690" s="21"/>
      <c r="H690" s="31"/>
      <c r="I690" s="32"/>
      <c r="J690" s="33" t="str">
        <f t="shared" si="161"/>
        <v/>
      </c>
      <c r="K690" s="31"/>
      <c r="L690" s="24"/>
      <c r="M690" s="24"/>
      <c r="N690" s="24"/>
      <c r="O690" s="34" t="str">
        <f t="shared" si="162"/>
        <v/>
      </c>
      <c r="P690" s="34" t="str">
        <f t="shared" ca="1" si="163"/>
        <v/>
      </c>
      <c r="Q690" s="34" t="str">
        <f>IF(AND(C690="Abierto",D690="Urgente"),RANK(P690,$P$4:$P$999,0)+COUNTIF($P$4:P690,P690)-1,"")</f>
        <v/>
      </c>
      <c r="R690" s="34" t="str">
        <f t="shared" si="164"/>
        <v/>
      </c>
      <c r="S690" s="34" t="str">
        <f t="shared" ca="1" si="165"/>
        <v/>
      </c>
      <c r="T690" s="34" t="str">
        <f>IF(AND(C690="Abierto",D690="Alta"),RANK(S690,$S$4:$S$999,0)+COUNTIF($S$4:S690,S690)-1+MAX(Q:Q),"")</f>
        <v/>
      </c>
      <c r="U690" s="34" t="str">
        <f t="shared" si="166"/>
        <v/>
      </c>
      <c r="V690" s="34" t="str">
        <f t="shared" ca="1" si="167"/>
        <v/>
      </c>
      <c r="W690" s="34" t="str">
        <f>IF(AND(C690="Abierto",D690="Media"),RANK(V690,$V$4:$V$999,0)+COUNTIF($V$4:V690,V690)-1+MAX(Q:Q,T:T),"")</f>
        <v/>
      </c>
      <c r="X690" s="34" t="str">
        <f t="shared" si="168"/>
        <v/>
      </c>
      <c r="Y690" s="34" t="str">
        <f t="shared" ca="1" si="169"/>
        <v/>
      </c>
      <c r="Z690" s="34" t="str">
        <f>IF(AND(C690="Abierto",D690="Baja"),RANK(Y690,$Y$4:$Y$999,0)+COUNTIF($Y$4:Y690,Y690)-1+MAX(Q:Q,T:T,W:W),"")</f>
        <v/>
      </c>
      <c r="AA690" s="35" t="str">
        <f t="shared" si="175"/>
        <v/>
      </c>
      <c r="AB690" s="35" t="str">
        <f t="shared" si="170"/>
        <v/>
      </c>
      <c r="AC690" s="35" t="str">
        <f t="shared" si="171"/>
        <v/>
      </c>
      <c r="AD690" s="36">
        <v>687</v>
      </c>
      <c r="AE690" s="36" t="str">
        <f t="shared" ca="1" si="172"/>
        <v/>
      </c>
      <c r="AF690" s="37" t="str">
        <f t="shared" ca="1" si="173"/>
        <v/>
      </c>
      <c r="AG690" s="24"/>
      <c r="AH690" s="24"/>
      <c r="AI690" s="24"/>
      <c r="AJ690" s="24"/>
      <c r="AK690" s="36" t="str">
        <f>IF(AL690="","",MAX($AK$1:AK689)+1)</f>
        <v/>
      </c>
      <c r="AL690" s="39" t="str">
        <f>IF(H690="","",IF(COUNTIF($AL$3:AL689,H690)=0,H690,""))</f>
        <v/>
      </c>
      <c r="AM690" s="39" t="str">
        <f t="shared" si="174"/>
        <v/>
      </c>
    </row>
    <row r="691" spans="2:39" x14ac:dyDescent="0.35">
      <c r="B691" s="31"/>
      <c r="C691" s="31"/>
      <c r="D691" s="31"/>
      <c r="E691" s="31"/>
      <c r="F691" s="78"/>
      <c r="G691" s="21"/>
      <c r="H691" s="31"/>
      <c r="I691" s="32"/>
      <c r="J691" s="33" t="str">
        <f t="shared" si="161"/>
        <v/>
      </c>
      <c r="K691" s="31"/>
      <c r="L691" s="24"/>
      <c r="M691" s="24"/>
      <c r="N691" s="24"/>
      <c r="O691" s="34" t="str">
        <f t="shared" si="162"/>
        <v/>
      </c>
      <c r="P691" s="34" t="str">
        <f t="shared" ca="1" si="163"/>
        <v/>
      </c>
      <c r="Q691" s="34" t="str">
        <f>IF(AND(C691="Abierto",D691="Urgente"),RANK(P691,$P$4:$P$999,0)+COUNTIF($P$4:P691,P691)-1,"")</f>
        <v/>
      </c>
      <c r="R691" s="34" t="str">
        <f t="shared" si="164"/>
        <v/>
      </c>
      <c r="S691" s="34" t="str">
        <f t="shared" ca="1" si="165"/>
        <v/>
      </c>
      <c r="T691" s="34" t="str">
        <f>IF(AND(C691="Abierto",D691="Alta"),RANK(S691,$S$4:$S$999,0)+COUNTIF($S$4:S691,S691)-1+MAX(Q:Q),"")</f>
        <v/>
      </c>
      <c r="U691" s="34" t="str">
        <f t="shared" si="166"/>
        <v/>
      </c>
      <c r="V691" s="34" t="str">
        <f t="shared" ca="1" si="167"/>
        <v/>
      </c>
      <c r="W691" s="34" t="str">
        <f>IF(AND(C691="Abierto",D691="Media"),RANK(V691,$V$4:$V$999,0)+COUNTIF($V$4:V691,V691)-1+MAX(Q:Q,T:T),"")</f>
        <v/>
      </c>
      <c r="X691" s="34" t="str">
        <f t="shared" si="168"/>
        <v/>
      </c>
      <c r="Y691" s="34" t="str">
        <f t="shared" ca="1" si="169"/>
        <v/>
      </c>
      <c r="Z691" s="34" t="str">
        <f>IF(AND(C691="Abierto",D691="Baja"),RANK(Y691,$Y$4:$Y$999,0)+COUNTIF($Y$4:Y691,Y691)-1+MAX(Q:Q,T:T,W:W),"")</f>
        <v/>
      </c>
      <c r="AA691" s="35" t="str">
        <f t="shared" si="175"/>
        <v/>
      </c>
      <c r="AB691" s="35" t="str">
        <f t="shared" si="170"/>
        <v/>
      </c>
      <c r="AC691" s="35" t="str">
        <f t="shared" si="171"/>
        <v/>
      </c>
      <c r="AD691" s="36">
        <v>688</v>
      </c>
      <c r="AE691" s="36" t="str">
        <f t="shared" ca="1" si="172"/>
        <v/>
      </c>
      <c r="AF691" s="37" t="str">
        <f t="shared" ca="1" si="173"/>
        <v/>
      </c>
      <c r="AG691" s="24"/>
      <c r="AH691" s="24"/>
      <c r="AI691" s="24"/>
      <c r="AJ691" s="24"/>
      <c r="AK691" s="36" t="str">
        <f>IF(AL691="","",MAX($AK$1:AK690)+1)</f>
        <v/>
      </c>
      <c r="AL691" s="39" t="str">
        <f>IF(H691="","",IF(COUNTIF($AL$3:AL690,H691)=0,H691,""))</f>
        <v/>
      </c>
      <c r="AM691" s="39" t="str">
        <f t="shared" si="174"/>
        <v/>
      </c>
    </row>
    <row r="692" spans="2:39" x14ac:dyDescent="0.35">
      <c r="B692" s="31"/>
      <c r="C692" s="31"/>
      <c r="D692" s="31"/>
      <c r="E692" s="31"/>
      <c r="F692" s="78"/>
      <c r="G692" s="21"/>
      <c r="H692" s="31"/>
      <c r="I692" s="32"/>
      <c r="J692" s="33" t="str">
        <f t="shared" si="161"/>
        <v/>
      </c>
      <c r="K692" s="31"/>
      <c r="L692" s="24"/>
      <c r="M692" s="24"/>
      <c r="N692" s="24"/>
      <c r="O692" s="34" t="str">
        <f t="shared" si="162"/>
        <v/>
      </c>
      <c r="P692" s="34" t="str">
        <f t="shared" ca="1" si="163"/>
        <v/>
      </c>
      <c r="Q692" s="34" t="str">
        <f>IF(AND(C692="Abierto",D692="Urgente"),RANK(P692,$P$4:$P$999,0)+COUNTIF($P$4:P692,P692)-1,"")</f>
        <v/>
      </c>
      <c r="R692" s="34" t="str">
        <f t="shared" si="164"/>
        <v/>
      </c>
      <c r="S692" s="34" t="str">
        <f t="shared" ca="1" si="165"/>
        <v/>
      </c>
      <c r="T692" s="34" t="str">
        <f>IF(AND(C692="Abierto",D692="Alta"),RANK(S692,$S$4:$S$999,0)+COUNTIF($S$4:S692,S692)-1+MAX(Q:Q),"")</f>
        <v/>
      </c>
      <c r="U692" s="34" t="str">
        <f t="shared" si="166"/>
        <v/>
      </c>
      <c r="V692" s="34" t="str">
        <f t="shared" ca="1" si="167"/>
        <v/>
      </c>
      <c r="W692" s="34" t="str">
        <f>IF(AND(C692="Abierto",D692="Media"),RANK(V692,$V$4:$V$999,0)+COUNTIF($V$4:V692,V692)-1+MAX(Q:Q,T:T),"")</f>
        <v/>
      </c>
      <c r="X692" s="34" t="str">
        <f t="shared" si="168"/>
        <v/>
      </c>
      <c r="Y692" s="34" t="str">
        <f t="shared" ca="1" si="169"/>
        <v/>
      </c>
      <c r="Z692" s="34" t="str">
        <f>IF(AND(C692="Abierto",D692="Baja"),RANK(Y692,$Y$4:$Y$999,0)+COUNTIF($Y$4:Y692,Y692)-1+MAX(Q:Q,T:T,W:W),"")</f>
        <v/>
      </c>
      <c r="AA692" s="35" t="str">
        <f t="shared" si="175"/>
        <v/>
      </c>
      <c r="AB692" s="35" t="str">
        <f t="shared" si="170"/>
        <v/>
      </c>
      <c r="AC692" s="35" t="str">
        <f t="shared" si="171"/>
        <v/>
      </c>
      <c r="AD692" s="36">
        <v>689</v>
      </c>
      <c r="AE692" s="36" t="str">
        <f t="shared" ca="1" si="172"/>
        <v/>
      </c>
      <c r="AF692" s="37" t="str">
        <f t="shared" ca="1" si="173"/>
        <v/>
      </c>
      <c r="AG692" s="24"/>
      <c r="AH692" s="24"/>
      <c r="AI692" s="24"/>
      <c r="AJ692" s="24"/>
      <c r="AK692" s="36" t="str">
        <f>IF(AL692="","",MAX($AK$1:AK691)+1)</f>
        <v/>
      </c>
      <c r="AL692" s="39" t="str">
        <f>IF(H692="","",IF(COUNTIF($AL$3:AL691,H692)=0,H692,""))</f>
        <v/>
      </c>
      <c r="AM692" s="39" t="str">
        <f t="shared" si="174"/>
        <v/>
      </c>
    </row>
    <row r="693" spans="2:39" x14ac:dyDescent="0.35">
      <c r="B693" s="31"/>
      <c r="C693" s="31"/>
      <c r="D693" s="31"/>
      <c r="E693" s="31"/>
      <c r="F693" s="78"/>
      <c r="G693" s="21"/>
      <c r="H693" s="31"/>
      <c r="I693" s="32"/>
      <c r="J693" s="33" t="str">
        <f t="shared" si="161"/>
        <v/>
      </c>
      <c r="K693" s="31"/>
      <c r="L693" s="24"/>
      <c r="M693" s="24"/>
      <c r="N693" s="24"/>
      <c r="O693" s="34" t="str">
        <f t="shared" si="162"/>
        <v/>
      </c>
      <c r="P693" s="34" t="str">
        <f t="shared" ca="1" si="163"/>
        <v/>
      </c>
      <c r="Q693" s="34" t="str">
        <f>IF(AND(C693="Abierto",D693="Urgente"),RANK(P693,$P$4:$P$999,0)+COUNTIF($P$4:P693,P693)-1,"")</f>
        <v/>
      </c>
      <c r="R693" s="34" t="str">
        <f t="shared" si="164"/>
        <v/>
      </c>
      <c r="S693" s="34" t="str">
        <f t="shared" ca="1" si="165"/>
        <v/>
      </c>
      <c r="T693" s="34" t="str">
        <f>IF(AND(C693="Abierto",D693="Alta"),RANK(S693,$S$4:$S$999,0)+COUNTIF($S$4:S693,S693)-1+MAX(Q:Q),"")</f>
        <v/>
      </c>
      <c r="U693" s="34" t="str">
        <f t="shared" si="166"/>
        <v/>
      </c>
      <c r="V693" s="34" t="str">
        <f t="shared" ca="1" si="167"/>
        <v/>
      </c>
      <c r="W693" s="34" t="str">
        <f>IF(AND(C693="Abierto",D693="Media"),RANK(V693,$V$4:$V$999,0)+COUNTIF($V$4:V693,V693)-1+MAX(Q:Q,T:T),"")</f>
        <v/>
      </c>
      <c r="X693" s="34" t="str">
        <f t="shared" si="168"/>
        <v/>
      </c>
      <c r="Y693" s="34" t="str">
        <f t="shared" ca="1" si="169"/>
        <v/>
      </c>
      <c r="Z693" s="34" t="str">
        <f>IF(AND(C693="Abierto",D693="Baja"),RANK(Y693,$Y$4:$Y$999,0)+COUNTIF($Y$4:Y693,Y693)-1+MAX(Q:Q,T:T,W:W),"")</f>
        <v/>
      </c>
      <c r="AA693" s="35" t="str">
        <f t="shared" si="175"/>
        <v/>
      </c>
      <c r="AB693" s="35" t="str">
        <f t="shared" si="170"/>
        <v/>
      </c>
      <c r="AC693" s="35" t="str">
        <f t="shared" si="171"/>
        <v/>
      </c>
      <c r="AD693" s="36">
        <v>690</v>
      </c>
      <c r="AE693" s="36" t="str">
        <f t="shared" ca="1" si="172"/>
        <v/>
      </c>
      <c r="AF693" s="37" t="str">
        <f t="shared" ca="1" si="173"/>
        <v/>
      </c>
      <c r="AG693" s="24"/>
      <c r="AH693" s="24"/>
      <c r="AI693" s="24"/>
      <c r="AJ693" s="24"/>
      <c r="AK693" s="36" t="str">
        <f>IF(AL693="","",MAX($AK$1:AK692)+1)</f>
        <v/>
      </c>
      <c r="AL693" s="39" t="str">
        <f>IF(H693="","",IF(COUNTIF($AL$3:AL692,H693)=0,H693,""))</f>
        <v/>
      </c>
      <c r="AM693" s="39" t="str">
        <f t="shared" si="174"/>
        <v/>
      </c>
    </row>
    <row r="694" spans="2:39" x14ac:dyDescent="0.35">
      <c r="B694" s="31"/>
      <c r="C694" s="31"/>
      <c r="D694" s="31"/>
      <c r="E694" s="31"/>
      <c r="F694" s="78"/>
      <c r="G694" s="21"/>
      <c r="H694" s="31"/>
      <c r="I694" s="32"/>
      <c r="J694" s="33" t="str">
        <f t="shared" si="161"/>
        <v/>
      </c>
      <c r="K694" s="31"/>
      <c r="L694" s="24"/>
      <c r="M694" s="24"/>
      <c r="N694" s="24"/>
      <c r="O694" s="34" t="str">
        <f t="shared" si="162"/>
        <v/>
      </c>
      <c r="P694" s="34" t="str">
        <f t="shared" ca="1" si="163"/>
        <v/>
      </c>
      <c r="Q694" s="34" t="str">
        <f>IF(AND(C694="Abierto",D694="Urgente"),RANK(P694,$P$4:$P$999,0)+COUNTIF($P$4:P694,P694)-1,"")</f>
        <v/>
      </c>
      <c r="R694" s="34" t="str">
        <f t="shared" si="164"/>
        <v/>
      </c>
      <c r="S694" s="34" t="str">
        <f t="shared" ca="1" si="165"/>
        <v/>
      </c>
      <c r="T694" s="34" t="str">
        <f>IF(AND(C694="Abierto",D694="Alta"),RANK(S694,$S$4:$S$999,0)+COUNTIF($S$4:S694,S694)-1+MAX(Q:Q),"")</f>
        <v/>
      </c>
      <c r="U694" s="34" t="str">
        <f t="shared" si="166"/>
        <v/>
      </c>
      <c r="V694" s="34" t="str">
        <f t="shared" ca="1" si="167"/>
        <v/>
      </c>
      <c r="W694" s="34" t="str">
        <f>IF(AND(C694="Abierto",D694="Media"),RANK(V694,$V$4:$V$999,0)+COUNTIF($V$4:V694,V694)-1+MAX(Q:Q,T:T),"")</f>
        <v/>
      </c>
      <c r="X694" s="34" t="str">
        <f t="shared" si="168"/>
        <v/>
      </c>
      <c r="Y694" s="34" t="str">
        <f t="shared" ca="1" si="169"/>
        <v/>
      </c>
      <c r="Z694" s="34" t="str">
        <f>IF(AND(C694="Abierto",D694="Baja"),RANK(Y694,$Y$4:$Y$999,0)+COUNTIF($Y$4:Y694,Y694)-1+MAX(Q:Q,T:T,W:W),"")</f>
        <v/>
      </c>
      <c r="AA694" s="35" t="str">
        <f t="shared" si="175"/>
        <v/>
      </c>
      <c r="AB694" s="35" t="str">
        <f t="shared" si="170"/>
        <v/>
      </c>
      <c r="AC694" s="35" t="str">
        <f t="shared" si="171"/>
        <v/>
      </c>
      <c r="AD694" s="36">
        <v>691</v>
      </c>
      <c r="AE694" s="36" t="str">
        <f t="shared" ca="1" si="172"/>
        <v/>
      </c>
      <c r="AF694" s="37" t="str">
        <f t="shared" ca="1" si="173"/>
        <v/>
      </c>
      <c r="AG694" s="24"/>
      <c r="AH694" s="24"/>
      <c r="AI694" s="24"/>
      <c r="AJ694" s="24"/>
      <c r="AK694" s="36" t="str">
        <f>IF(AL694="","",MAX($AK$1:AK693)+1)</f>
        <v/>
      </c>
      <c r="AL694" s="39" t="str">
        <f>IF(H694="","",IF(COUNTIF($AL$3:AL693,H694)=0,H694,""))</f>
        <v/>
      </c>
      <c r="AM694" s="39" t="str">
        <f t="shared" si="174"/>
        <v/>
      </c>
    </row>
    <row r="695" spans="2:39" x14ac:dyDescent="0.35">
      <c r="B695" s="31"/>
      <c r="C695" s="31"/>
      <c r="D695" s="31"/>
      <c r="E695" s="31"/>
      <c r="F695" s="78"/>
      <c r="G695" s="21"/>
      <c r="H695" s="31"/>
      <c r="I695" s="32"/>
      <c r="J695" s="33" t="str">
        <f t="shared" si="161"/>
        <v/>
      </c>
      <c r="K695" s="31"/>
      <c r="L695" s="24"/>
      <c r="M695" s="24"/>
      <c r="N695" s="24"/>
      <c r="O695" s="34" t="str">
        <f t="shared" si="162"/>
        <v/>
      </c>
      <c r="P695" s="34" t="str">
        <f t="shared" ca="1" si="163"/>
        <v/>
      </c>
      <c r="Q695" s="34" t="str">
        <f>IF(AND(C695="Abierto",D695="Urgente"),RANK(P695,$P$4:$P$999,0)+COUNTIF($P$4:P695,P695)-1,"")</f>
        <v/>
      </c>
      <c r="R695" s="34" t="str">
        <f t="shared" si="164"/>
        <v/>
      </c>
      <c r="S695" s="34" t="str">
        <f t="shared" ca="1" si="165"/>
        <v/>
      </c>
      <c r="T695" s="34" t="str">
        <f>IF(AND(C695="Abierto",D695="Alta"),RANK(S695,$S$4:$S$999,0)+COUNTIF($S$4:S695,S695)-1+MAX(Q:Q),"")</f>
        <v/>
      </c>
      <c r="U695" s="34" t="str">
        <f t="shared" si="166"/>
        <v/>
      </c>
      <c r="V695" s="34" t="str">
        <f t="shared" ca="1" si="167"/>
        <v/>
      </c>
      <c r="W695" s="34" t="str">
        <f>IF(AND(C695="Abierto",D695="Media"),RANK(V695,$V$4:$V$999,0)+COUNTIF($V$4:V695,V695)-1+MAX(Q:Q,T:T),"")</f>
        <v/>
      </c>
      <c r="X695" s="34" t="str">
        <f t="shared" si="168"/>
        <v/>
      </c>
      <c r="Y695" s="34" t="str">
        <f t="shared" ca="1" si="169"/>
        <v/>
      </c>
      <c r="Z695" s="34" t="str">
        <f>IF(AND(C695="Abierto",D695="Baja"),RANK(Y695,$Y$4:$Y$999,0)+COUNTIF($Y$4:Y695,Y695)-1+MAX(Q:Q,T:T,W:W),"")</f>
        <v/>
      </c>
      <c r="AA695" s="35" t="str">
        <f t="shared" si="175"/>
        <v/>
      </c>
      <c r="AB695" s="35" t="str">
        <f t="shared" si="170"/>
        <v/>
      </c>
      <c r="AC695" s="35" t="str">
        <f t="shared" si="171"/>
        <v/>
      </c>
      <c r="AD695" s="36">
        <v>692</v>
      </c>
      <c r="AE695" s="36" t="str">
        <f t="shared" ca="1" si="172"/>
        <v/>
      </c>
      <c r="AF695" s="37" t="str">
        <f t="shared" ca="1" si="173"/>
        <v/>
      </c>
      <c r="AG695" s="24"/>
      <c r="AH695" s="24"/>
      <c r="AI695" s="24"/>
      <c r="AJ695" s="24"/>
      <c r="AK695" s="36" t="str">
        <f>IF(AL695="","",MAX($AK$1:AK694)+1)</f>
        <v/>
      </c>
      <c r="AL695" s="39" t="str">
        <f>IF(H695="","",IF(COUNTIF($AL$3:AL694,H695)=0,H695,""))</f>
        <v/>
      </c>
      <c r="AM695" s="39" t="str">
        <f t="shared" si="174"/>
        <v/>
      </c>
    </row>
    <row r="696" spans="2:39" x14ac:dyDescent="0.35">
      <c r="B696" s="31"/>
      <c r="C696" s="31"/>
      <c r="D696" s="31"/>
      <c r="E696" s="31"/>
      <c r="F696" s="78"/>
      <c r="G696" s="21"/>
      <c r="H696" s="31"/>
      <c r="I696" s="32"/>
      <c r="J696" s="33" t="str">
        <f t="shared" si="161"/>
        <v/>
      </c>
      <c r="K696" s="31"/>
      <c r="L696" s="24"/>
      <c r="M696" s="24"/>
      <c r="N696" s="24"/>
      <c r="O696" s="34" t="str">
        <f t="shared" si="162"/>
        <v/>
      </c>
      <c r="P696" s="34" t="str">
        <f t="shared" ca="1" si="163"/>
        <v/>
      </c>
      <c r="Q696" s="34" t="str">
        <f>IF(AND(C696="Abierto",D696="Urgente"),RANK(P696,$P$4:$P$999,0)+COUNTIF($P$4:P696,P696)-1,"")</f>
        <v/>
      </c>
      <c r="R696" s="34" t="str">
        <f t="shared" si="164"/>
        <v/>
      </c>
      <c r="S696" s="34" t="str">
        <f t="shared" ca="1" si="165"/>
        <v/>
      </c>
      <c r="T696" s="34" t="str">
        <f>IF(AND(C696="Abierto",D696="Alta"),RANK(S696,$S$4:$S$999,0)+COUNTIF($S$4:S696,S696)-1+MAX(Q:Q),"")</f>
        <v/>
      </c>
      <c r="U696" s="34" t="str">
        <f t="shared" si="166"/>
        <v/>
      </c>
      <c r="V696" s="34" t="str">
        <f t="shared" ca="1" si="167"/>
        <v/>
      </c>
      <c r="W696" s="34" t="str">
        <f>IF(AND(C696="Abierto",D696="Media"),RANK(V696,$V$4:$V$999,0)+COUNTIF($V$4:V696,V696)-1+MAX(Q:Q,T:T),"")</f>
        <v/>
      </c>
      <c r="X696" s="34" t="str">
        <f t="shared" si="168"/>
        <v/>
      </c>
      <c r="Y696" s="34" t="str">
        <f t="shared" ca="1" si="169"/>
        <v/>
      </c>
      <c r="Z696" s="34" t="str">
        <f>IF(AND(C696="Abierto",D696="Baja"),RANK(Y696,$Y$4:$Y$999,0)+COUNTIF($Y$4:Y696,Y696)-1+MAX(Q:Q,T:T,W:W),"")</f>
        <v/>
      </c>
      <c r="AA696" s="35" t="str">
        <f t="shared" si="175"/>
        <v/>
      </c>
      <c r="AB696" s="35" t="str">
        <f t="shared" si="170"/>
        <v/>
      </c>
      <c r="AC696" s="35" t="str">
        <f t="shared" si="171"/>
        <v/>
      </c>
      <c r="AD696" s="36">
        <v>693</v>
      </c>
      <c r="AE696" s="36" t="str">
        <f t="shared" ca="1" si="172"/>
        <v/>
      </c>
      <c r="AF696" s="37" t="str">
        <f t="shared" ca="1" si="173"/>
        <v/>
      </c>
      <c r="AG696" s="24"/>
      <c r="AH696" s="24"/>
      <c r="AI696" s="24"/>
      <c r="AJ696" s="24"/>
      <c r="AK696" s="36" t="str">
        <f>IF(AL696="","",MAX($AK$1:AK695)+1)</f>
        <v/>
      </c>
      <c r="AL696" s="39" t="str">
        <f>IF(H696="","",IF(COUNTIF($AL$3:AL695,H696)=0,H696,""))</f>
        <v/>
      </c>
      <c r="AM696" s="39" t="str">
        <f t="shared" si="174"/>
        <v/>
      </c>
    </row>
    <row r="697" spans="2:39" x14ac:dyDescent="0.35">
      <c r="B697" s="31"/>
      <c r="C697" s="31"/>
      <c r="D697" s="31"/>
      <c r="E697" s="31"/>
      <c r="F697" s="78"/>
      <c r="G697" s="21"/>
      <c r="H697" s="31"/>
      <c r="I697" s="32"/>
      <c r="J697" s="33" t="str">
        <f t="shared" si="161"/>
        <v/>
      </c>
      <c r="K697" s="31"/>
      <c r="L697" s="24"/>
      <c r="M697" s="24"/>
      <c r="N697" s="24"/>
      <c r="O697" s="34" t="str">
        <f t="shared" si="162"/>
        <v/>
      </c>
      <c r="P697" s="34" t="str">
        <f t="shared" ca="1" si="163"/>
        <v/>
      </c>
      <c r="Q697" s="34" t="str">
        <f>IF(AND(C697="Abierto",D697="Urgente"),RANK(P697,$P$4:$P$999,0)+COUNTIF($P$4:P697,P697)-1,"")</f>
        <v/>
      </c>
      <c r="R697" s="34" t="str">
        <f t="shared" si="164"/>
        <v/>
      </c>
      <c r="S697" s="34" t="str">
        <f t="shared" ca="1" si="165"/>
        <v/>
      </c>
      <c r="T697" s="34" t="str">
        <f>IF(AND(C697="Abierto",D697="Alta"),RANK(S697,$S$4:$S$999,0)+COUNTIF($S$4:S697,S697)-1+MAX(Q:Q),"")</f>
        <v/>
      </c>
      <c r="U697" s="34" t="str">
        <f t="shared" si="166"/>
        <v/>
      </c>
      <c r="V697" s="34" t="str">
        <f t="shared" ca="1" si="167"/>
        <v/>
      </c>
      <c r="W697" s="34" t="str">
        <f>IF(AND(C697="Abierto",D697="Media"),RANK(V697,$V$4:$V$999,0)+COUNTIF($V$4:V697,V697)-1+MAX(Q:Q,T:T),"")</f>
        <v/>
      </c>
      <c r="X697" s="34" t="str">
        <f t="shared" si="168"/>
        <v/>
      </c>
      <c r="Y697" s="34" t="str">
        <f t="shared" ca="1" si="169"/>
        <v/>
      </c>
      <c r="Z697" s="34" t="str">
        <f>IF(AND(C697="Abierto",D697="Baja"),RANK(Y697,$Y$4:$Y$999,0)+COUNTIF($Y$4:Y697,Y697)-1+MAX(Q:Q,T:T,W:W),"")</f>
        <v/>
      </c>
      <c r="AA697" s="35" t="str">
        <f t="shared" si="175"/>
        <v/>
      </c>
      <c r="AB697" s="35" t="str">
        <f t="shared" si="170"/>
        <v/>
      </c>
      <c r="AC697" s="35" t="str">
        <f t="shared" si="171"/>
        <v/>
      </c>
      <c r="AD697" s="36">
        <v>694</v>
      </c>
      <c r="AE697" s="36" t="str">
        <f t="shared" ca="1" si="172"/>
        <v/>
      </c>
      <c r="AF697" s="37" t="str">
        <f t="shared" ca="1" si="173"/>
        <v/>
      </c>
      <c r="AG697" s="24"/>
      <c r="AH697" s="24"/>
      <c r="AI697" s="24"/>
      <c r="AJ697" s="24"/>
      <c r="AK697" s="36" t="str">
        <f>IF(AL697="","",MAX($AK$1:AK696)+1)</f>
        <v/>
      </c>
      <c r="AL697" s="39" t="str">
        <f>IF(H697="","",IF(COUNTIF($AL$3:AL696,H697)=0,H697,""))</f>
        <v/>
      </c>
      <c r="AM697" s="39" t="str">
        <f t="shared" si="174"/>
        <v/>
      </c>
    </row>
    <row r="698" spans="2:39" x14ac:dyDescent="0.35">
      <c r="B698" s="31"/>
      <c r="C698" s="31"/>
      <c r="D698" s="31"/>
      <c r="E698" s="31"/>
      <c r="F698" s="78"/>
      <c r="G698" s="21"/>
      <c r="H698" s="31"/>
      <c r="I698" s="32"/>
      <c r="J698" s="33" t="str">
        <f t="shared" si="161"/>
        <v/>
      </c>
      <c r="K698" s="31"/>
      <c r="L698" s="24"/>
      <c r="M698" s="24"/>
      <c r="N698" s="24"/>
      <c r="O698" s="34" t="str">
        <f t="shared" si="162"/>
        <v/>
      </c>
      <c r="P698" s="34" t="str">
        <f t="shared" ca="1" si="163"/>
        <v/>
      </c>
      <c r="Q698" s="34" t="str">
        <f>IF(AND(C698="Abierto",D698="Urgente"),RANK(P698,$P$4:$P$999,0)+COUNTIF($P$4:P698,P698)-1,"")</f>
        <v/>
      </c>
      <c r="R698" s="34" t="str">
        <f t="shared" si="164"/>
        <v/>
      </c>
      <c r="S698" s="34" t="str">
        <f t="shared" ca="1" si="165"/>
        <v/>
      </c>
      <c r="T698" s="34" t="str">
        <f>IF(AND(C698="Abierto",D698="Alta"),RANK(S698,$S$4:$S$999,0)+COUNTIF($S$4:S698,S698)-1+MAX(Q:Q),"")</f>
        <v/>
      </c>
      <c r="U698" s="34" t="str">
        <f t="shared" si="166"/>
        <v/>
      </c>
      <c r="V698" s="34" t="str">
        <f t="shared" ca="1" si="167"/>
        <v/>
      </c>
      <c r="W698" s="34" t="str">
        <f>IF(AND(C698="Abierto",D698="Media"),RANK(V698,$V$4:$V$999,0)+COUNTIF($V$4:V698,V698)-1+MAX(Q:Q,T:T),"")</f>
        <v/>
      </c>
      <c r="X698" s="34" t="str">
        <f t="shared" si="168"/>
        <v/>
      </c>
      <c r="Y698" s="34" t="str">
        <f t="shared" ca="1" si="169"/>
        <v/>
      </c>
      <c r="Z698" s="34" t="str">
        <f>IF(AND(C698="Abierto",D698="Baja"),RANK(Y698,$Y$4:$Y$999,0)+COUNTIF($Y$4:Y698,Y698)-1+MAX(Q:Q,T:T,W:W),"")</f>
        <v/>
      </c>
      <c r="AA698" s="35" t="str">
        <f t="shared" si="175"/>
        <v/>
      </c>
      <c r="AB698" s="35" t="str">
        <f t="shared" si="170"/>
        <v/>
      </c>
      <c r="AC698" s="35" t="str">
        <f t="shared" si="171"/>
        <v/>
      </c>
      <c r="AD698" s="36">
        <v>695</v>
      </c>
      <c r="AE698" s="36" t="str">
        <f t="shared" ca="1" si="172"/>
        <v/>
      </c>
      <c r="AF698" s="37" t="str">
        <f t="shared" ca="1" si="173"/>
        <v/>
      </c>
      <c r="AG698" s="24"/>
      <c r="AH698" s="24"/>
      <c r="AI698" s="24"/>
      <c r="AJ698" s="24"/>
      <c r="AK698" s="36" t="str">
        <f>IF(AL698="","",MAX($AK$1:AK697)+1)</f>
        <v/>
      </c>
      <c r="AL698" s="39" t="str">
        <f>IF(H698="","",IF(COUNTIF($AL$3:AL697,H698)=0,H698,""))</f>
        <v/>
      </c>
      <c r="AM698" s="39" t="str">
        <f t="shared" si="174"/>
        <v/>
      </c>
    </row>
    <row r="699" spans="2:39" x14ac:dyDescent="0.35">
      <c r="B699" s="31"/>
      <c r="C699" s="31"/>
      <c r="D699" s="31"/>
      <c r="E699" s="31"/>
      <c r="F699" s="78"/>
      <c r="G699" s="21"/>
      <c r="H699" s="31"/>
      <c r="I699" s="32"/>
      <c r="J699" s="33" t="str">
        <f t="shared" si="161"/>
        <v/>
      </c>
      <c r="K699" s="31"/>
      <c r="L699" s="24"/>
      <c r="M699" s="24"/>
      <c r="N699" s="24"/>
      <c r="O699" s="34" t="str">
        <f t="shared" si="162"/>
        <v/>
      </c>
      <c r="P699" s="34" t="str">
        <f t="shared" ca="1" si="163"/>
        <v/>
      </c>
      <c r="Q699" s="34" t="str">
        <f>IF(AND(C699="Abierto",D699="Urgente"),RANK(P699,$P$4:$P$999,0)+COUNTIF($P$4:P699,P699)-1,"")</f>
        <v/>
      </c>
      <c r="R699" s="34" t="str">
        <f t="shared" si="164"/>
        <v/>
      </c>
      <c r="S699" s="34" t="str">
        <f t="shared" ca="1" si="165"/>
        <v/>
      </c>
      <c r="T699" s="34" t="str">
        <f>IF(AND(C699="Abierto",D699="Alta"),RANK(S699,$S$4:$S$999,0)+COUNTIF($S$4:S699,S699)-1+MAX(Q:Q),"")</f>
        <v/>
      </c>
      <c r="U699" s="34" t="str">
        <f t="shared" si="166"/>
        <v/>
      </c>
      <c r="V699" s="34" t="str">
        <f t="shared" ca="1" si="167"/>
        <v/>
      </c>
      <c r="W699" s="34" t="str">
        <f>IF(AND(C699="Abierto",D699="Media"),RANK(V699,$V$4:$V$999,0)+COUNTIF($V$4:V699,V699)-1+MAX(Q:Q,T:T),"")</f>
        <v/>
      </c>
      <c r="X699" s="34" t="str">
        <f t="shared" si="168"/>
        <v/>
      </c>
      <c r="Y699" s="34" t="str">
        <f t="shared" ca="1" si="169"/>
        <v/>
      </c>
      <c r="Z699" s="34" t="str">
        <f>IF(AND(C699="Abierto",D699="Baja"),RANK(Y699,$Y$4:$Y$999,0)+COUNTIF($Y$4:Y699,Y699)-1+MAX(Q:Q,T:T,W:W),"")</f>
        <v/>
      </c>
      <c r="AA699" s="35" t="str">
        <f t="shared" si="175"/>
        <v/>
      </c>
      <c r="AB699" s="35" t="str">
        <f t="shared" si="170"/>
        <v/>
      </c>
      <c r="AC699" s="35" t="str">
        <f t="shared" si="171"/>
        <v/>
      </c>
      <c r="AD699" s="36">
        <v>696</v>
      </c>
      <c r="AE699" s="36" t="str">
        <f t="shared" ca="1" si="172"/>
        <v/>
      </c>
      <c r="AF699" s="37" t="str">
        <f t="shared" ca="1" si="173"/>
        <v/>
      </c>
      <c r="AG699" s="24"/>
      <c r="AH699" s="24"/>
      <c r="AI699" s="24"/>
      <c r="AJ699" s="24"/>
      <c r="AK699" s="36" t="str">
        <f>IF(AL699="","",MAX($AK$1:AK698)+1)</f>
        <v/>
      </c>
      <c r="AL699" s="39" t="str">
        <f>IF(H699="","",IF(COUNTIF($AL$3:AL698,H699)=0,H699,""))</f>
        <v/>
      </c>
      <c r="AM699" s="39" t="str">
        <f t="shared" si="174"/>
        <v/>
      </c>
    </row>
    <row r="700" spans="2:39" x14ac:dyDescent="0.35">
      <c r="B700" s="31"/>
      <c r="C700" s="31"/>
      <c r="D700" s="31"/>
      <c r="E700" s="31"/>
      <c r="F700" s="78"/>
      <c r="G700" s="21"/>
      <c r="H700" s="31"/>
      <c r="I700" s="32"/>
      <c r="J700" s="33" t="str">
        <f t="shared" si="161"/>
        <v/>
      </c>
      <c r="K700" s="31"/>
      <c r="L700" s="24"/>
      <c r="M700" s="24"/>
      <c r="N700" s="24"/>
      <c r="O700" s="34" t="str">
        <f t="shared" si="162"/>
        <v/>
      </c>
      <c r="P700" s="34" t="str">
        <f t="shared" ca="1" si="163"/>
        <v/>
      </c>
      <c r="Q700" s="34" t="str">
        <f>IF(AND(C700="Abierto",D700="Urgente"),RANK(P700,$P$4:$P$999,0)+COUNTIF($P$4:P700,P700)-1,"")</f>
        <v/>
      </c>
      <c r="R700" s="34" t="str">
        <f t="shared" si="164"/>
        <v/>
      </c>
      <c r="S700" s="34" t="str">
        <f t="shared" ca="1" si="165"/>
        <v/>
      </c>
      <c r="T700" s="34" t="str">
        <f>IF(AND(C700="Abierto",D700="Alta"),RANK(S700,$S$4:$S$999,0)+COUNTIF($S$4:S700,S700)-1+MAX(Q:Q),"")</f>
        <v/>
      </c>
      <c r="U700" s="34" t="str">
        <f t="shared" si="166"/>
        <v/>
      </c>
      <c r="V700" s="34" t="str">
        <f t="shared" ca="1" si="167"/>
        <v/>
      </c>
      <c r="W700" s="34" t="str">
        <f>IF(AND(C700="Abierto",D700="Media"),RANK(V700,$V$4:$V$999,0)+COUNTIF($V$4:V700,V700)-1+MAX(Q:Q,T:T),"")</f>
        <v/>
      </c>
      <c r="X700" s="34" t="str">
        <f t="shared" si="168"/>
        <v/>
      </c>
      <c r="Y700" s="34" t="str">
        <f t="shared" ca="1" si="169"/>
        <v/>
      </c>
      <c r="Z700" s="34" t="str">
        <f>IF(AND(C700="Abierto",D700="Baja"),RANK(Y700,$Y$4:$Y$999,0)+COUNTIF($Y$4:Y700,Y700)-1+MAX(Q:Q,T:T,W:W),"")</f>
        <v/>
      </c>
      <c r="AA700" s="35" t="str">
        <f t="shared" si="175"/>
        <v/>
      </c>
      <c r="AB700" s="35" t="str">
        <f t="shared" si="170"/>
        <v/>
      </c>
      <c r="AC700" s="35" t="str">
        <f t="shared" si="171"/>
        <v/>
      </c>
      <c r="AD700" s="36">
        <v>697</v>
      </c>
      <c r="AE700" s="36" t="str">
        <f t="shared" ca="1" si="172"/>
        <v/>
      </c>
      <c r="AF700" s="37" t="str">
        <f t="shared" ca="1" si="173"/>
        <v/>
      </c>
      <c r="AG700" s="24"/>
      <c r="AH700" s="24"/>
      <c r="AI700" s="24"/>
      <c r="AJ700" s="24"/>
      <c r="AK700" s="36" t="str">
        <f>IF(AL700="","",MAX($AK$1:AK699)+1)</f>
        <v/>
      </c>
      <c r="AL700" s="39" t="str">
        <f>IF(H700="","",IF(COUNTIF($AL$3:AL699,H700)=0,H700,""))</f>
        <v/>
      </c>
      <c r="AM700" s="39" t="str">
        <f t="shared" si="174"/>
        <v/>
      </c>
    </row>
    <row r="701" spans="2:39" x14ac:dyDescent="0.35">
      <c r="B701" s="31"/>
      <c r="C701" s="31"/>
      <c r="D701" s="31"/>
      <c r="E701" s="31"/>
      <c r="F701" s="78"/>
      <c r="G701" s="21"/>
      <c r="H701" s="31"/>
      <c r="I701" s="32"/>
      <c r="J701" s="33" t="str">
        <f t="shared" si="161"/>
        <v/>
      </c>
      <c r="K701" s="31"/>
      <c r="L701" s="24"/>
      <c r="M701" s="24"/>
      <c r="N701" s="24"/>
      <c r="O701" s="34" t="str">
        <f t="shared" si="162"/>
        <v/>
      </c>
      <c r="P701" s="34" t="str">
        <f t="shared" ca="1" si="163"/>
        <v/>
      </c>
      <c r="Q701" s="34" t="str">
        <f>IF(AND(C701="Abierto",D701="Urgente"),RANK(P701,$P$4:$P$999,0)+COUNTIF($P$4:P701,P701)-1,"")</f>
        <v/>
      </c>
      <c r="R701" s="34" t="str">
        <f t="shared" si="164"/>
        <v/>
      </c>
      <c r="S701" s="34" t="str">
        <f t="shared" ca="1" si="165"/>
        <v/>
      </c>
      <c r="T701" s="34" t="str">
        <f>IF(AND(C701="Abierto",D701="Alta"),RANK(S701,$S$4:$S$999,0)+COUNTIF($S$4:S701,S701)-1+MAX(Q:Q),"")</f>
        <v/>
      </c>
      <c r="U701" s="34" t="str">
        <f t="shared" si="166"/>
        <v/>
      </c>
      <c r="V701" s="34" t="str">
        <f t="shared" ca="1" si="167"/>
        <v/>
      </c>
      <c r="W701" s="34" t="str">
        <f>IF(AND(C701="Abierto",D701="Media"),RANK(V701,$V$4:$V$999,0)+COUNTIF($V$4:V701,V701)-1+MAX(Q:Q,T:T),"")</f>
        <v/>
      </c>
      <c r="X701" s="34" t="str">
        <f t="shared" si="168"/>
        <v/>
      </c>
      <c r="Y701" s="34" t="str">
        <f t="shared" ca="1" si="169"/>
        <v/>
      </c>
      <c r="Z701" s="34" t="str">
        <f>IF(AND(C701="Abierto",D701="Baja"),RANK(Y701,$Y$4:$Y$999,0)+COUNTIF($Y$4:Y701,Y701)-1+MAX(Q:Q,T:T,W:W),"")</f>
        <v/>
      </c>
      <c r="AA701" s="35" t="str">
        <f t="shared" si="175"/>
        <v/>
      </c>
      <c r="AB701" s="35" t="str">
        <f t="shared" si="170"/>
        <v/>
      </c>
      <c r="AC701" s="35" t="str">
        <f t="shared" si="171"/>
        <v/>
      </c>
      <c r="AD701" s="36">
        <v>698</v>
      </c>
      <c r="AE701" s="36" t="str">
        <f t="shared" ca="1" si="172"/>
        <v/>
      </c>
      <c r="AF701" s="37" t="str">
        <f t="shared" ca="1" si="173"/>
        <v/>
      </c>
      <c r="AG701" s="24"/>
      <c r="AH701" s="24"/>
      <c r="AI701" s="24"/>
      <c r="AJ701" s="24"/>
      <c r="AK701" s="36" t="str">
        <f>IF(AL701="","",MAX($AK$1:AK700)+1)</f>
        <v/>
      </c>
      <c r="AL701" s="39" t="str">
        <f>IF(H701="","",IF(COUNTIF($AL$3:AL700,H701)=0,H701,""))</f>
        <v/>
      </c>
      <c r="AM701" s="39" t="str">
        <f t="shared" si="174"/>
        <v/>
      </c>
    </row>
    <row r="702" spans="2:39" x14ac:dyDescent="0.35">
      <c r="B702" s="31"/>
      <c r="C702" s="31"/>
      <c r="D702" s="31"/>
      <c r="E702" s="31"/>
      <c r="F702" s="78"/>
      <c r="G702" s="21"/>
      <c r="H702" s="31"/>
      <c r="I702" s="32"/>
      <c r="J702" s="33" t="str">
        <f t="shared" si="161"/>
        <v/>
      </c>
      <c r="K702" s="31"/>
      <c r="L702" s="24"/>
      <c r="M702" s="24"/>
      <c r="N702" s="24"/>
      <c r="O702" s="34" t="str">
        <f t="shared" si="162"/>
        <v/>
      </c>
      <c r="P702" s="34" t="str">
        <f t="shared" ca="1" si="163"/>
        <v/>
      </c>
      <c r="Q702" s="34" t="str">
        <f>IF(AND(C702="Abierto",D702="Urgente"),RANK(P702,$P$4:$P$999,0)+COUNTIF($P$4:P702,P702)-1,"")</f>
        <v/>
      </c>
      <c r="R702" s="34" t="str">
        <f t="shared" si="164"/>
        <v/>
      </c>
      <c r="S702" s="34" t="str">
        <f t="shared" ca="1" si="165"/>
        <v/>
      </c>
      <c r="T702" s="34" t="str">
        <f>IF(AND(C702="Abierto",D702="Alta"),RANK(S702,$S$4:$S$999,0)+COUNTIF($S$4:S702,S702)-1+MAX(Q:Q),"")</f>
        <v/>
      </c>
      <c r="U702" s="34" t="str">
        <f t="shared" si="166"/>
        <v/>
      </c>
      <c r="V702" s="34" t="str">
        <f t="shared" ca="1" si="167"/>
        <v/>
      </c>
      <c r="W702" s="34" t="str">
        <f>IF(AND(C702="Abierto",D702="Media"),RANK(V702,$V$4:$V$999,0)+COUNTIF($V$4:V702,V702)-1+MAX(Q:Q,T:T),"")</f>
        <v/>
      </c>
      <c r="X702" s="34" t="str">
        <f t="shared" si="168"/>
        <v/>
      </c>
      <c r="Y702" s="34" t="str">
        <f t="shared" ca="1" si="169"/>
        <v/>
      </c>
      <c r="Z702" s="34" t="str">
        <f>IF(AND(C702="Abierto",D702="Baja"),RANK(Y702,$Y$4:$Y$999,0)+COUNTIF($Y$4:Y702,Y702)-1+MAX(Q:Q,T:T,W:W),"")</f>
        <v/>
      </c>
      <c r="AA702" s="35" t="str">
        <f t="shared" si="175"/>
        <v/>
      </c>
      <c r="AB702" s="35" t="str">
        <f t="shared" si="170"/>
        <v/>
      </c>
      <c r="AC702" s="35" t="str">
        <f t="shared" si="171"/>
        <v/>
      </c>
      <c r="AD702" s="36">
        <v>699</v>
      </c>
      <c r="AE702" s="36" t="str">
        <f t="shared" ca="1" si="172"/>
        <v/>
      </c>
      <c r="AF702" s="37" t="str">
        <f t="shared" ca="1" si="173"/>
        <v/>
      </c>
      <c r="AG702" s="24"/>
      <c r="AH702" s="24"/>
      <c r="AI702" s="24"/>
      <c r="AJ702" s="24"/>
      <c r="AK702" s="36" t="str">
        <f>IF(AL702="","",MAX($AK$1:AK701)+1)</f>
        <v/>
      </c>
      <c r="AL702" s="39" t="str">
        <f>IF(H702="","",IF(COUNTIF($AL$3:AL701,H702)=0,H702,""))</f>
        <v/>
      </c>
      <c r="AM702" s="39" t="str">
        <f t="shared" si="174"/>
        <v/>
      </c>
    </row>
    <row r="703" spans="2:39" x14ac:dyDescent="0.35">
      <c r="B703" s="31"/>
      <c r="C703" s="31"/>
      <c r="D703" s="31"/>
      <c r="E703" s="31"/>
      <c r="F703" s="78"/>
      <c r="G703" s="21"/>
      <c r="H703" s="31"/>
      <c r="I703" s="32"/>
      <c r="J703" s="33" t="str">
        <f t="shared" si="161"/>
        <v/>
      </c>
      <c r="K703" s="31"/>
      <c r="L703" s="24"/>
      <c r="M703" s="24"/>
      <c r="N703" s="24"/>
      <c r="O703" s="34" t="str">
        <f t="shared" si="162"/>
        <v/>
      </c>
      <c r="P703" s="34" t="str">
        <f t="shared" ca="1" si="163"/>
        <v/>
      </c>
      <c r="Q703" s="34" t="str">
        <f>IF(AND(C703="Abierto",D703="Urgente"),RANK(P703,$P$4:$P$999,0)+COUNTIF($P$4:P703,P703)-1,"")</f>
        <v/>
      </c>
      <c r="R703" s="34" t="str">
        <f t="shared" si="164"/>
        <v/>
      </c>
      <c r="S703" s="34" t="str">
        <f t="shared" ca="1" si="165"/>
        <v/>
      </c>
      <c r="T703" s="34" t="str">
        <f>IF(AND(C703="Abierto",D703="Alta"),RANK(S703,$S$4:$S$999,0)+COUNTIF($S$4:S703,S703)-1+MAX(Q:Q),"")</f>
        <v/>
      </c>
      <c r="U703" s="34" t="str">
        <f t="shared" si="166"/>
        <v/>
      </c>
      <c r="V703" s="34" t="str">
        <f t="shared" ca="1" si="167"/>
        <v/>
      </c>
      <c r="W703" s="34" t="str">
        <f>IF(AND(C703="Abierto",D703="Media"),RANK(V703,$V$4:$V$999,0)+COUNTIF($V$4:V703,V703)-1+MAX(Q:Q,T:T),"")</f>
        <v/>
      </c>
      <c r="X703" s="34" t="str">
        <f t="shared" si="168"/>
        <v/>
      </c>
      <c r="Y703" s="34" t="str">
        <f t="shared" ca="1" si="169"/>
        <v/>
      </c>
      <c r="Z703" s="34" t="str">
        <f>IF(AND(C703="Abierto",D703="Baja"),RANK(Y703,$Y$4:$Y$999,0)+COUNTIF($Y$4:Y703,Y703)-1+MAX(Q:Q,T:T,W:W),"")</f>
        <v/>
      </c>
      <c r="AA703" s="35" t="str">
        <f t="shared" si="175"/>
        <v/>
      </c>
      <c r="AB703" s="35" t="str">
        <f t="shared" si="170"/>
        <v/>
      </c>
      <c r="AC703" s="35" t="str">
        <f t="shared" si="171"/>
        <v/>
      </c>
      <c r="AD703" s="36">
        <v>700</v>
      </c>
      <c r="AE703" s="36" t="str">
        <f t="shared" ca="1" si="172"/>
        <v/>
      </c>
      <c r="AF703" s="37" t="str">
        <f t="shared" ca="1" si="173"/>
        <v/>
      </c>
      <c r="AG703" s="24"/>
      <c r="AH703" s="24"/>
      <c r="AI703" s="24"/>
      <c r="AJ703" s="24"/>
      <c r="AK703" s="36" t="str">
        <f>IF(AL703="","",MAX($AK$1:AK702)+1)</f>
        <v/>
      </c>
      <c r="AL703" s="39" t="str">
        <f>IF(H703="","",IF(COUNTIF($AL$3:AL702,H703)=0,H703,""))</f>
        <v/>
      </c>
      <c r="AM703" s="39" t="str">
        <f t="shared" si="174"/>
        <v/>
      </c>
    </row>
    <row r="704" spans="2:39" x14ac:dyDescent="0.35">
      <c r="B704" s="31"/>
      <c r="C704" s="31"/>
      <c r="D704" s="31"/>
      <c r="E704" s="31"/>
      <c r="F704" s="78"/>
      <c r="G704" s="21"/>
      <c r="H704" s="31"/>
      <c r="I704" s="32"/>
      <c r="J704" s="33" t="str">
        <f t="shared" si="161"/>
        <v/>
      </c>
      <c r="K704" s="31"/>
      <c r="L704" s="24"/>
      <c r="M704" s="24"/>
      <c r="N704" s="24"/>
      <c r="O704" s="34" t="str">
        <f t="shared" si="162"/>
        <v/>
      </c>
      <c r="P704" s="34" t="str">
        <f t="shared" ca="1" si="163"/>
        <v/>
      </c>
      <c r="Q704" s="34" t="str">
        <f>IF(AND(C704="Abierto",D704="Urgente"),RANK(P704,$P$4:$P$999,0)+COUNTIF($P$4:P704,P704)-1,"")</f>
        <v/>
      </c>
      <c r="R704" s="34" t="str">
        <f t="shared" si="164"/>
        <v/>
      </c>
      <c r="S704" s="34" t="str">
        <f t="shared" ca="1" si="165"/>
        <v/>
      </c>
      <c r="T704" s="34" t="str">
        <f>IF(AND(C704="Abierto",D704="Alta"),RANK(S704,$S$4:$S$999,0)+COUNTIF($S$4:S704,S704)-1+MAX(Q:Q),"")</f>
        <v/>
      </c>
      <c r="U704" s="34" t="str">
        <f t="shared" si="166"/>
        <v/>
      </c>
      <c r="V704" s="34" t="str">
        <f t="shared" ca="1" si="167"/>
        <v/>
      </c>
      <c r="W704" s="34" t="str">
        <f>IF(AND(C704="Abierto",D704="Media"),RANK(V704,$V$4:$V$999,0)+COUNTIF($V$4:V704,V704)-1+MAX(Q:Q,T:T),"")</f>
        <v/>
      </c>
      <c r="X704" s="34" t="str">
        <f t="shared" si="168"/>
        <v/>
      </c>
      <c r="Y704" s="34" t="str">
        <f t="shared" ca="1" si="169"/>
        <v/>
      </c>
      <c r="Z704" s="34" t="str">
        <f>IF(AND(C704="Abierto",D704="Baja"),RANK(Y704,$Y$4:$Y$999,0)+COUNTIF($Y$4:Y704,Y704)-1+MAX(Q:Q,T:T,W:W),"")</f>
        <v/>
      </c>
      <c r="AA704" s="35" t="str">
        <f t="shared" si="175"/>
        <v/>
      </c>
      <c r="AB704" s="35" t="str">
        <f t="shared" si="170"/>
        <v/>
      </c>
      <c r="AC704" s="35" t="str">
        <f t="shared" si="171"/>
        <v/>
      </c>
      <c r="AD704" s="36">
        <v>701</v>
      </c>
      <c r="AE704" s="36" t="str">
        <f t="shared" ca="1" si="172"/>
        <v/>
      </c>
      <c r="AF704" s="37" t="str">
        <f t="shared" ca="1" si="173"/>
        <v/>
      </c>
      <c r="AG704" s="24"/>
      <c r="AH704" s="24"/>
      <c r="AI704" s="24"/>
      <c r="AJ704" s="24"/>
      <c r="AK704" s="36" t="str">
        <f>IF(AL704="","",MAX($AK$1:AK703)+1)</f>
        <v/>
      </c>
      <c r="AL704" s="39" t="str">
        <f>IF(H704="","",IF(COUNTIF($AL$3:AL703,H704)=0,H704,""))</f>
        <v/>
      </c>
      <c r="AM704" s="39" t="str">
        <f t="shared" si="174"/>
        <v/>
      </c>
    </row>
    <row r="705" spans="2:39" x14ac:dyDescent="0.35">
      <c r="B705" s="31"/>
      <c r="C705" s="31"/>
      <c r="D705" s="31"/>
      <c r="E705" s="31"/>
      <c r="F705" s="78"/>
      <c r="G705" s="21"/>
      <c r="H705" s="31"/>
      <c r="I705" s="32"/>
      <c r="J705" s="33" t="str">
        <f t="shared" si="161"/>
        <v/>
      </c>
      <c r="K705" s="31"/>
      <c r="L705" s="24"/>
      <c r="M705" s="24"/>
      <c r="N705" s="24"/>
      <c r="O705" s="34" t="str">
        <f t="shared" si="162"/>
        <v/>
      </c>
      <c r="P705" s="34" t="str">
        <f t="shared" ca="1" si="163"/>
        <v/>
      </c>
      <c r="Q705" s="34" t="str">
        <f>IF(AND(C705="Abierto",D705="Urgente"),RANK(P705,$P$4:$P$999,0)+COUNTIF($P$4:P705,P705)-1,"")</f>
        <v/>
      </c>
      <c r="R705" s="34" t="str">
        <f t="shared" si="164"/>
        <v/>
      </c>
      <c r="S705" s="34" t="str">
        <f t="shared" ca="1" si="165"/>
        <v/>
      </c>
      <c r="T705" s="34" t="str">
        <f>IF(AND(C705="Abierto",D705="Alta"),RANK(S705,$S$4:$S$999,0)+COUNTIF($S$4:S705,S705)-1+MAX(Q:Q),"")</f>
        <v/>
      </c>
      <c r="U705" s="34" t="str">
        <f t="shared" si="166"/>
        <v/>
      </c>
      <c r="V705" s="34" t="str">
        <f t="shared" ca="1" si="167"/>
        <v/>
      </c>
      <c r="W705" s="34" t="str">
        <f>IF(AND(C705="Abierto",D705="Media"),RANK(V705,$V$4:$V$999,0)+COUNTIF($V$4:V705,V705)-1+MAX(Q:Q,T:T),"")</f>
        <v/>
      </c>
      <c r="X705" s="34" t="str">
        <f t="shared" si="168"/>
        <v/>
      </c>
      <c r="Y705" s="34" t="str">
        <f t="shared" ca="1" si="169"/>
        <v/>
      </c>
      <c r="Z705" s="34" t="str">
        <f>IF(AND(C705="Abierto",D705="Baja"),RANK(Y705,$Y$4:$Y$999,0)+COUNTIF($Y$4:Y705,Y705)-1+MAX(Q:Q,T:T,W:W),"")</f>
        <v/>
      </c>
      <c r="AA705" s="35" t="str">
        <f t="shared" si="175"/>
        <v/>
      </c>
      <c r="AB705" s="35" t="str">
        <f t="shared" si="170"/>
        <v/>
      </c>
      <c r="AC705" s="35" t="str">
        <f t="shared" si="171"/>
        <v/>
      </c>
      <c r="AD705" s="36">
        <v>702</v>
      </c>
      <c r="AE705" s="36" t="str">
        <f t="shared" ca="1" si="172"/>
        <v/>
      </c>
      <c r="AF705" s="37" t="str">
        <f t="shared" ca="1" si="173"/>
        <v/>
      </c>
      <c r="AG705" s="24"/>
      <c r="AH705" s="24"/>
      <c r="AI705" s="24"/>
      <c r="AJ705" s="24"/>
      <c r="AK705" s="36" t="str">
        <f>IF(AL705="","",MAX($AK$1:AK704)+1)</f>
        <v/>
      </c>
      <c r="AL705" s="39" t="str">
        <f>IF(H705="","",IF(COUNTIF($AL$3:AL704,H705)=0,H705,""))</f>
        <v/>
      </c>
      <c r="AM705" s="39" t="str">
        <f t="shared" si="174"/>
        <v/>
      </c>
    </row>
    <row r="706" spans="2:39" x14ac:dyDescent="0.35">
      <c r="B706" s="31"/>
      <c r="C706" s="31"/>
      <c r="D706" s="31"/>
      <c r="E706" s="31"/>
      <c r="F706" s="78"/>
      <c r="G706" s="21"/>
      <c r="H706" s="31"/>
      <c r="I706" s="32"/>
      <c r="J706" s="33" t="str">
        <f t="shared" si="161"/>
        <v/>
      </c>
      <c r="K706" s="31"/>
      <c r="L706" s="24"/>
      <c r="M706" s="24"/>
      <c r="N706" s="24"/>
      <c r="O706" s="34" t="str">
        <f t="shared" si="162"/>
        <v/>
      </c>
      <c r="P706" s="34" t="str">
        <f t="shared" ca="1" si="163"/>
        <v/>
      </c>
      <c r="Q706" s="34" t="str">
        <f>IF(AND(C706="Abierto",D706="Urgente"),RANK(P706,$P$4:$P$999,0)+COUNTIF($P$4:P706,P706)-1,"")</f>
        <v/>
      </c>
      <c r="R706" s="34" t="str">
        <f t="shared" si="164"/>
        <v/>
      </c>
      <c r="S706" s="34" t="str">
        <f t="shared" ca="1" si="165"/>
        <v/>
      </c>
      <c r="T706" s="34" t="str">
        <f>IF(AND(C706="Abierto",D706="Alta"),RANK(S706,$S$4:$S$999,0)+COUNTIF($S$4:S706,S706)-1+MAX(Q:Q),"")</f>
        <v/>
      </c>
      <c r="U706" s="34" t="str">
        <f t="shared" si="166"/>
        <v/>
      </c>
      <c r="V706" s="34" t="str">
        <f t="shared" ca="1" si="167"/>
        <v/>
      </c>
      <c r="W706" s="34" t="str">
        <f>IF(AND(C706="Abierto",D706="Media"),RANK(V706,$V$4:$V$999,0)+COUNTIF($V$4:V706,V706)-1+MAX(Q:Q,T:T),"")</f>
        <v/>
      </c>
      <c r="X706" s="34" t="str">
        <f t="shared" si="168"/>
        <v/>
      </c>
      <c r="Y706" s="34" t="str">
        <f t="shared" ca="1" si="169"/>
        <v/>
      </c>
      <c r="Z706" s="34" t="str">
        <f>IF(AND(C706="Abierto",D706="Baja"),RANK(Y706,$Y$4:$Y$999,0)+COUNTIF($Y$4:Y706,Y706)-1+MAX(Q:Q,T:T,W:W),"")</f>
        <v/>
      </c>
      <c r="AA706" s="35" t="str">
        <f t="shared" si="175"/>
        <v/>
      </c>
      <c r="AB706" s="35" t="str">
        <f t="shared" si="170"/>
        <v/>
      </c>
      <c r="AC706" s="35" t="str">
        <f t="shared" si="171"/>
        <v/>
      </c>
      <c r="AD706" s="36">
        <v>703</v>
      </c>
      <c r="AE706" s="36" t="str">
        <f t="shared" ca="1" si="172"/>
        <v/>
      </c>
      <c r="AF706" s="37" t="str">
        <f t="shared" ca="1" si="173"/>
        <v/>
      </c>
      <c r="AG706" s="24"/>
      <c r="AH706" s="24"/>
      <c r="AI706" s="24"/>
      <c r="AJ706" s="24"/>
      <c r="AK706" s="36" t="str">
        <f>IF(AL706="","",MAX($AK$1:AK705)+1)</f>
        <v/>
      </c>
      <c r="AL706" s="39" t="str">
        <f>IF(H706="","",IF(COUNTIF($AL$3:AL705,H706)=0,H706,""))</f>
        <v/>
      </c>
      <c r="AM706" s="39" t="str">
        <f t="shared" si="174"/>
        <v/>
      </c>
    </row>
    <row r="707" spans="2:39" x14ac:dyDescent="0.35">
      <c r="B707" s="31"/>
      <c r="C707" s="31"/>
      <c r="D707" s="31"/>
      <c r="E707" s="31"/>
      <c r="F707" s="78"/>
      <c r="G707" s="21"/>
      <c r="H707" s="31"/>
      <c r="I707" s="32"/>
      <c r="J707" s="33" t="str">
        <f t="shared" si="161"/>
        <v/>
      </c>
      <c r="K707" s="31"/>
      <c r="L707" s="24"/>
      <c r="M707" s="24"/>
      <c r="N707" s="24"/>
      <c r="O707" s="34" t="str">
        <f t="shared" si="162"/>
        <v/>
      </c>
      <c r="P707" s="34" t="str">
        <f t="shared" ca="1" si="163"/>
        <v/>
      </c>
      <c r="Q707" s="34" t="str">
        <f>IF(AND(C707="Abierto",D707="Urgente"),RANK(P707,$P$4:$P$999,0)+COUNTIF($P$4:P707,P707)-1,"")</f>
        <v/>
      </c>
      <c r="R707" s="34" t="str">
        <f t="shared" si="164"/>
        <v/>
      </c>
      <c r="S707" s="34" t="str">
        <f t="shared" ca="1" si="165"/>
        <v/>
      </c>
      <c r="T707" s="34" t="str">
        <f>IF(AND(C707="Abierto",D707="Alta"),RANK(S707,$S$4:$S$999,0)+COUNTIF($S$4:S707,S707)-1+MAX(Q:Q),"")</f>
        <v/>
      </c>
      <c r="U707" s="34" t="str">
        <f t="shared" si="166"/>
        <v/>
      </c>
      <c r="V707" s="34" t="str">
        <f t="shared" ca="1" si="167"/>
        <v/>
      </c>
      <c r="W707" s="34" t="str">
        <f>IF(AND(C707="Abierto",D707="Media"),RANK(V707,$V$4:$V$999,0)+COUNTIF($V$4:V707,V707)-1+MAX(Q:Q,T:T),"")</f>
        <v/>
      </c>
      <c r="X707" s="34" t="str">
        <f t="shared" si="168"/>
        <v/>
      </c>
      <c r="Y707" s="34" t="str">
        <f t="shared" ca="1" si="169"/>
        <v/>
      </c>
      <c r="Z707" s="34" t="str">
        <f>IF(AND(C707="Abierto",D707="Baja"),RANK(Y707,$Y$4:$Y$999,0)+COUNTIF($Y$4:Y707,Y707)-1+MAX(Q:Q,T:T,W:W),"")</f>
        <v/>
      </c>
      <c r="AA707" s="35" t="str">
        <f t="shared" si="175"/>
        <v/>
      </c>
      <c r="AB707" s="35" t="str">
        <f t="shared" si="170"/>
        <v/>
      </c>
      <c r="AC707" s="35" t="str">
        <f t="shared" si="171"/>
        <v/>
      </c>
      <c r="AD707" s="36">
        <v>704</v>
      </c>
      <c r="AE707" s="36" t="str">
        <f t="shared" ca="1" si="172"/>
        <v/>
      </c>
      <c r="AF707" s="37" t="str">
        <f t="shared" ca="1" si="173"/>
        <v/>
      </c>
      <c r="AG707" s="24"/>
      <c r="AH707" s="24"/>
      <c r="AI707" s="24"/>
      <c r="AJ707" s="24"/>
      <c r="AK707" s="36" t="str">
        <f>IF(AL707="","",MAX($AK$1:AK706)+1)</f>
        <v/>
      </c>
      <c r="AL707" s="39" t="str">
        <f>IF(H707="","",IF(COUNTIF($AL$3:AL706,H707)=0,H707,""))</f>
        <v/>
      </c>
      <c r="AM707" s="39" t="str">
        <f t="shared" si="174"/>
        <v/>
      </c>
    </row>
    <row r="708" spans="2:39" x14ac:dyDescent="0.35">
      <c r="B708" s="31"/>
      <c r="C708" s="31"/>
      <c r="D708" s="31"/>
      <c r="E708" s="31"/>
      <c r="F708" s="78"/>
      <c r="G708" s="21"/>
      <c r="H708" s="31"/>
      <c r="I708" s="32"/>
      <c r="J708" s="33" t="str">
        <f t="shared" ref="J708:J771" si="176">IF(OR(F708=0,I708=0),"",I708-F708)</f>
        <v/>
      </c>
      <c r="K708" s="31"/>
      <c r="L708" s="24"/>
      <c r="M708" s="24"/>
      <c r="N708" s="24"/>
      <c r="O708" s="34" t="str">
        <f t="shared" ref="O708:O771" si="177">IF(AND(C708="Abierto",D708="Urgente"),B708,"")</f>
        <v/>
      </c>
      <c r="P708" s="34" t="str">
        <f t="shared" ref="P708:P771" ca="1" si="178">IF(AND(C708="Abierto",D708="Urgente"),TODAY()-F708,"")</f>
        <v/>
      </c>
      <c r="Q708" s="34" t="str">
        <f>IF(AND(C708="Abierto",D708="Urgente"),RANK(P708,$P$4:$P$999,0)+COUNTIF($P$4:P708,P708)-1,"")</f>
        <v/>
      </c>
      <c r="R708" s="34" t="str">
        <f t="shared" ref="R708:R771" si="179">IF(AND(C708="Abierto",D708="Alta"),B708,"")</f>
        <v/>
      </c>
      <c r="S708" s="34" t="str">
        <f t="shared" ref="S708:S771" ca="1" si="180">IF(AND(C708="Abierto",D708="Alta"),TODAY()-F708,"")</f>
        <v/>
      </c>
      <c r="T708" s="34" t="str">
        <f>IF(AND(C708="Abierto",D708="Alta"),RANK(S708,$S$4:$S$999,0)+COUNTIF($S$4:S708,S708)-1+MAX(Q:Q),"")</f>
        <v/>
      </c>
      <c r="U708" s="34" t="str">
        <f t="shared" ref="U708:U771" si="181">IF(AND(C708="Abierto",D708="Media"),B708,"")</f>
        <v/>
      </c>
      <c r="V708" s="34" t="str">
        <f t="shared" ref="V708:V771" ca="1" si="182">IF(AND(C708="Abierto",D708="Media"),TODAY()-F708,"")</f>
        <v/>
      </c>
      <c r="W708" s="34" t="str">
        <f>IF(AND(C708="Abierto",D708="Media"),RANK(V708,$V$4:$V$999,0)+COUNTIF($V$4:V708,V708)-1+MAX(Q:Q,T:T),"")</f>
        <v/>
      </c>
      <c r="X708" s="34" t="str">
        <f t="shared" ref="X708:X771" si="183">IF(AND(C708="Abierto",D708="Baja"),B708,"")</f>
        <v/>
      </c>
      <c r="Y708" s="34" t="str">
        <f t="shared" ref="Y708:Y771" ca="1" si="184">IF(AND(C708="Abierto",D708="Baja"),TODAY()-F708,"")</f>
        <v/>
      </c>
      <c r="Z708" s="34" t="str">
        <f>IF(AND(C708="Abierto",D708="Baja"),RANK(Y708,$Y$4:$Y$999,0)+COUNTIF($Y$4:Y708,Y708)-1+MAX(Q:Q,T:T,W:W),"")</f>
        <v/>
      </c>
      <c r="AA708" s="35" t="str">
        <f t="shared" si="175"/>
        <v/>
      </c>
      <c r="AB708" s="35" t="str">
        <f t="shared" ref="AB708:AB771" si="185">IF(OR(C708="Resuelto",C708=""),"",SUM(P708,S708,V708,Y708))</f>
        <v/>
      </c>
      <c r="AC708" s="35" t="str">
        <f t="shared" ref="AC708:AC771" si="186">IF(OR(C708="Resuelto",C708=""),"",SUM(O708,R708,U708,X708))</f>
        <v/>
      </c>
      <c r="AD708" s="36">
        <v>705</v>
      </c>
      <c r="AE708" s="36" t="str">
        <f t="shared" ca="1" si="172"/>
        <v/>
      </c>
      <c r="AF708" s="37" t="str">
        <f t="shared" ca="1" si="173"/>
        <v/>
      </c>
      <c r="AG708" s="24"/>
      <c r="AH708" s="24"/>
      <c r="AI708" s="24"/>
      <c r="AJ708" s="24"/>
      <c r="AK708" s="36" t="str">
        <f>IF(AL708="","",MAX($AK$1:AK707)+1)</f>
        <v/>
      </c>
      <c r="AL708" s="39" t="str">
        <f>IF(H708="","",IF(COUNTIF($AL$3:AL707,H708)=0,H708,""))</f>
        <v/>
      </c>
      <c r="AM708" s="39" t="str">
        <f t="shared" si="174"/>
        <v/>
      </c>
    </row>
    <row r="709" spans="2:39" x14ac:dyDescent="0.35">
      <c r="B709" s="31"/>
      <c r="C709" s="31"/>
      <c r="D709" s="31"/>
      <c r="E709" s="31"/>
      <c r="F709" s="78"/>
      <c r="G709" s="21"/>
      <c r="H709" s="31"/>
      <c r="I709" s="32"/>
      <c r="J709" s="33" t="str">
        <f t="shared" si="176"/>
        <v/>
      </c>
      <c r="K709" s="31"/>
      <c r="L709" s="24"/>
      <c r="M709" s="24"/>
      <c r="N709" s="24"/>
      <c r="O709" s="34" t="str">
        <f t="shared" si="177"/>
        <v/>
      </c>
      <c r="P709" s="34" t="str">
        <f t="shared" ca="1" si="178"/>
        <v/>
      </c>
      <c r="Q709" s="34" t="str">
        <f>IF(AND(C709="Abierto",D709="Urgente"),RANK(P709,$P$4:$P$999,0)+COUNTIF($P$4:P709,P709)-1,"")</f>
        <v/>
      </c>
      <c r="R709" s="34" t="str">
        <f t="shared" si="179"/>
        <v/>
      </c>
      <c r="S709" s="34" t="str">
        <f t="shared" ca="1" si="180"/>
        <v/>
      </c>
      <c r="T709" s="34" t="str">
        <f>IF(AND(C709="Abierto",D709="Alta"),RANK(S709,$S$4:$S$999,0)+COUNTIF($S$4:S709,S709)-1+MAX(Q:Q),"")</f>
        <v/>
      </c>
      <c r="U709" s="34" t="str">
        <f t="shared" si="181"/>
        <v/>
      </c>
      <c r="V709" s="34" t="str">
        <f t="shared" ca="1" si="182"/>
        <v/>
      </c>
      <c r="W709" s="34" t="str">
        <f>IF(AND(C709="Abierto",D709="Media"),RANK(V709,$V$4:$V$999,0)+COUNTIF($V$4:V709,V709)-1+MAX(Q:Q,T:T),"")</f>
        <v/>
      </c>
      <c r="X709" s="34" t="str">
        <f t="shared" si="183"/>
        <v/>
      </c>
      <c r="Y709" s="34" t="str">
        <f t="shared" ca="1" si="184"/>
        <v/>
      </c>
      <c r="Z709" s="34" t="str">
        <f>IF(AND(C709="Abierto",D709="Baja"),RANK(Y709,$Y$4:$Y$999,0)+COUNTIF($Y$4:Y709,Y709)-1+MAX(Q:Q,T:T,W:W),"")</f>
        <v/>
      </c>
      <c r="AA709" s="35" t="str">
        <f t="shared" si="175"/>
        <v/>
      </c>
      <c r="AB709" s="35" t="str">
        <f t="shared" si="185"/>
        <v/>
      </c>
      <c r="AC709" s="35" t="str">
        <f t="shared" si="186"/>
        <v/>
      </c>
      <c r="AD709" s="36">
        <v>706</v>
      </c>
      <c r="AE709" s="36" t="str">
        <f t="shared" ref="AE709:AE772" ca="1" si="187">IF(ISNA(VLOOKUP(AD709,$AA$4:$AC$996,3,FALSE))=TRUE,"",VLOOKUP(AD709,$AA$4:$AC$996,3,FALSE))</f>
        <v/>
      </c>
      <c r="AF709" s="37" t="str">
        <f t="shared" ref="AF709:AF772" ca="1" si="188">IF(ISNA(VLOOKUP(AD709,$AA$4:$AC$996,2,FALSE))=TRUE,"",VLOOKUP(AD709,$AA$4:$AC$996,2,FALSE))</f>
        <v/>
      </c>
      <c r="AG709" s="24"/>
      <c r="AH709" s="24"/>
      <c r="AI709" s="24"/>
      <c r="AJ709" s="24"/>
      <c r="AK709" s="36" t="str">
        <f>IF(AL709="","",MAX($AK$1:AK708)+1)</f>
        <v/>
      </c>
      <c r="AL709" s="39" t="str">
        <f>IF(H709="","",IF(COUNTIF($AL$3:AL708,H709)=0,H709,""))</f>
        <v/>
      </c>
      <c r="AM709" s="39" t="str">
        <f t="shared" ref="AM709:AM772" si="189">IF(ISNA(VLOOKUP(AD709,$AK$4:$AL$996,2,FALSE))=TRUE,"",VLOOKUP(AD709,$AK$4:$AL$996,2,FALSE))</f>
        <v/>
      </c>
    </row>
    <row r="710" spans="2:39" x14ac:dyDescent="0.35">
      <c r="B710" s="31"/>
      <c r="C710" s="31"/>
      <c r="D710" s="31"/>
      <c r="E710" s="31"/>
      <c r="F710" s="78"/>
      <c r="G710" s="21"/>
      <c r="H710" s="31"/>
      <c r="I710" s="32"/>
      <c r="J710" s="33" t="str">
        <f t="shared" si="176"/>
        <v/>
      </c>
      <c r="K710" s="31"/>
      <c r="L710" s="24"/>
      <c r="M710" s="24"/>
      <c r="N710" s="24"/>
      <c r="O710" s="34" t="str">
        <f t="shared" si="177"/>
        <v/>
      </c>
      <c r="P710" s="34" t="str">
        <f t="shared" ca="1" si="178"/>
        <v/>
      </c>
      <c r="Q710" s="34" t="str">
        <f>IF(AND(C710="Abierto",D710="Urgente"),RANK(P710,$P$4:$P$999,0)+COUNTIF($P$4:P710,P710)-1,"")</f>
        <v/>
      </c>
      <c r="R710" s="34" t="str">
        <f t="shared" si="179"/>
        <v/>
      </c>
      <c r="S710" s="34" t="str">
        <f t="shared" ca="1" si="180"/>
        <v/>
      </c>
      <c r="T710" s="34" t="str">
        <f>IF(AND(C710="Abierto",D710="Alta"),RANK(S710,$S$4:$S$999,0)+COUNTIF($S$4:S710,S710)-1+MAX(Q:Q),"")</f>
        <v/>
      </c>
      <c r="U710" s="34" t="str">
        <f t="shared" si="181"/>
        <v/>
      </c>
      <c r="V710" s="34" t="str">
        <f t="shared" ca="1" si="182"/>
        <v/>
      </c>
      <c r="W710" s="34" t="str">
        <f>IF(AND(C710="Abierto",D710="Media"),RANK(V710,$V$4:$V$999,0)+COUNTIF($V$4:V710,V710)-1+MAX(Q:Q,T:T),"")</f>
        <v/>
      </c>
      <c r="X710" s="34" t="str">
        <f t="shared" si="183"/>
        <v/>
      </c>
      <c r="Y710" s="34" t="str">
        <f t="shared" ca="1" si="184"/>
        <v/>
      </c>
      <c r="Z710" s="34" t="str">
        <f>IF(AND(C710="Abierto",D710="Baja"),RANK(Y710,$Y$4:$Y$999,0)+COUNTIF($Y$4:Y710,Y710)-1+MAX(Q:Q,T:T,W:W),"")</f>
        <v/>
      </c>
      <c r="AA710" s="35" t="str">
        <f t="shared" si="175"/>
        <v/>
      </c>
      <c r="AB710" s="35" t="str">
        <f t="shared" si="185"/>
        <v/>
      </c>
      <c r="AC710" s="35" t="str">
        <f t="shared" si="186"/>
        <v/>
      </c>
      <c r="AD710" s="36">
        <v>707</v>
      </c>
      <c r="AE710" s="36" t="str">
        <f t="shared" ca="1" si="187"/>
        <v/>
      </c>
      <c r="AF710" s="37" t="str">
        <f t="shared" ca="1" si="188"/>
        <v/>
      </c>
      <c r="AG710" s="24"/>
      <c r="AH710" s="24"/>
      <c r="AI710" s="24"/>
      <c r="AJ710" s="24"/>
      <c r="AK710" s="36" t="str">
        <f>IF(AL710="","",MAX($AK$1:AK709)+1)</f>
        <v/>
      </c>
      <c r="AL710" s="39" t="str">
        <f>IF(H710="","",IF(COUNTIF($AL$3:AL709,H710)=0,H710,""))</f>
        <v/>
      </c>
      <c r="AM710" s="39" t="str">
        <f t="shared" si="189"/>
        <v/>
      </c>
    </row>
    <row r="711" spans="2:39" x14ac:dyDescent="0.35">
      <c r="B711" s="31"/>
      <c r="C711" s="31"/>
      <c r="D711" s="31"/>
      <c r="E711" s="31"/>
      <c r="F711" s="78"/>
      <c r="G711" s="21"/>
      <c r="H711" s="31"/>
      <c r="I711" s="32"/>
      <c r="J711" s="33" t="str">
        <f t="shared" si="176"/>
        <v/>
      </c>
      <c r="K711" s="31"/>
      <c r="L711" s="24"/>
      <c r="M711" s="24"/>
      <c r="N711" s="24"/>
      <c r="O711" s="34" t="str">
        <f t="shared" si="177"/>
        <v/>
      </c>
      <c r="P711" s="34" t="str">
        <f t="shared" ca="1" si="178"/>
        <v/>
      </c>
      <c r="Q711" s="34" t="str">
        <f>IF(AND(C711="Abierto",D711="Urgente"),RANK(P711,$P$4:$P$999,0)+COUNTIF($P$4:P711,P711)-1,"")</f>
        <v/>
      </c>
      <c r="R711" s="34" t="str">
        <f t="shared" si="179"/>
        <v/>
      </c>
      <c r="S711" s="34" t="str">
        <f t="shared" ca="1" si="180"/>
        <v/>
      </c>
      <c r="T711" s="34" t="str">
        <f>IF(AND(C711="Abierto",D711="Alta"),RANK(S711,$S$4:$S$999,0)+COUNTIF($S$4:S711,S711)-1+MAX(Q:Q),"")</f>
        <v/>
      </c>
      <c r="U711" s="34" t="str">
        <f t="shared" si="181"/>
        <v/>
      </c>
      <c r="V711" s="34" t="str">
        <f t="shared" ca="1" si="182"/>
        <v/>
      </c>
      <c r="W711" s="34" t="str">
        <f>IF(AND(C711="Abierto",D711="Media"),RANK(V711,$V$4:$V$999,0)+COUNTIF($V$4:V711,V711)-1+MAX(Q:Q,T:T),"")</f>
        <v/>
      </c>
      <c r="X711" s="34" t="str">
        <f t="shared" si="183"/>
        <v/>
      </c>
      <c r="Y711" s="34" t="str">
        <f t="shared" ca="1" si="184"/>
        <v/>
      </c>
      <c r="Z711" s="34" t="str">
        <f>IF(AND(C711="Abierto",D711="Baja"),RANK(Y711,$Y$4:$Y$999,0)+COUNTIF($Y$4:Y711,Y711)-1+MAX(Q:Q,T:T,W:W),"")</f>
        <v/>
      </c>
      <c r="AA711" s="35" t="str">
        <f t="shared" si="175"/>
        <v/>
      </c>
      <c r="AB711" s="35" t="str">
        <f t="shared" si="185"/>
        <v/>
      </c>
      <c r="AC711" s="35" t="str">
        <f t="shared" si="186"/>
        <v/>
      </c>
      <c r="AD711" s="36">
        <v>708</v>
      </c>
      <c r="AE711" s="36" t="str">
        <f t="shared" ca="1" si="187"/>
        <v/>
      </c>
      <c r="AF711" s="37" t="str">
        <f t="shared" ca="1" si="188"/>
        <v/>
      </c>
      <c r="AG711" s="24"/>
      <c r="AH711" s="24"/>
      <c r="AI711" s="24"/>
      <c r="AJ711" s="24"/>
      <c r="AK711" s="36" t="str">
        <f>IF(AL711="","",MAX($AK$1:AK710)+1)</f>
        <v/>
      </c>
      <c r="AL711" s="39" t="str">
        <f>IF(H711="","",IF(COUNTIF($AL$3:AL710,H711)=0,H711,""))</f>
        <v/>
      </c>
      <c r="AM711" s="39" t="str">
        <f t="shared" si="189"/>
        <v/>
      </c>
    </row>
    <row r="712" spans="2:39" x14ac:dyDescent="0.35">
      <c r="B712" s="31"/>
      <c r="C712" s="31"/>
      <c r="D712" s="31"/>
      <c r="E712" s="31"/>
      <c r="F712" s="78"/>
      <c r="G712" s="21"/>
      <c r="H712" s="31"/>
      <c r="I712" s="32"/>
      <c r="J712" s="33" t="str">
        <f t="shared" si="176"/>
        <v/>
      </c>
      <c r="K712" s="31"/>
      <c r="L712" s="24"/>
      <c r="M712" s="24"/>
      <c r="N712" s="24"/>
      <c r="O712" s="34" t="str">
        <f t="shared" si="177"/>
        <v/>
      </c>
      <c r="P712" s="34" t="str">
        <f t="shared" ca="1" si="178"/>
        <v/>
      </c>
      <c r="Q712" s="34" t="str">
        <f>IF(AND(C712="Abierto",D712="Urgente"),RANK(P712,$P$4:$P$999,0)+COUNTIF($P$4:P712,P712)-1,"")</f>
        <v/>
      </c>
      <c r="R712" s="34" t="str">
        <f t="shared" si="179"/>
        <v/>
      </c>
      <c r="S712" s="34" t="str">
        <f t="shared" ca="1" si="180"/>
        <v/>
      </c>
      <c r="T712" s="34" t="str">
        <f>IF(AND(C712="Abierto",D712="Alta"),RANK(S712,$S$4:$S$999,0)+COUNTIF($S$4:S712,S712)-1+MAX(Q:Q),"")</f>
        <v/>
      </c>
      <c r="U712" s="34" t="str">
        <f t="shared" si="181"/>
        <v/>
      </c>
      <c r="V712" s="34" t="str">
        <f t="shared" ca="1" si="182"/>
        <v/>
      </c>
      <c r="W712" s="34" t="str">
        <f>IF(AND(C712="Abierto",D712="Media"),RANK(V712,$V$4:$V$999,0)+COUNTIF($V$4:V712,V712)-1+MAX(Q:Q,T:T),"")</f>
        <v/>
      </c>
      <c r="X712" s="34" t="str">
        <f t="shared" si="183"/>
        <v/>
      </c>
      <c r="Y712" s="34" t="str">
        <f t="shared" ca="1" si="184"/>
        <v/>
      </c>
      <c r="Z712" s="34" t="str">
        <f>IF(AND(C712="Abierto",D712="Baja"),RANK(Y712,$Y$4:$Y$999,0)+COUNTIF($Y$4:Y712,Y712)-1+MAX(Q:Q,T:T,W:W),"")</f>
        <v/>
      </c>
      <c r="AA712" s="35" t="str">
        <f t="shared" si="175"/>
        <v/>
      </c>
      <c r="AB712" s="35" t="str">
        <f t="shared" si="185"/>
        <v/>
      </c>
      <c r="AC712" s="35" t="str">
        <f t="shared" si="186"/>
        <v/>
      </c>
      <c r="AD712" s="36">
        <v>709</v>
      </c>
      <c r="AE712" s="36" t="str">
        <f t="shared" ca="1" si="187"/>
        <v/>
      </c>
      <c r="AF712" s="37" t="str">
        <f t="shared" ca="1" si="188"/>
        <v/>
      </c>
      <c r="AG712" s="24"/>
      <c r="AH712" s="24"/>
      <c r="AI712" s="24"/>
      <c r="AJ712" s="24"/>
      <c r="AK712" s="36" t="str">
        <f>IF(AL712="","",MAX($AK$1:AK711)+1)</f>
        <v/>
      </c>
      <c r="AL712" s="39" t="str">
        <f>IF(H712="","",IF(COUNTIF($AL$3:AL711,H712)=0,H712,""))</f>
        <v/>
      </c>
      <c r="AM712" s="39" t="str">
        <f t="shared" si="189"/>
        <v/>
      </c>
    </row>
    <row r="713" spans="2:39" x14ac:dyDescent="0.35">
      <c r="B713" s="31"/>
      <c r="C713" s="31"/>
      <c r="D713" s="31"/>
      <c r="E713" s="31"/>
      <c r="F713" s="78"/>
      <c r="G713" s="21"/>
      <c r="H713" s="31"/>
      <c r="I713" s="32"/>
      <c r="J713" s="33" t="str">
        <f t="shared" si="176"/>
        <v/>
      </c>
      <c r="K713" s="31"/>
      <c r="L713" s="24"/>
      <c r="M713" s="24"/>
      <c r="N713" s="24"/>
      <c r="O713" s="34" t="str">
        <f t="shared" si="177"/>
        <v/>
      </c>
      <c r="P713" s="34" t="str">
        <f t="shared" ca="1" si="178"/>
        <v/>
      </c>
      <c r="Q713" s="34" t="str">
        <f>IF(AND(C713="Abierto",D713="Urgente"),RANK(P713,$P$4:$P$999,0)+COUNTIF($P$4:P713,P713)-1,"")</f>
        <v/>
      </c>
      <c r="R713" s="34" t="str">
        <f t="shared" si="179"/>
        <v/>
      </c>
      <c r="S713" s="34" t="str">
        <f t="shared" ca="1" si="180"/>
        <v/>
      </c>
      <c r="T713" s="34" t="str">
        <f>IF(AND(C713="Abierto",D713="Alta"),RANK(S713,$S$4:$S$999,0)+COUNTIF($S$4:S713,S713)-1+MAX(Q:Q),"")</f>
        <v/>
      </c>
      <c r="U713" s="34" t="str">
        <f t="shared" si="181"/>
        <v/>
      </c>
      <c r="V713" s="34" t="str">
        <f t="shared" ca="1" si="182"/>
        <v/>
      </c>
      <c r="W713" s="34" t="str">
        <f>IF(AND(C713="Abierto",D713="Media"),RANK(V713,$V$4:$V$999,0)+COUNTIF($V$4:V713,V713)-1+MAX(Q:Q,T:T),"")</f>
        <v/>
      </c>
      <c r="X713" s="34" t="str">
        <f t="shared" si="183"/>
        <v/>
      </c>
      <c r="Y713" s="34" t="str">
        <f t="shared" ca="1" si="184"/>
        <v/>
      </c>
      <c r="Z713" s="34" t="str">
        <f>IF(AND(C713="Abierto",D713="Baja"),RANK(Y713,$Y$4:$Y$999,0)+COUNTIF($Y$4:Y713,Y713)-1+MAX(Q:Q,T:T,W:W),"")</f>
        <v/>
      </c>
      <c r="AA713" s="35" t="str">
        <f t="shared" si="175"/>
        <v/>
      </c>
      <c r="AB713" s="35" t="str">
        <f t="shared" si="185"/>
        <v/>
      </c>
      <c r="AC713" s="35" t="str">
        <f t="shared" si="186"/>
        <v/>
      </c>
      <c r="AD713" s="36">
        <v>710</v>
      </c>
      <c r="AE713" s="36" t="str">
        <f t="shared" ca="1" si="187"/>
        <v/>
      </c>
      <c r="AF713" s="37" t="str">
        <f t="shared" ca="1" si="188"/>
        <v/>
      </c>
      <c r="AG713" s="24"/>
      <c r="AH713" s="24"/>
      <c r="AI713" s="24"/>
      <c r="AJ713" s="24"/>
      <c r="AK713" s="36" t="str">
        <f>IF(AL713="","",MAX($AK$1:AK712)+1)</f>
        <v/>
      </c>
      <c r="AL713" s="39" t="str">
        <f>IF(H713="","",IF(COUNTIF($AL$3:AL712,H713)=0,H713,""))</f>
        <v/>
      </c>
      <c r="AM713" s="39" t="str">
        <f t="shared" si="189"/>
        <v/>
      </c>
    </row>
    <row r="714" spans="2:39" x14ac:dyDescent="0.35">
      <c r="B714" s="31"/>
      <c r="C714" s="31"/>
      <c r="D714" s="31"/>
      <c r="E714" s="31"/>
      <c r="F714" s="78"/>
      <c r="G714" s="21"/>
      <c r="H714" s="31"/>
      <c r="I714" s="32"/>
      <c r="J714" s="33" t="str">
        <f t="shared" si="176"/>
        <v/>
      </c>
      <c r="K714" s="31"/>
      <c r="L714" s="24"/>
      <c r="M714" s="24"/>
      <c r="N714" s="24"/>
      <c r="O714" s="34" t="str">
        <f t="shared" si="177"/>
        <v/>
      </c>
      <c r="P714" s="34" t="str">
        <f t="shared" ca="1" si="178"/>
        <v/>
      </c>
      <c r="Q714" s="34" t="str">
        <f>IF(AND(C714="Abierto",D714="Urgente"),RANK(P714,$P$4:$P$999,0)+COUNTIF($P$4:P714,P714)-1,"")</f>
        <v/>
      </c>
      <c r="R714" s="34" t="str">
        <f t="shared" si="179"/>
        <v/>
      </c>
      <c r="S714" s="34" t="str">
        <f t="shared" ca="1" si="180"/>
        <v/>
      </c>
      <c r="T714" s="34" t="str">
        <f>IF(AND(C714="Abierto",D714="Alta"),RANK(S714,$S$4:$S$999,0)+COUNTIF($S$4:S714,S714)-1+MAX(Q:Q),"")</f>
        <v/>
      </c>
      <c r="U714" s="34" t="str">
        <f t="shared" si="181"/>
        <v/>
      </c>
      <c r="V714" s="34" t="str">
        <f t="shared" ca="1" si="182"/>
        <v/>
      </c>
      <c r="W714" s="34" t="str">
        <f>IF(AND(C714="Abierto",D714="Media"),RANK(V714,$V$4:$V$999,0)+COUNTIF($V$4:V714,V714)-1+MAX(Q:Q,T:T),"")</f>
        <v/>
      </c>
      <c r="X714" s="34" t="str">
        <f t="shared" si="183"/>
        <v/>
      </c>
      <c r="Y714" s="34" t="str">
        <f t="shared" ca="1" si="184"/>
        <v/>
      </c>
      <c r="Z714" s="34" t="str">
        <f>IF(AND(C714="Abierto",D714="Baja"),RANK(Y714,$Y$4:$Y$999,0)+COUNTIF($Y$4:Y714,Y714)-1+MAX(Q:Q,T:T,W:W),"")</f>
        <v/>
      </c>
      <c r="AA714" s="35" t="str">
        <f t="shared" si="175"/>
        <v/>
      </c>
      <c r="AB714" s="35" t="str">
        <f t="shared" si="185"/>
        <v/>
      </c>
      <c r="AC714" s="35" t="str">
        <f t="shared" si="186"/>
        <v/>
      </c>
      <c r="AD714" s="36">
        <v>711</v>
      </c>
      <c r="AE714" s="36" t="str">
        <f t="shared" ca="1" si="187"/>
        <v/>
      </c>
      <c r="AF714" s="37" t="str">
        <f t="shared" ca="1" si="188"/>
        <v/>
      </c>
      <c r="AG714" s="24"/>
      <c r="AH714" s="24"/>
      <c r="AI714" s="24"/>
      <c r="AJ714" s="24"/>
      <c r="AK714" s="36" t="str">
        <f>IF(AL714="","",MAX($AK$1:AK713)+1)</f>
        <v/>
      </c>
      <c r="AL714" s="39" t="str">
        <f>IF(H714="","",IF(COUNTIF($AL$3:AL713,H714)=0,H714,""))</f>
        <v/>
      </c>
      <c r="AM714" s="39" t="str">
        <f t="shared" si="189"/>
        <v/>
      </c>
    </row>
    <row r="715" spans="2:39" x14ac:dyDescent="0.35">
      <c r="B715" s="31"/>
      <c r="C715" s="31"/>
      <c r="D715" s="31"/>
      <c r="E715" s="31"/>
      <c r="F715" s="78"/>
      <c r="G715" s="21"/>
      <c r="H715" s="31"/>
      <c r="I715" s="32"/>
      <c r="J715" s="33" t="str">
        <f t="shared" si="176"/>
        <v/>
      </c>
      <c r="K715" s="31"/>
      <c r="L715" s="24"/>
      <c r="M715" s="24"/>
      <c r="N715" s="24"/>
      <c r="O715" s="34" t="str">
        <f t="shared" si="177"/>
        <v/>
      </c>
      <c r="P715" s="34" t="str">
        <f t="shared" ca="1" si="178"/>
        <v/>
      </c>
      <c r="Q715" s="34" t="str">
        <f>IF(AND(C715="Abierto",D715="Urgente"),RANK(P715,$P$4:$P$999,0)+COUNTIF($P$4:P715,P715)-1,"")</f>
        <v/>
      </c>
      <c r="R715" s="34" t="str">
        <f t="shared" si="179"/>
        <v/>
      </c>
      <c r="S715" s="34" t="str">
        <f t="shared" ca="1" si="180"/>
        <v/>
      </c>
      <c r="T715" s="34" t="str">
        <f>IF(AND(C715="Abierto",D715="Alta"),RANK(S715,$S$4:$S$999,0)+COUNTIF($S$4:S715,S715)-1+MAX(Q:Q),"")</f>
        <v/>
      </c>
      <c r="U715" s="34" t="str">
        <f t="shared" si="181"/>
        <v/>
      </c>
      <c r="V715" s="34" t="str">
        <f t="shared" ca="1" si="182"/>
        <v/>
      </c>
      <c r="W715" s="34" t="str">
        <f>IF(AND(C715="Abierto",D715="Media"),RANK(V715,$V$4:$V$999,0)+COUNTIF($V$4:V715,V715)-1+MAX(Q:Q,T:T),"")</f>
        <v/>
      </c>
      <c r="X715" s="34" t="str">
        <f t="shared" si="183"/>
        <v/>
      </c>
      <c r="Y715" s="34" t="str">
        <f t="shared" ca="1" si="184"/>
        <v/>
      </c>
      <c r="Z715" s="34" t="str">
        <f>IF(AND(C715="Abierto",D715="Baja"),RANK(Y715,$Y$4:$Y$999,0)+COUNTIF($Y$4:Y715,Y715)-1+MAX(Q:Q,T:T,W:W),"")</f>
        <v/>
      </c>
      <c r="AA715" s="35" t="str">
        <f t="shared" si="175"/>
        <v/>
      </c>
      <c r="AB715" s="35" t="str">
        <f t="shared" si="185"/>
        <v/>
      </c>
      <c r="AC715" s="35" t="str">
        <f t="shared" si="186"/>
        <v/>
      </c>
      <c r="AD715" s="36">
        <v>712</v>
      </c>
      <c r="AE715" s="36" t="str">
        <f t="shared" ca="1" si="187"/>
        <v/>
      </c>
      <c r="AF715" s="37" t="str">
        <f t="shared" ca="1" si="188"/>
        <v/>
      </c>
      <c r="AG715" s="24"/>
      <c r="AH715" s="24"/>
      <c r="AI715" s="24"/>
      <c r="AJ715" s="24"/>
      <c r="AK715" s="36" t="str">
        <f>IF(AL715="","",MAX($AK$1:AK714)+1)</f>
        <v/>
      </c>
      <c r="AL715" s="39" t="str">
        <f>IF(H715="","",IF(COUNTIF($AL$3:AL714,H715)=0,H715,""))</f>
        <v/>
      </c>
      <c r="AM715" s="39" t="str">
        <f t="shared" si="189"/>
        <v/>
      </c>
    </row>
    <row r="716" spans="2:39" x14ac:dyDescent="0.35">
      <c r="B716" s="31"/>
      <c r="C716" s="31"/>
      <c r="D716" s="31"/>
      <c r="E716" s="31"/>
      <c r="F716" s="78"/>
      <c r="G716" s="21"/>
      <c r="H716" s="31"/>
      <c r="I716" s="32"/>
      <c r="J716" s="33" t="str">
        <f t="shared" si="176"/>
        <v/>
      </c>
      <c r="K716" s="31"/>
      <c r="L716" s="24"/>
      <c r="M716" s="24"/>
      <c r="N716" s="24"/>
      <c r="O716" s="34" t="str">
        <f t="shared" si="177"/>
        <v/>
      </c>
      <c r="P716" s="34" t="str">
        <f t="shared" ca="1" si="178"/>
        <v/>
      </c>
      <c r="Q716" s="34" t="str">
        <f>IF(AND(C716="Abierto",D716="Urgente"),RANK(P716,$P$4:$P$999,0)+COUNTIF($P$4:P716,P716)-1,"")</f>
        <v/>
      </c>
      <c r="R716" s="34" t="str">
        <f t="shared" si="179"/>
        <v/>
      </c>
      <c r="S716" s="34" t="str">
        <f t="shared" ca="1" si="180"/>
        <v/>
      </c>
      <c r="T716" s="34" t="str">
        <f>IF(AND(C716="Abierto",D716="Alta"),RANK(S716,$S$4:$S$999,0)+COUNTIF($S$4:S716,S716)-1+MAX(Q:Q),"")</f>
        <v/>
      </c>
      <c r="U716" s="34" t="str">
        <f t="shared" si="181"/>
        <v/>
      </c>
      <c r="V716" s="34" t="str">
        <f t="shared" ca="1" si="182"/>
        <v/>
      </c>
      <c r="W716" s="34" t="str">
        <f>IF(AND(C716="Abierto",D716="Media"),RANK(V716,$V$4:$V$999,0)+COUNTIF($V$4:V716,V716)-1+MAX(Q:Q,T:T),"")</f>
        <v/>
      </c>
      <c r="X716" s="34" t="str">
        <f t="shared" si="183"/>
        <v/>
      </c>
      <c r="Y716" s="34" t="str">
        <f t="shared" ca="1" si="184"/>
        <v/>
      </c>
      <c r="Z716" s="34" t="str">
        <f>IF(AND(C716="Abierto",D716="Baja"),RANK(Y716,$Y$4:$Y$999,0)+COUNTIF($Y$4:Y716,Y716)-1+MAX(Q:Q,T:T,W:W),"")</f>
        <v/>
      </c>
      <c r="AA716" s="35" t="str">
        <f t="shared" si="175"/>
        <v/>
      </c>
      <c r="AB716" s="35" t="str">
        <f t="shared" si="185"/>
        <v/>
      </c>
      <c r="AC716" s="35" t="str">
        <f t="shared" si="186"/>
        <v/>
      </c>
      <c r="AD716" s="36">
        <v>713</v>
      </c>
      <c r="AE716" s="36" t="str">
        <f t="shared" ca="1" si="187"/>
        <v/>
      </c>
      <c r="AF716" s="37" t="str">
        <f t="shared" ca="1" si="188"/>
        <v/>
      </c>
      <c r="AG716" s="24"/>
      <c r="AH716" s="24"/>
      <c r="AI716" s="24"/>
      <c r="AJ716" s="24"/>
      <c r="AK716" s="36" t="str">
        <f>IF(AL716="","",MAX($AK$1:AK715)+1)</f>
        <v/>
      </c>
      <c r="AL716" s="39" t="str">
        <f>IF(H716="","",IF(COUNTIF($AL$3:AL715,H716)=0,H716,""))</f>
        <v/>
      </c>
      <c r="AM716" s="39" t="str">
        <f t="shared" si="189"/>
        <v/>
      </c>
    </row>
    <row r="717" spans="2:39" x14ac:dyDescent="0.35">
      <c r="B717" s="31"/>
      <c r="C717" s="31"/>
      <c r="D717" s="31"/>
      <c r="E717" s="31"/>
      <c r="F717" s="78"/>
      <c r="G717" s="21"/>
      <c r="H717" s="31"/>
      <c r="I717" s="32"/>
      <c r="J717" s="33" t="str">
        <f t="shared" si="176"/>
        <v/>
      </c>
      <c r="K717" s="31"/>
      <c r="L717" s="24"/>
      <c r="M717" s="24"/>
      <c r="N717" s="24"/>
      <c r="O717" s="34" t="str">
        <f t="shared" si="177"/>
        <v/>
      </c>
      <c r="P717" s="34" t="str">
        <f t="shared" ca="1" si="178"/>
        <v/>
      </c>
      <c r="Q717" s="34" t="str">
        <f>IF(AND(C717="Abierto",D717="Urgente"),RANK(P717,$P$4:$P$999,0)+COUNTIF($P$4:P717,P717)-1,"")</f>
        <v/>
      </c>
      <c r="R717" s="34" t="str">
        <f t="shared" si="179"/>
        <v/>
      </c>
      <c r="S717" s="34" t="str">
        <f t="shared" ca="1" si="180"/>
        <v/>
      </c>
      <c r="T717" s="34" t="str">
        <f>IF(AND(C717="Abierto",D717="Alta"),RANK(S717,$S$4:$S$999,0)+COUNTIF($S$4:S717,S717)-1+MAX(Q:Q),"")</f>
        <v/>
      </c>
      <c r="U717" s="34" t="str">
        <f t="shared" si="181"/>
        <v/>
      </c>
      <c r="V717" s="34" t="str">
        <f t="shared" ca="1" si="182"/>
        <v/>
      </c>
      <c r="W717" s="34" t="str">
        <f>IF(AND(C717="Abierto",D717="Media"),RANK(V717,$V$4:$V$999,0)+COUNTIF($V$4:V717,V717)-1+MAX(Q:Q,T:T),"")</f>
        <v/>
      </c>
      <c r="X717" s="34" t="str">
        <f t="shared" si="183"/>
        <v/>
      </c>
      <c r="Y717" s="34" t="str">
        <f t="shared" ca="1" si="184"/>
        <v/>
      </c>
      <c r="Z717" s="34" t="str">
        <f>IF(AND(C717="Abierto",D717="Baja"),RANK(Y717,$Y$4:$Y$999,0)+COUNTIF($Y$4:Y717,Y717)-1+MAX(Q:Q,T:T,W:W),"")</f>
        <v/>
      </c>
      <c r="AA717" s="35" t="str">
        <f t="shared" si="175"/>
        <v/>
      </c>
      <c r="AB717" s="35" t="str">
        <f t="shared" si="185"/>
        <v/>
      </c>
      <c r="AC717" s="35" t="str">
        <f t="shared" si="186"/>
        <v/>
      </c>
      <c r="AD717" s="36">
        <v>714</v>
      </c>
      <c r="AE717" s="36" t="str">
        <f t="shared" ca="1" si="187"/>
        <v/>
      </c>
      <c r="AF717" s="37" t="str">
        <f t="shared" ca="1" si="188"/>
        <v/>
      </c>
      <c r="AG717" s="24"/>
      <c r="AH717" s="24"/>
      <c r="AI717" s="24"/>
      <c r="AJ717" s="24"/>
      <c r="AK717" s="36" t="str">
        <f>IF(AL717="","",MAX($AK$1:AK716)+1)</f>
        <v/>
      </c>
      <c r="AL717" s="39" t="str">
        <f>IF(H717="","",IF(COUNTIF($AL$3:AL716,H717)=0,H717,""))</f>
        <v/>
      </c>
      <c r="AM717" s="39" t="str">
        <f t="shared" si="189"/>
        <v/>
      </c>
    </row>
    <row r="718" spans="2:39" x14ac:dyDescent="0.35">
      <c r="B718" s="31"/>
      <c r="C718" s="31"/>
      <c r="D718" s="31"/>
      <c r="E718" s="31"/>
      <c r="F718" s="78"/>
      <c r="G718" s="21"/>
      <c r="H718" s="31"/>
      <c r="I718" s="32"/>
      <c r="J718" s="33" t="str">
        <f t="shared" si="176"/>
        <v/>
      </c>
      <c r="K718" s="31"/>
      <c r="L718" s="24"/>
      <c r="M718" s="24"/>
      <c r="N718" s="24"/>
      <c r="O718" s="34" t="str">
        <f t="shared" si="177"/>
        <v/>
      </c>
      <c r="P718" s="34" t="str">
        <f t="shared" ca="1" si="178"/>
        <v/>
      </c>
      <c r="Q718" s="34" t="str">
        <f>IF(AND(C718="Abierto",D718="Urgente"),RANK(P718,$P$4:$P$999,0)+COUNTIF($P$4:P718,P718)-1,"")</f>
        <v/>
      </c>
      <c r="R718" s="34" t="str">
        <f t="shared" si="179"/>
        <v/>
      </c>
      <c r="S718" s="34" t="str">
        <f t="shared" ca="1" si="180"/>
        <v/>
      </c>
      <c r="T718" s="34" t="str">
        <f>IF(AND(C718="Abierto",D718="Alta"),RANK(S718,$S$4:$S$999,0)+COUNTIF($S$4:S718,S718)-1+MAX(Q:Q),"")</f>
        <v/>
      </c>
      <c r="U718" s="34" t="str">
        <f t="shared" si="181"/>
        <v/>
      </c>
      <c r="V718" s="34" t="str">
        <f t="shared" ca="1" si="182"/>
        <v/>
      </c>
      <c r="W718" s="34" t="str">
        <f>IF(AND(C718="Abierto",D718="Media"),RANK(V718,$V$4:$V$999,0)+COUNTIF($V$4:V718,V718)-1+MAX(Q:Q,T:T),"")</f>
        <v/>
      </c>
      <c r="X718" s="34" t="str">
        <f t="shared" si="183"/>
        <v/>
      </c>
      <c r="Y718" s="34" t="str">
        <f t="shared" ca="1" si="184"/>
        <v/>
      </c>
      <c r="Z718" s="34" t="str">
        <f>IF(AND(C718="Abierto",D718="Baja"),RANK(Y718,$Y$4:$Y$999,0)+COUNTIF($Y$4:Y718,Y718)-1+MAX(Q:Q,T:T,W:W),"")</f>
        <v/>
      </c>
      <c r="AA718" s="35" t="str">
        <f t="shared" si="175"/>
        <v/>
      </c>
      <c r="AB718" s="35" t="str">
        <f t="shared" si="185"/>
        <v/>
      </c>
      <c r="AC718" s="35" t="str">
        <f t="shared" si="186"/>
        <v/>
      </c>
      <c r="AD718" s="36">
        <v>715</v>
      </c>
      <c r="AE718" s="36" t="str">
        <f t="shared" ca="1" si="187"/>
        <v/>
      </c>
      <c r="AF718" s="37" t="str">
        <f t="shared" ca="1" si="188"/>
        <v/>
      </c>
      <c r="AG718" s="24"/>
      <c r="AH718" s="24"/>
      <c r="AI718" s="24"/>
      <c r="AJ718" s="24"/>
      <c r="AK718" s="36" t="str">
        <f>IF(AL718="","",MAX($AK$1:AK717)+1)</f>
        <v/>
      </c>
      <c r="AL718" s="39" t="str">
        <f>IF(H718="","",IF(COUNTIF($AL$3:AL717,H718)=0,H718,""))</f>
        <v/>
      </c>
      <c r="AM718" s="39" t="str">
        <f t="shared" si="189"/>
        <v/>
      </c>
    </row>
    <row r="719" spans="2:39" x14ac:dyDescent="0.35">
      <c r="B719" s="31"/>
      <c r="C719" s="31"/>
      <c r="D719" s="31"/>
      <c r="E719" s="31"/>
      <c r="F719" s="78"/>
      <c r="G719" s="21"/>
      <c r="H719" s="31"/>
      <c r="I719" s="32"/>
      <c r="J719" s="33" t="str">
        <f t="shared" si="176"/>
        <v/>
      </c>
      <c r="K719" s="31"/>
      <c r="L719" s="24"/>
      <c r="M719" s="24"/>
      <c r="N719" s="24"/>
      <c r="O719" s="34" t="str">
        <f t="shared" si="177"/>
        <v/>
      </c>
      <c r="P719" s="34" t="str">
        <f t="shared" ca="1" si="178"/>
        <v/>
      </c>
      <c r="Q719" s="34" t="str">
        <f>IF(AND(C719="Abierto",D719="Urgente"),RANK(P719,$P$4:$P$999,0)+COUNTIF($P$4:P719,P719)-1,"")</f>
        <v/>
      </c>
      <c r="R719" s="34" t="str">
        <f t="shared" si="179"/>
        <v/>
      </c>
      <c r="S719" s="34" t="str">
        <f t="shared" ca="1" si="180"/>
        <v/>
      </c>
      <c r="T719" s="34" t="str">
        <f>IF(AND(C719="Abierto",D719="Alta"),RANK(S719,$S$4:$S$999,0)+COUNTIF($S$4:S719,S719)-1+MAX(Q:Q),"")</f>
        <v/>
      </c>
      <c r="U719" s="34" t="str">
        <f t="shared" si="181"/>
        <v/>
      </c>
      <c r="V719" s="34" t="str">
        <f t="shared" ca="1" si="182"/>
        <v/>
      </c>
      <c r="W719" s="34" t="str">
        <f>IF(AND(C719="Abierto",D719="Media"),RANK(V719,$V$4:$V$999,0)+COUNTIF($V$4:V719,V719)-1+MAX(Q:Q,T:T),"")</f>
        <v/>
      </c>
      <c r="X719" s="34" t="str">
        <f t="shared" si="183"/>
        <v/>
      </c>
      <c r="Y719" s="34" t="str">
        <f t="shared" ca="1" si="184"/>
        <v/>
      </c>
      <c r="Z719" s="34" t="str">
        <f>IF(AND(C719="Abierto",D719="Baja"),RANK(Y719,$Y$4:$Y$999,0)+COUNTIF($Y$4:Y719,Y719)-1+MAX(Q:Q,T:T,W:W),"")</f>
        <v/>
      </c>
      <c r="AA719" s="35" t="str">
        <f t="shared" si="175"/>
        <v/>
      </c>
      <c r="AB719" s="35" t="str">
        <f t="shared" si="185"/>
        <v/>
      </c>
      <c r="AC719" s="35" t="str">
        <f t="shared" si="186"/>
        <v/>
      </c>
      <c r="AD719" s="36">
        <v>716</v>
      </c>
      <c r="AE719" s="36" t="str">
        <f t="shared" ca="1" si="187"/>
        <v/>
      </c>
      <c r="AF719" s="37" t="str">
        <f t="shared" ca="1" si="188"/>
        <v/>
      </c>
      <c r="AG719" s="24"/>
      <c r="AH719" s="24"/>
      <c r="AI719" s="24"/>
      <c r="AJ719" s="24"/>
      <c r="AK719" s="36" t="str">
        <f>IF(AL719="","",MAX($AK$1:AK718)+1)</f>
        <v/>
      </c>
      <c r="AL719" s="39" t="str">
        <f>IF(H719="","",IF(COUNTIF($AL$3:AL718,H719)=0,H719,""))</f>
        <v/>
      </c>
      <c r="AM719" s="39" t="str">
        <f t="shared" si="189"/>
        <v/>
      </c>
    </row>
    <row r="720" spans="2:39" x14ac:dyDescent="0.35">
      <c r="B720" s="31"/>
      <c r="C720" s="31"/>
      <c r="D720" s="31"/>
      <c r="E720" s="31"/>
      <c r="F720" s="78"/>
      <c r="G720" s="21"/>
      <c r="H720" s="31"/>
      <c r="I720" s="32"/>
      <c r="J720" s="33" t="str">
        <f t="shared" si="176"/>
        <v/>
      </c>
      <c r="K720" s="31"/>
      <c r="L720" s="24"/>
      <c r="M720" s="24"/>
      <c r="N720" s="24"/>
      <c r="O720" s="34" t="str">
        <f t="shared" si="177"/>
        <v/>
      </c>
      <c r="P720" s="34" t="str">
        <f t="shared" ca="1" si="178"/>
        <v/>
      </c>
      <c r="Q720" s="34" t="str">
        <f>IF(AND(C720="Abierto",D720="Urgente"),RANK(P720,$P$4:$P$999,0)+COUNTIF($P$4:P720,P720)-1,"")</f>
        <v/>
      </c>
      <c r="R720" s="34" t="str">
        <f t="shared" si="179"/>
        <v/>
      </c>
      <c r="S720" s="34" t="str">
        <f t="shared" ca="1" si="180"/>
        <v/>
      </c>
      <c r="T720" s="34" t="str">
        <f>IF(AND(C720="Abierto",D720="Alta"),RANK(S720,$S$4:$S$999,0)+COUNTIF($S$4:S720,S720)-1+MAX(Q:Q),"")</f>
        <v/>
      </c>
      <c r="U720" s="34" t="str">
        <f t="shared" si="181"/>
        <v/>
      </c>
      <c r="V720" s="34" t="str">
        <f t="shared" ca="1" si="182"/>
        <v/>
      </c>
      <c r="W720" s="34" t="str">
        <f>IF(AND(C720="Abierto",D720="Media"),RANK(V720,$V$4:$V$999,0)+COUNTIF($V$4:V720,V720)-1+MAX(Q:Q,T:T),"")</f>
        <v/>
      </c>
      <c r="X720" s="34" t="str">
        <f t="shared" si="183"/>
        <v/>
      </c>
      <c r="Y720" s="34" t="str">
        <f t="shared" ca="1" si="184"/>
        <v/>
      </c>
      <c r="Z720" s="34" t="str">
        <f>IF(AND(C720="Abierto",D720="Baja"),RANK(Y720,$Y$4:$Y$999,0)+COUNTIF($Y$4:Y720,Y720)-1+MAX(Q:Q,T:T,W:W),"")</f>
        <v/>
      </c>
      <c r="AA720" s="35" t="str">
        <f t="shared" si="175"/>
        <v/>
      </c>
      <c r="AB720" s="35" t="str">
        <f t="shared" si="185"/>
        <v/>
      </c>
      <c r="AC720" s="35" t="str">
        <f t="shared" si="186"/>
        <v/>
      </c>
      <c r="AD720" s="36">
        <v>717</v>
      </c>
      <c r="AE720" s="36" t="str">
        <f t="shared" ca="1" si="187"/>
        <v/>
      </c>
      <c r="AF720" s="37" t="str">
        <f t="shared" ca="1" si="188"/>
        <v/>
      </c>
      <c r="AG720" s="24"/>
      <c r="AH720" s="24"/>
      <c r="AI720" s="24"/>
      <c r="AJ720" s="24"/>
      <c r="AK720" s="36" t="str">
        <f>IF(AL720="","",MAX($AK$1:AK719)+1)</f>
        <v/>
      </c>
      <c r="AL720" s="39" t="str">
        <f>IF(H720="","",IF(COUNTIF($AL$3:AL719,H720)=0,H720,""))</f>
        <v/>
      </c>
      <c r="AM720" s="39" t="str">
        <f t="shared" si="189"/>
        <v/>
      </c>
    </row>
    <row r="721" spans="2:39" x14ac:dyDescent="0.35">
      <c r="B721" s="31"/>
      <c r="C721" s="31"/>
      <c r="D721" s="31"/>
      <c r="E721" s="31"/>
      <c r="F721" s="78"/>
      <c r="G721" s="21"/>
      <c r="H721" s="31"/>
      <c r="I721" s="32"/>
      <c r="J721" s="33" t="str">
        <f t="shared" si="176"/>
        <v/>
      </c>
      <c r="K721" s="31"/>
      <c r="L721" s="24"/>
      <c r="M721" s="24"/>
      <c r="N721" s="24"/>
      <c r="O721" s="34" t="str">
        <f t="shared" si="177"/>
        <v/>
      </c>
      <c r="P721" s="34" t="str">
        <f t="shared" ca="1" si="178"/>
        <v/>
      </c>
      <c r="Q721" s="34" t="str">
        <f>IF(AND(C721="Abierto",D721="Urgente"),RANK(P721,$P$4:$P$999,0)+COUNTIF($P$4:P721,P721)-1,"")</f>
        <v/>
      </c>
      <c r="R721" s="34" t="str">
        <f t="shared" si="179"/>
        <v/>
      </c>
      <c r="S721" s="34" t="str">
        <f t="shared" ca="1" si="180"/>
        <v/>
      </c>
      <c r="T721" s="34" t="str">
        <f>IF(AND(C721="Abierto",D721="Alta"),RANK(S721,$S$4:$S$999,0)+COUNTIF($S$4:S721,S721)-1+MAX(Q:Q),"")</f>
        <v/>
      </c>
      <c r="U721" s="34" t="str">
        <f t="shared" si="181"/>
        <v/>
      </c>
      <c r="V721" s="34" t="str">
        <f t="shared" ca="1" si="182"/>
        <v/>
      </c>
      <c r="W721" s="34" t="str">
        <f>IF(AND(C721="Abierto",D721="Media"),RANK(V721,$V$4:$V$999,0)+COUNTIF($V$4:V721,V721)-1+MAX(Q:Q,T:T),"")</f>
        <v/>
      </c>
      <c r="X721" s="34" t="str">
        <f t="shared" si="183"/>
        <v/>
      </c>
      <c r="Y721" s="34" t="str">
        <f t="shared" ca="1" si="184"/>
        <v/>
      </c>
      <c r="Z721" s="34" t="str">
        <f>IF(AND(C721="Abierto",D721="Baja"),RANK(Y721,$Y$4:$Y$999,0)+COUNTIF($Y$4:Y721,Y721)-1+MAX(Q:Q,T:T,W:W),"")</f>
        <v/>
      </c>
      <c r="AA721" s="35" t="str">
        <f t="shared" si="175"/>
        <v/>
      </c>
      <c r="AB721" s="35" t="str">
        <f t="shared" si="185"/>
        <v/>
      </c>
      <c r="AC721" s="35" t="str">
        <f t="shared" si="186"/>
        <v/>
      </c>
      <c r="AD721" s="36">
        <v>718</v>
      </c>
      <c r="AE721" s="36" t="str">
        <f t="shared" ca="1" si="187"/>
        <v/>
      </c>
      <c r="AF721" s="37" t="str">
        <f t="shared" ca="1" si="188"/>
        <v/>
      </c>
      <c r="AG721" s="24"/>
      <c r="AH721" s="24"/>
      <c r="AI721" s="24"/>
      <c r="AJ721" s="24"/>
      <c r="AK721" s="36" t="str">
        <f>IF(AL721="","",MAX($AK$1:AK720)+1)</f>
        <v/>
      </c>
      <c r="AL721" s="39" t="str">
        <f>IF(H721="","",IF(COUNTIF($AL$3:AL720,H721)=0,H721,""))</f>
        <v/>
      </c>
      <c r="AM721" s="39" t="str">
        <f t="shared" si="189"/>
        <v/>
      </c>
    </row>
    <row r="722" spans="2:39" x14ac:dyDescent="0.35">
      <c r="B722" s="31"/>
      <c r="C722" s="31"/>
      <c r="D722" s="31"/>
      <c r="E722" s="31"/>
      <c r="F722" s="78"/>
      <c r="G722" s="21"/>
      <c r="H722" s="31"/>
      <c r="I722" s="32"/>
      <c r="J722" s="33" t="str">
        <f t="shared" si="176"/>
        <v/>
      </c>
      <c r="K722" s="31"/>
      <c r="L722" s="24"/>
      <c r="M722" s="24"/>
      <c r="N722" s="24"/>
      <c r="O722" s="34" t="str">
        <f t="shared" si="177"/>
        <v/>
      </c>
      <c r="P722" s="34" t="str">
        <f t="shared" ca="1" si="178"/>
        <v/>
      </c>
      <c r="Q722" s="34" t="str">
        <f>IF(AND(C722="Abierto",D722="Urgente"),RANK(P722,$P$4:$P$999,0)+COUNTIF($P$4:P722,P722)-1,"")</f>
        <v/>
      </c>
      <c r="R722" s="34" t="str">
        <f t="shared" si="179"/>
        <v/>
      </c>
      <c r="S722" s="34" t="str">
        <f t="shared" ca="1" si="180"/>
        <v/>
      </c>
      <c r="T722" s="34" t="str">
        <f>IF(AND(C722="Abierto",D722="Alta"),RANK(S722,$S$4:$S$999,0)+COUNTIF($S$4:S722,S722)-1+MAX(Q:Q),"")</f>
        <v/>
      </c>
      <c r="U722" s="34" t="str">
        <f t="shared" si="181"/>
        <v/>
      </c>
      <c r="V722" s="34" t="str">
        <f t="shared" ca="1" si="182"/>
        <v/>
      </c>
      <c r="W722" s="34" t="str">
        <f>IF(AND(C722="Abierto",D722="Media"),RANK(V722,$V$4:$V$999,0)+COUNTIF($V$4:V722,V722)-1+MAX(Q:Q,T:T),"")</f>
        <v/>
      </c>
      <c r="X722" s="34" t="str">
        <f t="shared" si="183"/>
        <v/>
      </c>
      <c r="Y722" s="34" t="str">
        <f t="shared" ca="1" si="184"/>
        <v/>
      </c>
      <c r="Z722" s="34" t="str">
        <f>IF(AND(C722="Abierto",D722="Baja"),RANK(Y722,$Y$4:$Y$999,0)+COUNTIF($Y$4:Y722,Y722)-1+MAX(Q:Q,T:T,W:W),"")</f>
        <v/>
      </c>
      <c r="AA722" s="35" t="str">
        <f t="shared" si="175"/>
        <v/>
      </c>
      <c r="AB722" s="35" t="str">
        <f t="shared" si="185"/>
        <v/>
      </c>
      <c r="AC722" s="35" t="str">
        <f t="shared" si="186"/>
        <v/>
      </c>
      <c r="AD722" s="36">
        <v>719</v>
      </c>
      <c r="AE722" s="36" t="str">
        <f t="shared" ca="1" si="187"/>
        <v/>
      </c>
      <c r="AF722" s="37" t="str">
        <f t="shared" ca="1" si="188"/>
        <v/>
      </c>
      <c r="AG722" s="24"/>
      <c r="AH722" s="24"/>
      <c r="AI722" s="24"/>
      <c r="AJ722" s="24"/>
      <c r="AK722" s="36" t="str">
        <f>IF(AL722="","",MAX($AK$1:AK721)+1)</f>
        <v/>
      </c>
      <c r="AL722" s="39" t="str">
        <f>IF(H722="","",IF(COUNTIF($AL$3:AL721,H722)=0,H722,""))</f>
        <v/>
      </c>
      <c r="AM722" s="39" t="str">
        <f t="shared" si="189"/>
        <v/>
      </c>
    </row>
    <row r="723" spans="2:39" x14ac:dyDescent="0.35">
      <c r="B723" s="31"/>
      <c r="C723" s="31"/>
      <c r="D723" s="31"/>
      <c r="E723" s="31"/>
      <c r="F723" s="78"/>
      <c r="G723" s="21"/>
      <c r="H723" s="31"/>
      <c r="I723" s="32"/>
      <c r="J723" s="33" t="str">
        <f t="shared" si="176"/>
        <v/>
      </c>
      <c r="K723" s="31"/>
      <c r="L723" s="24"/>
      <c r="M723" s="24"/>
      <c r="N723" s="24"/>
      <c r="O723" s="34" t="str">
        <f t="shared" si="177"/>
        <v/>
      </c>
      <c r="P723" s="34" t="str">
        <f t="shared" ca="1" si="178"/>
        <v/>
      </c>
      <c r="Q723" s="34" t="str">
        <f>IF(AND(C723="Abierto",D723="Urgente"),RANK(P723,$P$4:$P$999,0)+COUNTIF($P$4:P723,P723)-1,"")</f>
        <v/>
      </c>
      <c r="R723" s="34" t="str">
        <f t="shared" si="179"/>
        <v/>
      </c>
      <c r="S723" s="34" t="str">
        <f t="shared" ca="1" si="180"/>
        <v/>
      </c>
      <c r="T723" s="34" t="str">
        <f>IF(AND(C723="Abierto",D723="Alta"),RANK(S723,$S$4:$S$999,0)+COUNTIF($S$4:S723,S723)-1+MAX(Q:Q),"")</f>
        <v/>
      </c>
      <c r="U723" s="34" t="str">
        <f t="shared" si="181"/>
        <v/>
      </c>
      <c r="V723" s="34" t="str">
        <f t="shared" ca="1" si="182"/>
        <v/>
      </c>
      <c r="W723" s="34" t="str">
        <f>IF(AND(C723="Abierto",D723="Media"),RANK(V723,$V$4:$V$999,0)+COUNTIF($V$4:V723,V723)-1+MAX(Q:Q,T:T),"")</f>
        <v/>
      </c>
      <c r="X723" s="34" t="str">
        <f t="shared" si="183"/>
        <v/>
      </c>
      <c r="Y723" s="34" t="str">
        <f t="shared" ca="1" si="184"/>
        <v/>
      </c>
      <c r="Z723" s="34" t="str">
        <f>IF(AND(C723="Abierto",D723="Baja"),RANK(Y723,$Y$4:$Y$999,0)+COUNTIF($Y$4:Y723,Y723)-1+MAX(Q:Q,T:T,W:W),"")</f>
        <v/>
      </c>
      <c r="AA723" s="35" t="str">
        <f t="shared" si="175"/>
        <v/>
      </c>
      <c r="AB723" s="35" t="str">
        <f t="shared" si="185"/>
        <v/>
      </c>
      <c r="AC723" s="35" t="str">
        <f t="shared" si="186"/>
        <v/>
      </c>
      <c r="AD723" s="36">
        <v>720</v>
      </c>
      <c r="AE723" s="36" t="str">
        <f t="shared" ca="1" si="187"/>
        <v/>
      </c>
      <c r="AF723" s="37" t="str">
        <f t="shared" ca="1" si="188"/>
        <v/>
      </c>
      <c r="AG723" s="24"/>
      <c r="AH723" s="24"/>
      <c r="AI723" s="24"/>
      <c r="AJ723" s="24"/>
      <c r="AK723" s="36" t="str">
        <f>IF(AL723="","",MAX($AK$1:AK722)+1)</f>
        <v/>
      </c>
      <c r="AL723" s="39" t="str">
        <f>IF(H723="","",IF(COUNTIF($AL$3:AL722,H723)=0,H723,""))</f>
        <v/>
      </c>
      <c r="AM723" s="39" t="str">
        <f t="shared" si="189"/>
        <v/>
      </c>
    </row>
    <row r="724" spans="2:39" x14ac:dyDescent="0.35">
      <c r="B724" s="31"/>
      <c r="C724" s="31"/>
      <c r="D724" s="31"/>
      <c r="E724" s="31"/>
      <c r="F724" s="78"/>
      <c r="G724" s="21"/>
      <c r="H724" s="31"/>
      <c r="I724" s="32"/>
      <c r="J724" s="33" t="str">
        <f t="shared" si="176"/>
        <v/>
      </c>
      <c r="K724" s="31"/>
      <c r="L724" s="24"/>
      <c r="M724" s="24"/>
      <c r="N724" s="24"/>
      <c r="O724" s="34" t="str">
        <f t="shared" si="177"/>
        <v/>
      </c>
      <c r="P724" s="34" t="str">
        <f t="shared" ca="1" si="178"/>
        <v/>
      </c>
      <c r="Q724" s="34" t="str">
        <f>IF(AND(C724="Abierto",D724="Urgente"),RANK(P724,$P$4:$P$999,0)+COUNTIF($P$4:P724,P724)-1,"")</f>
        <v/>
      </c>
      <c r="R724" s="34" t="str">
        <f t="shared" si="179"/>
        <v/>
      </c>
      <c r="S724" s="34" t="str">
        <f t="shared" ca="1" si="180"/>
        <v/>
      </c>
      <c r="T724" s="34" t="str">
        <f>IF(AND(C724="Abierto",D724="Alta"),RANK(S724,$S$4:$S$999,0)+COUNTIF($S$4:S724,S724)-1+MAX(Q:Q),"")</f>
        <v/>
      </c>
      <c r="U724" s="34" t="str">
        <f t="shared" si="181"/>
        <v/>
      </c>
      <c r="V724" s="34" t="str">
        <f t="shared" ca="1" si="182"/>
        <v/>
      </c>
      <c r="W724" s="34" t="str">
        <f>IF(AND(C724="Abierto",D724="Media"),RANK(V724,$V$4:$V$999,0)+COUNTIF($V$4:V724,V724)-1+MAX(Q:Q,T:T),"")</f>
        <v/>
      </c>
      <c r="X724" s="34" t="str">
        <f t="shared" si="183"/>
        <v/>
      </c>
      <c r="Y724" s="34" t="str">
        <f t="shared" ca="1" si="184"/>
        <v/>
      </c>
      <c r="Z724" s="34" t="str">
        <f>IF(AND(C724="Abierto",D724="Baja"),RANK(Y724,$Y$4:$Y$999,0)+COUNTIF($Y$4:Y724,Y724)-1+MAX(Q:Q,T:T,W:W),"")</f>
        <v/>
      </c>
      <c r="AA724" s="35" t="str">
        <f t="shared" si="175"/>
        <v/>
      </c>
      <c r="AB724" s="35" t="str">
        <f t="shared" si="185"/>
        <v/>
      </c>
      <c r="AC724" s="35" t="str">
        <f t="shared" si="186"/>
        <v/>
      </c>
      <c r="AD724" s="36">
        <v>721</v>
      </c>
      <c r="AE724" s="36" t="str">
        <f t="shared" ca="1" si="187"/>
        <v/>
      </c>
      <c r="AF724" s="37" t="str">
        <f t="shared" ca="1" si="188"/>
        <v/>
      </c>
      <c r="AG724" s="24"/>
      <c r="AH724" s="24"/>
      <c r="AI724" s="24"/>
      <c r="AJ724" s="24"/>
      <c r="AK724" s="36" t="str">
        <f>IF(AL724="","",MAX($AK$1:AK723)+1)</f>
        <v/>
      </c>
      <c r="AL724" s="39" t="str">
        <f>IF(H724="","",IF(COUNTIF($AL$3:AL723,H724)=0,H724,""))</f>
        <v/>
      </c>
      <c r="AM724" s="39" t="str">
        <f t="shared" si="189"/>
        <v/>
      </c>
    </row>
    <row r="725" spans="2:39" x14ac:dyDescent="0.35">
      <c r="B725" s="31"/>
      <c r="C725" s="31"/>
      <c r="D725" s="31"/>
      <c r="E725" s="31"/>
      <c r="F725" s="78"/>
      <c r="G725" s="21"/>
      <c r="H725" s="31"/>
      <c r="I725" s="32"/>
      <c r="J725" s="33" t="str">
        <f t="shared" si="176"/>
        <v/>
      </c>
      <c r="K725" s="31"/>
      <c r="L725" s="24"/>
      <c r="M725" s="24"/>
      <c r="N725" s="24"/>
      <c r="O725" s="34" t="str">
        <f t="shared" si="177"/>
        <v/>
      </c>
      <c r="P725" s="34" t="str">
        <f t="shared" ca="1" si="178"/>
        <v/>
      </c>
      <c r="Q725" s="34" t="str">
        <f>IF(AND(C725="Abierto",D725="Urgente"),RANK(P725,$P$4:$P$999,0)+COUNTIF($P$4:P725,P725)-1,"")</f>
        <v/>
      </c>
      <c r="R725" s="34" t="str">
        <f t="shared" si="179"/>
        <v/>
      </c>
      <c r="S725" s="34" t="str">
        <f t="shared" ca="1" si="180"/>
        <v/>
      </c>
      <c r="T725" s="34" t="str">
        <f>IF(AND(C725="Abierto",D725="Alta"),RANK(S725,$S$4:$S$999,0)+COUNTIF($S$4:S725,S725)-1+MAX(Q:Q),"")</f>
        <v/>
      </c>
      <c r="U725" s="34" t="str">
        <f t="shared" si="181"/>
        <v/>
      </c>
      <c r="V725" s="34" t="str">
        <f t="shared" ca="1" si="182"/>
        <v/>
      </c>
      <c r="W725" s="34" t="str">
        <f>IF(AND(C725="Abierto",D725="Media"),RANK(V725,$V$4:$V$999,0)+COUNTIF($V$4:V725,V725)-1+MAX(Q:Q,T:T),"")</f>
        <v/>
      </c>
      <c r="X725" s="34" t="str">
        <f t="shared" si="183"/>
        <v/>
      </c>
      <c r="Y725" s="34" t="str">
        <f t="shared" ca="1" si="184"/>
        <v/>
      </c>
      <c r="Z725" s="34" t="str">
        <f>IF(AND(C725="Abierto",D725="Baja"),RANK(Y725,$Y$4:$Y$999,0)+COUNTIF($Y$4:Y725,Y725)-1+MAX(Q:Q,T:T,W:W),"")</f>
        <v/>
      </c>
      <c r="AA725" s="35" t="str">
        <f t="shared" si="175"/>
        <v/>
      </c>
      <c r="AB725" s="35" t="str">
        <f t="shared" si="185"/>
        <v/>
      </c>
      <c r="AC725" s="35" t="str">
        <f t="shared" si="186"/>
        <v/>
      </c>
      <c r="AD725" s="36">
        <v>722</v>
      </c>
      <c r="AE725" s="36" t="str">
        <f t="shared" ca="1" si="187"/>
        <v/>
      </c>
      <c r="AF725" s="37" t="str">
        <f t="shared" ca="1" si="188"/>
        <v/>
      </c>
      <c r="AG725" s="24"/>
      <c r="AH725" s="24"/>
      <c r="AI725" s="24"/>
      <c r="AJ725" s="24"/>
      <c r="AK725" s="36" t="str">
        <f>IF(AL725="","",MAX($AK$1:AK724)+1)</f>
        <v/>
      </c>
      <c r="AL725" s="39" t="str">
        <f>IF(H725="","",IF(COUNTIF($AL$3:AL724,H725)=0,H725,""))</f>
        <v/>
      </c>
      <c r="AM725" s="39" t="str">
        <f t="shared" si="189"/>
        <v/>
      </c>
    </row>
    <row r="726" spans="2:39" x14ac:dyDescent="0.35">
      <c r="B726" s="31"/>
      <c r="C726" s="31"/>
      <c r="D726" s="31"/>
      <c r="E726" s="31"/>
      <c r="F726" s="78"/>
      <c r="G726" s="21"/>
      <c r="H726" s="31"/>
      <c r="I726" s="32"/>
      <c r="J726" s="33" t="str">
        <f t="shared" si="176"/>
        <v/>
      </c>
      <c r="K726" s="31"/>
      <c r="L726" s="24"/>
      <c r="M726" s="24"/>
      <c r="N726" s="24"/>
      <c r="O726" s="34" t="str">
        <f t="shared" si="177"/>
        <v/>
      </c>
      <c r="P726" s="34" t="str">
        <f t="shared" ca="1" si="178"/>
        <v/>
      </c>
      <c r="Q726" s="34" t="str">
        <f>IF(AND(C726="Abierto",D726="Urgente"),RANK(P726,$P$4:$P$999,0)+COUNTIF($P$4:P726,P726)-1,"")</f>
        <v/>
      </c>
      <c r="R726" s="34" t="str">
        <f t="shared" si="179"/>
        <v/>
      </c>
      <c r="S726" s="34" t="str">
        <f t="shared" ca="1" si="180"/>
        <v/>
      </c>
      <c r="T726" s="34" t="str">
        <f>IF(AND(C726="Abierto",D726="Alta"),RANK(S726,$S$4:$S$999,0)+COUNTIF($S$4:S726,S726)-1+MAX(Q:Q),"")</f>
        <v/>
      </c>
      <c r="U726" s="34" t="str">
        <f t="shared" si="181"/>
        <v/>
      </c>
      <c r="V726" s="34" t="str">
        <f t="shared" ca="1" si="182"/>
        <v/>
      </c>
      <c r="W726" s="34" t="str">
        <f>IF(AND(C726="Abierto",D726="Media"),RANK(V726,$V$4:$V$999,0)+COUNTIF($V$4:V726,V726)-1+MAX(Q:Q,T:T),"")</f>
        <v/>
      </c>
      <c r="X726" s="34" t="str">
        <f t="shared" si="183"/>
        <v/>
      </c>
      <c r="Y726" s="34" t="str">
        <f t="shared" ca="1" si="184"/>
        <v/>
      </c>
      <c r="Z726" s="34" t="str">
        <f>IF(AND(C726="Abierto",D726="Baja"),RANK(Y726,$Y$4:$Y$999,0)+COUNTIF($Y$4:Y726,Y726)-1+MAX(Q:Q,T:T,W:W),"")</f>
        <v/>
      </c>
      <c r="AA726" s="35" t="str">
        <f t="shared" si="175"/>
        <v/>
      </c>
      <c r="AB726" s="35" t="str">
        <f t="shared" si="185"/>
        <v/>
      </c>
      <c r="AC726" s="35" t="str">
        <f t="shared" si="186"/>
        <v/>
      </c>
      <c r="AD726" s="36">
        <v>723</v>
      </c>
      <c r="AE726" s="36" t="str">
        <f t="shared" ca="1" si="187"/>
        <v/>
      </c>
      <c r="AF726" s="37" t="str">
        <f t="shared" ca="1" si="188"/>
        <v/>
      </c>
      <c r="AG726" s="24"/>
      <c r="AH726" s="24"/>
      <c r="AI726" s="24"/>
      <c r="AJ726" s="24"/>
      <c r="AK726" s="36" t="str">
        <f>IF(AL726="","",MAX($AK$1:AK725)+1)</f>
        <v/>
      </c>
      <c r="AL726" s="39" t="str">
        <f>IF(H726="","",IF(COUNTIF($AL$3:AL725,H726)=0,H726,""))</f>
        <v/>
      </c>
      <c r="AM726" s="39" t="str">
        <f t="shared" si="189"/>
        <v/>
      </c>
    </row>
    <row r="727" spans="2:39" x14ac:dyDescent="0.35">
      <c r="B727" s="31"/>
      <c r="C727" s="31"/>
      <c r="D727" s="31"/>
      <c r="E727" s="31"/>
      <c r="F727" s="78"/>
      <c r="G727" s="21"/>
      <c r="H727" s="31"/>
      <c r="I727" s="32"/>
      <c r="J727" s="33" t="str">
        <f t="shared" si="176"/>
        <v/>
      </c>
      <c r="K727" s="31"/>
      <c r="L727" s="24"/>
      <c r="M727" s="24"/>
      <c r="N727" s="24"/>
      <c r="O727" s="34" t="str">
        <f t="shared" si="177"/>
        <v/>
      </c>
      <c r="P727" s="34" t="str">
        <f t="shared" ca="1" si="178"/>
        <v/>
      </c>
      <c r="Q727" s="34" t="str">
        <f>IF(AND(C727="Abierto",D727="Urgente"),RANK(P727,$P$4:$P$999,0)+COUNTIF($P$4:P727,P727)-1,"")</f>
        <v/>
      </c>
      <c r="R727" s="34" t="str">
        <f t="shared" si="179"/>
        <v/>
      </c>
      <c r="S727" s="34" t="str">
        <f t="shared" ca="1" si="180"/>
        <v/>
      </c>
      <c r="T727" s="34" t="str">
        <f>IF(AND(C727="Abierto",D727="Alta"),RANK(S727,$S$4:$S$999,0)+COUNTIF($S$4:S727,S727)-1+MAX(Q:Q),"")</f>
        <v/>
      </c>
      <c r="U727" s="34" t="str">
        <f t="shared" si="181"/>
        <v/>
      </c>
      <c r="V727" s="34" t="str">
        <f t="shared" ca="1" si="182"/>
        <v/>
      </c>
      <c r="W727" s="34" t="str">
        <f>IF(AND(C727="Abierto",D727="Media"),RANK(V727,$V$4:$V$999,0)+COUNTIF($V$4:V727,V727)-1+MAX(Q:Q,T:T),"")</f>
        <v/>
      </c>
      <c r="X727" s="34" t="str">
        <f t="shared" si="183"/>
        <v/>
      </c>
      <c r="Y727" s="34" t="str">
        <f t="shared" ca="1" si="184"/>
        <v/>
      </c>
      <c r="Z727" s="34" t="str">
        <f>IF(AND(C727="Abierto",D727="Baja"),RANK(Y727,$Y$4:$Y$999,0)+COUNTIF($Y$4:Y727,Y727)-1+MAX(Q:Q,T:T,W:W),"")</f>
        <v/>
      </c>
      <c r="AA727" s="35" t="str">
        <f t="shared" si="175"/>
        <v/>
      </c>
      <c r="AB727" s="35" t="str">
        <f t="shared" si="185"/>
        <v/>
      </c>
      <c r="AC727" s="35" t="str">
        <f t="shared" si="186"/>
        <v/>
      </c>
      <c r="AD727" s="36">
        <v>724</v>
      </c>
      <c r="AE727" s="36" t="str">
        <f t="shared" ca="1" si="187"/>
        <v/>
      </c>
      <c r="AF727" s="37" t="str">
        <f t="shared" ca="1" si="188"/>
        <v/>
      </c>
      <c r="AG727" s="24"/>
      <c r="AH727" s="24"/>
      <c r="AI727" s="24"/>
      <c r="AJ727" s="24"/>
      <c r="AK727" s="36" t="str">
        <f>IF(AL727="","",MAX($AK$1:AK726)+1)</f>
        <v/>
      </c>
      <c r="AL727" s="39" t="str">
        <f>IF(H727="","",IF(COUNTIF($AL$3:AL726,H727)=0,H727,""))</f>
        <v/>
      </c>
      <c r="AM727" s="39" t="str">
        <f t="shared" si="189"/>
        <v/>
      </c>
    </row>
    <row r="728" spans="2:39" x14ac:dyDescent="0.35">
      <c r="B728" s="31"/>
      <c r="C728" s="31"/>
      <c r="D728" s="31"/>
      <c r="E728" s="31"/>
      <c r="F728" s="78"/>
      <c r="G728" s="21"/>
      <c r="H728" s="31"/>
      <c r="I728" s="32"/>
      <c r="J728" s="33" t="str">
        <f t="shared" si="176"/>
        <v/>
      </c>
      <c r="K728" s="31"/>
      <c r="L728" s="24"/>
      <c r="M728" s="24"/>
      <c r="N728" s="24"/>
      <c r="O728" s="34" t="str">
        <f t="shared" si="177"/>
        <v/>
      </c>
      <c r="P728" s="34" t="str">
        <f t="shared" ca="1" si="178"/>
        <v/>
      </c>
      <c r="Q728" s="34" t="str">
        <f>IF(AND(C728="Abierto",D728="Urgente"),RANK(P728,$P$4:$P$999,0)+COUNTIF($P$4:P728,P728)-1,"")</f>
        <v/>
      </c>
      <c r="R728" s="34" t="str">
        <f t="shared" si="179"/>
        <v/>
      </c>
      <c r="S728" s="34" t="str">
        <f t="shared" ca="1" si="180"/>
        <v/>
      </c>
      <c r="T728" s="34" t="str">
        <f>IF(AND(C728="Abierto",D728="Alta"),RANK(S728,$S$4:$S$999,0)+COUNTIF($S$4:S728,S728)-1+MAX(Q:Q),"")</f>
        <v/>
      </c>
      <c r="U728" s="34" t="str">
        <f t="shared" si="181"/>
        <v/>
      </c>
      <c r="V728" s="34" t="str">
        <f t="shared" ca="1" si="182"/>
        <v/>
      </c>
      <c r="W728" s="34" t="str">
        <f>IF(AND(C728="Abierto",D728="Media"),RANK(V728,$V$4:$V$999,0)+COUNTIF($V$4:V728,V728)-1+MAX(Q:Q,T:T),"")</f>
        <v/>
      </c>
      <c r="X728" s="34" t="str">
        <f t="shared" si="183"/>
        <v/>
      </c>
      <c r="Y728" s="34" t="str">
        <f t="shared" ca="1" si="184"/>
        <v/>
      </c>
      <c r="Z728" s="34" t="str">
        <f>IF(AND(C728="Abierto",D728="Baja"),RANK(Y728,$Y$4:$Y$999,0)+COUNTIF($Y$4:Y728,Y728)-1+MAX(Q:Q,T:T,W:W),"")</f>
        <v/>
      </c>
      <c r="AA728" s="35" t="str">
        <f t="shared" ref="AA728:AA791" si="190">IF(OR(C728="Resuelto",C728=""),"",SUM(Q728,T728,W728,Z728))</f>
        <v/>
      </c>
      <c r="AB728" s="35" t="str">
        <f t="shared" si="185"/>
        <v/>
      </c>
      <c r="AC728" s="35" t="str">
        <f t="shared" si="186"/>
        <v/>
      </c>
      <c r="AD728" s="36">
        <v>725</v>
      </c>
      <c r="AE728" s="36" t="str">
        <f t="shared" ca="1" si="187"/>
        <v/>
      </c>
      <c r="AF728" s="37" t="str">
        <f t="shared" ca="1" si="188"/>
        <v/>
      </c>
      <c r="AG728" s="24"/>
      <c r="AH728" s="24"/>
      <c r="AI728" s="24"/>
      <c r="AJ728" s="24"/>
      <c r="AK728" s="36" t="str">
        <f>IF(AL728="","",MAX($AK$1:AK727)+1)</f>
        <v/>
      </c>
      <c r="AL728" s="39" t="str">
        <f>IF(H728="","",IF(COUNTIF($AL$3:AL727,H728)=0,H728,""))</f>
        <v/>
      </c>
      <c r="AM728" s="39" t="str">
        <f t="shared" si="189"/>
        <v/>
      </c>
    </row>
    <row r="729" spans="2:39" x14ac:dyDescent="0.35">
      <c r="B729" s="31"/>
      <c r="C729" s="31"/>
      <c r="D729" s="31"/>
      <c r="E729" s="31"/>
      <c r="F729" s="78"/>
      <c r="G729" s="21"/>
      <c r="H729" s="31"/>
      <c r="I729" s="32"/>
      <c r="J729" s="33" t="str">
        <f t="shared" si="176"/>
        <v/>
      </c>
      <c r="K729" s="31"/>
      <c r="L729" s="24"/>
      <c r="M729" s="24"/>
      <c r="N729" s="24"/>
      <c r="O729" s="34" t="str">
        <f t="shared" si="177"/>
        <v/>
      </c>
      <c r="P729" s="34" t="str">
        <f t="shared" ca="1" si="178"/>
        <v/>
      </c>
      <c r="Q729" s="34" t="str">
        <f>IF(AND(C729="Abierto",D729="Urgente"),RANK(P729,$P$4:$P$999,0)+COUNTIF($P$4:P729,P729)-1,"")</f>
        <v/>
      </c>
      <c r="R729" s="34" t="str">
        <f t="shared" si="179"/>
        <v/>
      </c>
      <c r="S729" s="34" t="str">
        <f t="shared" ca="1" si="180"/>
        <v/>
      </c>
      <c r="T729" s="34" t="str">
        <f>IF(AND(C729="Abierto",D729="Alta"),RANK(S729,$S$4:$S$999,0)+COUNTIF($S$4:S729,S729)-1+MAX(Q:Q),"")</f>
        <v/>
      </c>
      <c r="U729" s="34" t="str">
        <f t="shared" si="181"/>
        <v/>
      </c>
      <c r="V729" s="34" t="str">
        <f t="shared" ca="1" si="182"/>
        <v/>
      </c>
      <c r="W729" s="34" t="str">
        <f>IF(AND(C729="Abierto",D729="Media"),RANK(V729,$V$4:$V$999,0)+COUNTIF($V$4:V729,V729)-1+MAX(Q:Q,T:T),"")</f>
        <v/>
      </c>
      <c r="X729" s="34" t="str">
        <f t="shared" si="183"/>
        <v/>
      </c>
      <c r="Y729" s="34" t="str">
        <f t="shared" ca="1" si="184"/>
        <v/>
      </c>
      <c r="Z729" s="34" t="str">
        <f>IF(AND(C729="Abierto",D729="Baja"),RANK(Y729,$Y$4:$Y$999,0)+COUNTIF($Y$4:Y729,Y729)-1+MAX(Q:Q,T:T,W:W),"")</f>
        <v/>
      </c>
      <c r="AA729" s="35" t="str">
        <f t="shared" si="190"/>
        <v/>
      </c>
      <c r="AB729" s="35" t="str">
        <f t="shared" si="185"/>
        <v/>
      </c>
      <c r="AC729" s="35" t="str">
        <f t="shared" si="186"/>
        <v/>
      </c>
      <c r="AD729" s="36">
        <v>726</v>
      </c>
      <c r="AE729" s="36" t="str">
        <f t="shared" ca="1" si="187"/>
        <v/>
      </c>
      <c r="AF729" s="37" t="str">
        <f t="shared" ca="1" si="188"/>
        <v/>
      </c>
      <c r="AG729" s="24"/>
      <c r="AH729" s="24"/>
      <c r="AI729" s="24"/>
      <c r="AJ729" s="24"/>
      <c r="AK729" s="36" t="str">
        <f>IF(AL729="","",MAX($AK$1:AK728)+1)</f>
        <v/>
      </c>
      <c r="AL729" s="39" t="str">
        <f>IF(H729="","",IF(COUNTIF($AL$3:AL728,H729)=0,H729,""))</f>
        <v/>
      </c>
      <c r="AM729" s="39" t="str">
        <f t="shared" si="189"/>
        <v/>
      </c>
    </row>
    <row r="730" spans="2:39" x14ac:dyDescent="0.35">
      <c r="B730" s="31"/>
      <c r="C730" s="31"/>
      <c r="D730" s="31"/>
      <c r="E730" s="31"/>
      <c r="F730" s="78"/>
      <c r="G730" s="21"/>
      <c r="H730" s="31"/>
      <c r="I730" s="32"/>
      <c r="J730" s="33" t="str">
        <f t="shared" si="176"/>
        <v/>
      </c>
      <c r="K730" s="31"/>
      <c r="L730" s="24"/>
      <c r="M730" s="24"/>
      <c r="N730" s="24"/>
      <c r="O730" s="34" t="str">
        <f t="shared" si="177"/>
        <v/>
      </c>
      <c r="P730" s="34" t="str">
        <f t="shared" ca="1" si="178"/>
        <v/>
      </c>
      <c r="Q730" s="34" t="str">
        <f>IF(AND(C730="Abierto",D730="Urgente"),RANK(P730,$P$4:$P$999,0)+COUNTIF($P$4:P730,P730)-1,"")</f>
        <v/>
      </c>
      <c r="R730" s="34" t="str">
        <f t="shared" si="179"/>
        <v/>
      </c>
      <c r="S730" s="34" t="str">
        <f t="shared" ca="1" si="180"/>
        <v/>
      </c>
      <c r="T730" s="34" t="str">
        <f>IF(AND(C730="Abierto",D730="Alta"),RANK(S730,$S$4:$S$999,0)+COUNTIF($S$4:S730,S730)-1+MAX(Q:Q),"")</f>
        <v/>
      </c>
      <c r="U730" s="34" t="str">
        <f t="shared" si="181"/>
        <v/>
      </c>
      <c r="V730" s="34" t="str">
        <f t="shared" ca="1" si="182"/>
        <v/>
      </c>
      <c r="W730" s="34" t="str">
        <f>IF(AND(C730="Abierto",D730="Media"),RANK(V730,$V$4:$V$999,0)+COUNTIF($V$4:V730,V730)-1+MAX(Q:Q,T:T),"")</f>
        <v/>
      </c>
      <c r="X730" s="34" t="str">
        <f t="shared" si="183"/>
        <v/>
      </c>
      <c r="Y730" s="34" t="str">
        <f t="shared" ca="1" si="184"/>
        <v/>
      </c>
      <c r="Z730" s="34" t="str">
        <f>IF(AND(C730="Abierto",D730="Baja"),RANK(Y730,$Y$4:$Y$999,0)+COUNTIF($Y$4:Y730,Y730)-1+MAX(Q:Q,T:T,W:W),"")</f>
        <v/>
      </c>
      <c r="AA730" s="35" t="str">
        <f t="shared" si="190"/>
        <v/>
      </c>
      <c r="AB730" s="35" t="str">
        <f t="shared" si="185"/>
        <v/>
      </c>
      <c r="AC730" s="35" t="str">
        <f t="shared" si="186"/>
        <v/>
      </c>
      <c r="AD730" s="36">
        <v>727</v>
      </c>
      <c r="AE730" s="36" t="str">
        <f t="shared" ca="1" si="187"/>
        <v/>
      </c>
      <c r="AF730" s="37" t="str">
        <f t="shared" ca="1" si="188"/>
        <v/>
      </c>
      <c r="AG730" s="24"/>
      <c r="AH730" s="24"/>
      <c r="AI730" s="24"/>
      <c r="AJ730" s="24"/>
      <c r="AK730" s="36" t="str">
        <f>IF(AL730="","",MAX($AK$1:AK729)+1)</f>
        <v/>
      </c>
      <c r="AL730" s="39" t="str">
        <f>IF(H730="","",IF(COUNTIF($AL$3:AL729,H730)=0,H730,""))</f>
        <v/>
      </c>
      <c r="AM730" s="39" t="str">
        <f t="shared" si="189"/>
        <v/>
      </c>
    </row>
    <row r="731" spans="2:39" x14ac:dyDescent="0.35">
      <c r="B731" s="31"/>
      <c r="C731" s="31"/>
      <c r="D731" s="31"/>
      <c r="E731" s="31"/>
      <c r="F731" s="78"/>
      <c r="G731" s="21"/>
      <c r="H731" s="31"/>
      <c r="I731" s="32"/>
      <c r="J731" s="33" t="str">
        <f t="shared" si="176"/>
        <v/>
      </c>
      <c r="K731" s="31"/>
      <c r="L731" s="24"/>
      <c r="M731" s="24"/>
      <c r="N731" s="24"/>
      <c r="O731" s="34" t="str">
        <f t="shared" si="177"/>
        <v/>
      </c>
      <c r="P731" s="34" t="str">
        <f t="shared" ca="1" si="178"/>
        <v/>
      </c>
      <c r="Q731" s="34" t="str">
        <f>IF(AND(C731="Abierto",D731="Urgente"),RANK(P731,$P$4:$P$999,0)+COUNTIF($P$4:P731,P731)-1,"")</f>
        <v/>
      </c>
      <c r="R731" s="34" t="str">
        <f t="shared" si="179"/>
        <v/>
      </c>
      <c r="S731" s="34" t="str">
        <f t="shared" ca="1" si="180"/>
        <v/>
      </c>
      <c r="T731" s="34" t="str">
        <f>IF(AND(C731="Abierto",D731="Alta"),RANK(S731,$S$4:$S$999,0)+COUNTIF($S$4:S731,S731)-1+MAX(Q:Q),"")</f>
        <v/>
      </c>
      <c r="U731" s="34" t="str">
        <f t="shared" si="181"/>
        <v/>
      </c>
      <c r="V731" s="34" t="str">
        <f t="shared" ca="1" si="182"/>
        <v/>
      </c>
      <c r="W731" s="34" t="str">
        <f>IF(AND(C731="Abierto",D731="Media"),RANK(V731,$V$4:$V$999,0)+COUNTIF($V$4:V731,V731)-1+MAX(Q:Q,T:T),"")</f>
        <v/>
      </c>
      <c r="X731" s="34" t="str">
        <f t="shared" si="183"/>
        <v/>
      </c>
      <c r="Y731" s="34" t="str">
        <f t="shared" ca="1" si="184"/>
        <v/>
      </c>
      <c r="Z731" s="34" t="str">
        <f>IF(AND(C731="Abierto",D731="Baja"),RANK(Y731,$Y$4:$Y$999,0)+COUNTIF($Y$4:Y731,Y731)-1+MAX(Q:Q,T:T,W:W),"")</f>
        <v/>
      </c>
      <c r="AA731" s="35" t="str">
        <f t="shared" si="190"/>
        <v/>
      </c>
      <c r="AB731" s="35" t="str">
        <f t="shared" si="185"/>
        <v/>
      </c>
      <c r="AC731" s="35" t="str">
        <f t="shared" si="186"/>
        <v/>
      </c>
      <c r="AD731" s="36">
        <v>728</v>
      </c>
      <c r="AE731" s="36" t="str">
        <f t="shared" ca="1" si="187"/>
        <v/>
      </c>
      <c r="AF731" s="37" t="str">
        <f t="shared" ca="1" si="188"/>
        <v/>
      </c>
      <c r="AG731" s="24"/>
      <c r="AH731" s="24"/>
      <c r="AI731" s="24"/>
      <c r="AJ731" s="24"/>
      <c r="AK731" s="36" t="str">
        <f>IF(AL731="","",MAX($AK$1:AK730)+1)</f>
        <v/>
      </c>
      <c r="AL731" s="39" t="str">
        <f>IF(H731="","",IF(COUNTIF($AL$3:AL730,H731)=0,H731,""))</f>
        <v/>
      </c>
      <c r="AM731" s="39" t="str">
        <f t="shared" si="189"/>
        <v/>
      </c>
    </row>
    <row r="732" spans="2:39" x14ac:dyDescent="0.35">
      <c r="B732" s="31"/>
      <c r="C732" s="31"/>
      <c r="D732" s="31"/>
      <c r="E732" s="31"/>
      <c r="F732" s="78"/>
      <c r="G732" s="21"/>
      <c r="H732" s="31"/>
      <c r="I732" s="32"/>
      <c r="J732" s="33" t="str">
        <f t="shared" si="176"/>
        <v/>
      </c>
      <c r="K732" s="31"/>
      <c r="L732" s="24"/>
      <c r="M732" s="24"/>
      <c r="N732" s="24"/>
      <c r="O732" s="34" t="str">
        <f t="shared" si="177"/>
        <v/>
      </c>
      <c r="P732" s="34" t="str">
        <f t="shared" ca="1" si="178"/>
        <v/>
      </c>
      <c r="Q732" s="34" t="str">
        <f>IF(AND(C732="Abierto",D732="Urgente"),RANK(P732,$P$4:$P$999,0)+COUNTIF($P$4:P732,P732)-1,"")</f>
        <v/>
      </c>
      <c r="R732" s="34" t="str">
        <f t="shared" si="179"/>
        <v/>
      </c>
      <c r="S732" s="34" t="str">
        <f t="shared" ca="1" si="180"/>
        <v/>
      </c>
      <c r="T732" s="34" t="str">
        <f>IF(AND(C732="Abierto",D732="Alta"),RANK(S732,$S$4:$S$999,0)+COUNTIF($S$4:S732,S732)-1+MAX(Q:Q),"")</f>
        <v/>
      </c>
      <c r="U732" s="34" t="str">
        <f t="shared" si="181"/>
        <v/>
      </c>
      <c r="V732" s="34" t="str">
        <f t="shared" ca="1" si="182"/>
        <v/>
      </c>
      <c r="W732" s="34" t="str">
        <f>IF(AND(C732="Abierto",D732="Media"),RANK(V732,$V$4:$V$999,0)+COUNTIF($V$4:V732,V732)-1+MAX(Q:Q,T:T),"")</f>
        <v/>
      </c>
      <c r="X732" s="34" t="str">
        <f t="shared" si="183"/>
        <v/>
      </c>
      <c r="Y732" s="34" t="str">
        <f t="shared" ca="1" si="184"/>
        <v/>
      </c>
      <c r="Z732" s="34" t="str">
        <f>IF(AND(C732="Abierto",D732="Baja"),RANK(Y732,$Y$4:$Y$999,0)+COUNTIF($Y$4:Y732,Y732)-1+MAX(Q:Q,T:T,W:W),"")</f>
        <v/>
      </c>
      <c r="AA732" s="35" t="str">
        <f t="shared" si="190"/>
        <v/>
      </c>
      <c r="AB732" s="35" t="str">
        <f t="shared" si="185"/>
        <v/>
      </c>
      <c r="AC732" s="35" t="str">
        <f t="shared" si="186"/>
        <v/>
      </c>
      <c r="AD732" s="36">
        <v>729</v>
      </c>
      <c r="AE732" s="36" t="str">
        <f t="shared" ca="1" si="187"/>
        <v/>
      </c>
      <c r="AF732" s="37" t="str">
        <f t="shared" ca="1" si="188"/>
        <v/>
      </c>
      <c r="AG732" s="24"/>
      <c r="AH732" s="24"/>
      <c r="AI732" s="24"/>
      <c r="AJ732" s="24"/>
      <c r="AK732" s="36" t="str">
        <f>IF(AL732="","",MAX($AK$1:AK731)+1)</f>
        <v/>
      </c>
      <c r="AL732" s="39" t="str">
        <f>IF(H732="","",IF(COUNTIF($AL$3:AL731,H732)=0,H732,""))</f>
        <v/>
      </c>
      <c r="AM732" s="39" t="str">
        <f t="shared" si="189"/>
        <v/>
      </c>
    </row>
    <row r="733" spans="2:39" x14ac:dyDescent="0.35">
      <c r="B733" s="31"/>
      <c r="C733" s="31"/>
      <c r="D733" s="31"/>
      <c r="E733" s="31"/>
      <c r="F733" s="78"/>
      <c r="G733" s="21"/>
      <c r="H733" s="31"/>
      <c r="I733" s="32"/>
      <c r="J733" s="33" t="str">
        <f t="shared" si="176"/>
        <v/>
      </c>
      <c r="K733" s="31"/>
      <c r="L733" s="24"/>
      <c r="M733" s="24"/>
      <c r="N733" s="24"/>
      <c r="O733" s="34" t="str">
        <f t="shared" si="177"/>
        <v/>
      </c>
      <c r="P733" s="34" t="str">
        <f t="shared" ca="1" si="178"/>
        <v/>
      </c>
      <c r="Q733" s="34" t="str">
        <f>IF(AND(C733="Abierto",D733="Urgente"),RANK(P733,$P$4:$P$999,0)+COUNTIF($P$4:P733,P733)-1,"")</f>
        <v/>
      </c>
      <c r="R733" s="34" t="str">
        <f t="shared" si="179"/>
        <v/>
      </c>
      <c r="S733" s="34" t="str">
        <f t="shared" ca="1" si="180"/>
        <v/>
      </c>
      <c r="T733" s="34" t="str">
        <f>IF(AND(C733="Abierto",D733="Alta"),RANK(S733,$S$4:$S$999,0)+COUNTIF($S$4:S733,S733)-1+MAX(Q:Q),"")</f>
        <v/>
      </c>
      <c r="U733" s="34" t="str">
        <f t="shared" si="181"/>
        <v/>
      </c>
      <c r="V733" s="34" t="str">
        <f t="shared" ca="1" si="182"/>
        <v/>
      </c>
      <c r="W733" s="34" t="str">
        <f>IF(AND(C733="Abierto",D733="Media"),RANK(V733,$V$4:$V$999,0)+COUNTIF($V$4:V733,V733)-1+MAX(Q:Q,T:T),"")</f>
        <v/>
      </c>
      <c r="X733" s="34" t="str">
        <f t="shared" si="183"/>
        <v/>
      </c>
      <c r="Y733" s="34" t="str">
        <f t="shared" ca="1" si="184"/>
        <v/>
      </c>
      <c r="Z733" s="34" t="str">
        <f>IF(AND(C733="Abierto",D733="Baja"),RANK(Y733,$Y$4:$Y$999,0)+COUNTIF($Y$4:Y733,Y733)-1+MAX(Q:Q,T:T,W:W),"")</f>
        <v/>
      </c>
      <c r="AA733" s="35" t="str">
        <f t="shared" si="190"/>
        <v/>
      </c>
      <c r="AB733" s="35" t="str">
        <f t="shared" si="185"/>
        <v/>
      </c>
      <c r="AC733" s="35" t="str">
        <f t="shared" si="186"/>
        <v/>
      </c>
      <c r="AD733" s="36">
        <v>730</v>
      </c>
      <c r="AE733" s="36" t="str">
        <f t="shared" ca="1" si="187"/>
        <v/>
      </c>
      <c r="AF733" s="37" t="str">
        <f t="shared" ca="1" si="188"/>
        <v/>
      </c>
      <c r="AG733" s="24"/>
      <c r="AH733" s="24"/>
      <c r="AI733" s="24"/>
      <c r="AJ733" s="24"/>
      <c r="AK733" s="36" t="str">
        <f>IF(AL733="","",MAX($AK$1:AK732)+1)</f>
        <v/>
      </c>
      <c r="AL733" s="39" t="str">
        <f>IF(H733="","",IF(COUNTIF($AL$3:AL732,H733)=0,H733,""))</f>
        <v/>
      </c>
      <c r="AM733" s="39" t="str">
        <f t="shared" si="189"/>
        <v/>
      </c>
    </row>
    <row r="734" spans="2:39" x14ac:dyDescent="0.35">
      <c r="B734" s="31"/>
      <c r="C734" s="31"/>
      <c r="D734" s="31"/>
      <c r="E734" s="31"/>
      <c r="F734" s="78"/>
      <c r="G734" s="21"/>
      <c r="H734" s="31"/>
      <c r="I734" s="32"/>
      <c r="J734" s="33" t="str">
        <f t="shared" si="176"/>
        <v/>
      </c>
      <c r="K734" s="31"/>
      <c r="L734" s="24"/>
      <c r="M734" s="24"/>
      <c r="N734" s="24"/>
      <c r="O734" s="34" t="str">
        <f t="shared" si="177"/>
        <v/>
      </c>
      <c r="P734" s="34" t="str">
        <f t="shared" ca="1" si="178"/>
        <v/>
      </c>
      <c r="Q734" s="34" t="str">
        <f>IF(AND(C734="Abierto",D734="Urgente"),RANK(P734,$P$4:$P$999,0)+COUNTIF($P$4:P734,P734)-1,"")</f>
        <v/>
      </c>
      <c r="R734" s="34" t="str">
        <f t="shared" si="179"/>
        <v/>
      </c>
      <c r="S734" s="34" t="str">
        <f t="shared" ca="1" si="180"/>
        <v/>
      </c>
      <c r="T734" s="34" t="str">
        <f>IF(AND(C734="Abierto",D734="Alta"),RANK(S734,$S$4:$S$999,0)+COUNTIF($S$4:S734,S734)-1+MAX(Q:Q),"")</f>
        <v/>
      </c>
      <c r="U734" s="34" t="str">
        <f t="shared" si="181"/>
        <v/>
      </c>
      <c r="V734" s="34" t="str">
        <f t="shared" ca="1" si="182"/>
        <v/>
      </c>
      <c r="W734" s="34" t="str">
        <f>IF(AND(C734="Abierto",D734="Media"),RANK(V734,$V$4:$V$999,0)+COUNTIF($V$4:V734,V734)-1+MAX(Q:Q,T:T),"")</f>
        <v/>
      </c>
      <c r="X734" s="34" t="str">
        <f t="shared" si="183"/>
        <v/>
      </c>
      <c r="Y734" s="34" t="str">
        <f t="shared" ca="1" si="184"/>
        <v/>
      </c>
      <c r="Z734" s="34" t="str">
        <f>IF(AND(C734="Abierto",D734="Baja"),RANK(Y734,$Y$4:$Y$999,0)+COUNTIF($Y$4:Y734,Y734)-1+MAX(Q:Q,T:T,W:W),"")</f>
        <v/>
      </c>
      <c r="AA734" s="35" t="str">
        <f t="shared" si="190"/>
        <v/>
      </c>
      <c r="AB734" s="35" t="str">
        <f t="shared" si="185"/>
        <v/>
      </c>
      <c r="AC734" s="35" t="str">
        <f t="shared" si="186"/>
        <v/>
      </c>
      <c r="AD734" s="36">
        <v>731</v>
      </c>
      <c r="AE734" s="36" t="str">
        <f t="shared" ca="1" si="187"/>
        <v/>
      </c>
      <c r="AF734" s="37" t="str">
        <f t="shared" ca="1" si="188"/>
        <v/>
      </c>
      <c r="AG734" s="24"/>
      <c r="AH734" s="24"/>
      <c r="AI734" s="24"/>
      <c r="AJ734" s="24"/>
      <c r="AK734" s="36" t="str">
        <f>IF(AL734="","",MAX($AK$1:AK733)+1)</f>
        <v/>
      </c>
      <c r="AL734" s="39" t="str">
        <f>IF(H734="","",IF(COUNTIF($AL$3:AL733,H734)=0,H734,""))</f>
        <v/>
      </c>
      <c r="AM734" s="39" t="str">
        <f t="shared" si="189"/>
        <v/>
      </c>
    </row>
    <row r="735" spans="2:39" x14ac:dyDescent="0.35">
      <c r="B735" s="31"/>
      <c r="C735" s="31"/>
      <c r="D735" s="31"/>
      <c r="E735" s="31"/>
      <c r="F735" s="78"/>
      <c r="G735" s="21"/>
      <c r="H735" s="31"/>
      <c r="I735" s="32"/>
      <c r="J735" s="33" t="str">
        <f t="shared" si="176"/>
        <v/>
      </c>
      <c r="K735" s="31"/>
      <c r="L735" s="24"/>
      <c r="M735" s="24"/>
      <c r="N735" s="24"/>
      <c r="O735" s="34" t="str">
        <f t="shared" si="177"/>
        <v/>
      </c>
      <c r="P735" s="34" t="str">
        <f t="shared" ca="1" si="178"/>
        <v/>
      </c>
      <c r="Q735" s="34" t="str">
        <f>IF(AND(C735="Abierto",D735="Urgente"),RANK(P735,$P$4:$P$999,0)+COUNTIF($P$4:P735,P735)-1,"")</f>
        <v/>
      </c>
      <c r="R735" s="34" t="str">
        <f t="shared" si="179"/>
        <v/>
      </c>
      <c r="S735" s="34" t="str">
        <f t="shared" ca="1" si="180"/>
        <v/>
      </c>
      <c r="T735" s="34" t="str">
        <f>IF(AND(C735="Abierto",D735="Alta"),RANK(S735,$S$4:$S$999,0)+COUNTIF($S$4:S735,S735)-1+MAX(Q:Q),"")</f>
        <v/>
      </c>
      <c r="U735" s="34" t="str">
        <f t="shared" si="181"/>
        <v/>
      </c>
      <c r="V735" s="34" t="str">
        <f t="shared" ca="1" si="182"/>
        <v/>
      </c>
      <c r="W735" s="34" t="str">
        <f>IF(AND(C735="Abierto",D735="Media"),RANK(V735,$V$4:$V$999,0)+COUNTIF($V$4:V735,V735)-1+MAX(Q:Q,T:T),"")</f>
        <v/>
      </c>
      <c r="X735" s="34" t="str">
        <f t="shared" si="183"/>
        <v/>
      </c>
      <c r="Y735" s="34" t="str">
        <f t="shared" ca="1" si="184"/>
        <v/>
      </c>
      <c r="Z735" s="34" t="str">
        <f>IF(AND(C735="Abierto",D735="Baja"),RANK(Y735,$Y$4:$Y$999,0)+COUNTIF($Y$4:Y735,Y735)-1+MAX(Q:Q,T:T,W:W),"")</f>
        <v/>
      </c>
      <c r="AA735" s="35" t="str">
        <f t="shared" si="190"/>
        <v/>
      </c>
      <c r="AB735" s="35" t="str">
        <f t="shared" si="185"/>
        <v/>
      </c>
      <c r="AC735" s="35" t="str">
        <f t="shared" si="186"/>
        <v/>
      </c>
      <c r="AD735" s="36">
        <v>732</v>
      </c>
      <c r="AE735" s="36" t="str">
        <f t="shared" ca="1" si="187"/>
        <v/>
      </c>
      <c r="AF735" s="37" t="str">
        <f t="shared" ca="1" si="188"/>
        <v/>
      </c>
      <c r="AG735" s="24"/>
      <c r="AH735" s="24"/>
      <c r="AI735" s="24"/>
      <c r="AJ735" s="24"/>
      <c r="AK735" s="36" t="str">
        <f>IF(AL735="","",MAX($AK$1:AK734)+1)</f>
        <v/>
      </c>
      <c r="AL735" s="39" t="str">
        <f>IF(H735="","",IF(COUNTIF($AL$3:AL734,H735)=0,H735,""))</f>
        <v/>
      </c>
      <c r="AM735" s="39" t="str">
        <f t="shared" si="189"/>
        <v/>
      </c>
    </row>
    <row r="736" spans="2:39" x14ac:dyDescent="0.35">
      <c r="B736" s="31"/>
      <c r="C736" s="31"/>
      <c r="D736" s="31"/>
      <c r="E736" s="31"/>
      <c r="F736" s="78"/>
      <c r="G736" s="21"/>
      <c r="H736" s="31"/>
      <c r="I736" s="32"/>
      <c r="J736" s="33" t="str">
        <f t="shared" si="176"/>
        <v/>
      </c>
      <c r="K736" s="31"/>
      <c r="L736" s="24"/>
      <c r="M736" s="24"/>
      <c r="N736" s="24"/>
      <c r="O736" s="34" t="str">
        <f t="shared" si="177"/>
        <v/>
      </c>
      <c r="P736" s="34" t="str">
        <f t="shared" ca="1" si="178"/>
        <v/>
      </c>
      <c r="Q736" s="34" t="str">
        <f>IF(AND(C736="Abierto",D736="Urgente"),RANK(P736,$P$4:$P$999,0)+COUNTIF($P$4:P736,P736)-1,"")</f>
        <v/>
      </c>
      <c r="R736" s="34" t="str">
        <f t="shared" si="179"/>
        <v/>
      </c>
      <c r="S736" s="34" t="str">
        <f t="shared" ca="1" si="180"/>
        <v/>
      </c>
      <c r="T736" s="34" t="str">
        <f>IF(AND(C736="Abierto",D736="Alta"),RANK(S736,$S$4:$S$999,0)+COUNTIF($S$4:S736,S736)-1+MAX(Q:Q),"")</f>
        <v/>
      </c>
      <c r="U736" s="34" t="str">
        <f t="shared" si="181"/>
        <v/>
      </c>
      <c r="V736" s="34" t="str">
        <f t="shared" ca="1" si="182"/>
        <v/>
      </c>
      <c r="W736" s="34" t="str">
        <f>IF(AND(C736="Abierto",D736="Media"),RANK(V736,$V$4:$V$999,0)+COUNTIF($V$4:V736,V736)-1+MAX(Q:Q,T:T),"")</f>
        <v/>
      </c>
      <c r="X736" s="34" t="str">
        <f t="shared" si="183"/>
        <v/>
      </c>
      <c r="Y736" s="34" t="str">
        <f t="shared" ca="1" si="184"/>
        <v/>
      </c>
      <c r="Z736" s="34" t="str">
        <f>IF(AND(C736="Abierto",D736="Baja"),RANK(Y736,$Y$4:$Y$999,0)+COUNTIF($Y$4:Y736,Y736)-1+MAX(Q:Q,T:T,W:W),"")</f>
        <v/>
      </c>
      <c r="AA736" s="35" t="str">
        <f t="shared" si="190"/>
        <v/>
      </c>
      <c r="AB736" s="35" t="str">
        <f t="shared" si="185"/>
        <v/>
      </c>
      <c r="AC736" s="35" t="str">
        <f t="shared" si="186"/>
        <v/>
      </c>
      <c r="AD736" s="36">
        <v>733</v>
      </c>
      <c r="AE736" s="36" t="str">
        <f t="shared" ca="1" si="187"/>
        <v/>
      </c>
      <c r="AF736" s="37" t="str">
        <f t="shared" ca="1" si="188"/>
        <v/>
      </c>
      <c r="AG736" s="24"/>
      <c r="AH736" s="24"/>
      <c r="AI736" s="24"/>
      <c r="AJ736" s="24"/>
      <c r="AK736" s="36" t="str">
        <f>IF(AL736="","",MAX($AK$1:AK735)+1)</f>
        <v/>
      </c>
      <c r="AL736" s="39" t="str">
        <f>IF(H736="","",IF(COUNTIF($AL$3:AL735,H736)=0,H736,""))</f>
        <v/>
      </c>
      <c r="AM736" s="39" t="str">
        <f t="shared" si="189"/>
        <v/>
      </c>
    </row>
    <row r="737" spans="2:39" x14ac:dyDescent="0.35">
      <c r="B737" s="31"/>
      <c r="C737" s="31"/>
      <c r="D737" s="31"/>
      <c r="E737" s="31"/>
      <c r="F737" s="78"/>
      <c r="G737" s="21"/>
      <c r="H737" s="31"/>
      <c r="I737" s="32"/>
      <c r="J737" s="33" t="str">
        <f t="shared" si="176"/>
        <v/>
      </c>
      <c r="K737" s="31"/>
      <c r="L737" s="24"/>
      <c r="M737" s="24"/>
      <c r="N737" s="24"/>
      <c r="O737" s="34" t="str">
        <f t="shared" si="177"/>
        <v/>
      </c>
      <c r="P737" s="34" t="str">
        <f t="shared" ca="1" si="178"/>
        <v/>
      </c>
      <c r="Q737" s="34" t="str">
        <f>IF(AND(C737="Abierto",D737="Urgente"),RANK(P737,$P$4:$P$999,0)+COUNTIF($P$4:P737,P737)-1,"")</f>
        <v/>
      </c>
      <c r="R737" s="34" t="str">
        <f t="shared" si="179"/>
        <v/>
      </c>
      <c r="S737" s="34" t="str">
        <f t="shared" ca="1" si="180"/>
        <v/>
      </c>
      <c r="T737" s="34" t="str">
        <f>IF(AND(C737="Abierto",D737="Alta"),RANK(S737,$S$4:$S$999,0)+COUNTIF($S$4:S737,S737)-1+MAX(Q:Q),"")</f>
        <v/>
      </c>
      <c r="U737" s="34" t="str">
        <f t="shared" si="181"/>
        <v/>
      </c>
      <c r="V737" s="34" t="str">
        <f t="shared" ca="1" si="182"/>
        <v/>
      </c>
      <c r="W737" s="34" t="str">
        <f>IF(AND(C737="Abierto",D737="Media"),RANK(V737,$V$4:$V$999,0)+COUNTIF($V$4:V737,V737)-1+MAX(Q:Q,T:T),"")</f>
        <v/>
      </c>
      <c r="X737" s="34" t="str">
        <f t="shared" si="183"/>
        <v/>
      </c>
      <c r="Y737" s="34" t="str">
        <f t="shared" ca="1" si="184"/>
        <v/>
      </c>
      <c r="Z737" s="34" t="str">
        <f>IF(AND(C737="Abierto",D737="Baja"),RANK(Y737,$Y$4:$Y$999,0)+COUNTIF($Y$4:Y737,Y737)-1+MAX(Q:Q,T:T,W:W),"")</f>
        <v/>
      </c>
      <c r="AA737" s="35" t="str">
        <f t="shared" si="190"/>
        <v/>
      </c>
      <c r="AB737" s="35" t="str">
        <f t="shared" si="185"/>
        <v/>
      </c>
      <c r="AC737" s="35" t="str">
        <f t="shared" si="186"/>
        <v/>
      </c>
      <c r="AD737" s="36">
        <v>734</v>
      </c>
      <c r="AE737" s="36" t="str">
        <f t="shared" ca="1" si="187"/>
        <v/>
      </c>
      <c r="AF737" s="37" t="str">
        <f t="shared" ca="1" si="188"/>
        <v/>
      </c>
      <c r="AG737" s="24"/>
      <c r="AH737" s="24"/>
      <c r="AI737" s="24"/>
      <c r="AJ737" s="24"/>
      <c r="AK737" s="36" t="str">
        <f>IF(AL737="","",MAX($AK$1:AK736)+1)</f>
        <v/>
      </c>
      <c r="AL737" s="39" t="str">
        <f>IF(H737="","",IF(COUNTIF($AL$3:AL736,H737)=0,H737,""))</f>
        <v/>
      </c>
      <c r="AM737" s="39" t="str">
        <f t="shared" si="189"/>
        <v/>
      </c>
    </row>
    <row r="738" spans="2:39" x14ac:dyDescent="0.35">
      <c r="B738" s="31"/>
      <c r="C738" s="31"/>
      <c r="D738" s="31"/>
      <c r="E738" s="31"/>
      <c r="F738" s="78"/>
      <c r="G738" s="21"/>
      <c r="H738" s="31"/>
      <c r="I738" s="32"/>
      <c r="J738" s="33" t="str">
        <f t="shared" si="176"/>
        <v/>
      </c>
      <c r="K738" s="31"/>
      <c r="L738" s="24"/>
      <c r="M738" s="24"/>
      <c r="N738" s="24"/>
      <c r="O738" s="34" t="str">
        <f t="shared" si="177"/>
        <v/>
      </c>
      <c r="P738" s="34" t="str">
        <f t="shared" ca="1" si="178"/>
        <v/>
      </c>
      <c r="Q738" s="34" t="str">
        <f>IF(AND(C738="Abierto",D738="Urgente"),RANK(P738,$P$4:$P$999,0)+COUNTIF($P$4:P738,P738)-1,"")</f>
        <v/>
      </c>
      <c r="R738" s="34" t="str">
        <f t="shared" si="179"/>
        <v/>
      </c>
      <c r="S738" s="34" t="str">
        <f t="shared" ca="1" si="180"/>
        <v/>
      </c>
      <c r="T738" s="34" t="str">
        <f>IF(AND(C738="Abierto",D738="Alta"),RANK(S738,$S$4:$S$999,0)+COUNTIF($S$4:S738,S738)-1+MAX(Q:Q),"")</f>
        <v/>
      </c>
      <c r="U738" s="34" t="str">
        <f t="shared" si="181"/>
        <v/>
      </c>
      <c r="V738" s="34" t="str">
        <f t="shared" ca="1" si="182"/>
        <v/>
      </c>
      <c r="W738" s="34" t="str">
        <f>IF(AND(C738="Abierto",D738="Media"),RANK(V738,$V$4:$V$999,0)+COUNTIF($V$4:V738,V738)-1+MAX(Q:Q,T:T),"")</f>
        <v/>
      </c>
      <c r="X738" s="34" t="str">
        <f t="shared" si="183"/>
        <v/>
      </c>
      <c r="Y738" s="34" t="str">
        <f t="shared" ca="1" si="184"/>
        <v/>
      </c>
      <c r="Z738" s="34" t="str">
        <f>IF(AND(C738="Abierto",D738="Baja"),RANK(Y738,$Y$4:$Y$999,0)+COUNTIF($Y$4:Y738,Y738)-1+MAX(Q:Q,T:T,W:W),"")</f>
        <v/>
      </c>
      <c r="AA738" s="35" t="str">
        <f t="shared" si="190"/>
        <v/>
      </c>
      <c r="AB738" s="35" t="str">
        <f t="shared" si="185"/>
        <v/>
      </c>
      <c r="AC738" s="35" t="str">
        <f t="shared" si="186"/>
        <v/>
      </c>
      <c r="AD738" s="36">
        <v>735</v>
      </c>
      <c r="AE738" s="36" t="str">
        <f t="shared" ca="1" si="187"/>
        <v/>
      </c>
      <c r="AF738" s="37" t="str">
        <f t="shared" ca="1" si="188"/>
        <v/>
      </c>
      <c r="AG738" s="24"/>
      <c r="AH738" s="24"/>
      <c r="AI738" s="24"/>
      <c r="AJ738" s="24"/>
      <c r="AK738" s="36" t="str">
        <f>IF(AL738="","",MAX($AK$1:AK737)+1)</f>
        <v/>
      </c>
      <c r="AL738" s="39" t="str">
        <f>IF(H738="","",IF(COUNTIF($AL$3:AL737,H738)=0,H738,""))</f>
        <v/>
      </c>
      <c r="AM738" s="39" t="str">
        <f t="shared" si="189"/>
        <v/>
      </c>
    </row>
    <row r="739" spans="2:39" x14ac:dyDescent="0.35">
      <c r="B739" s="31"/>
      <c r="C739" s="31"/>
      <c r="D739" s="31"/>
      <c r="E739" s="31"/>
      <c r="F739" s="78"/>
      <c r="G739" s="21"/>
      <c r="H739" s="31"/>
      <c r="I739" s="32"/>
      <c r="J739" s="33" t="str">
        <f t="shared" si="176"/>
        <v/>
      </c>
      <c r="K739" s="31"/>
      <c r="L739" s="24"/>
      <c r="M739" s="24"/>
      <c r="N739" s="24"/>
      <c r="O739" s="34" t="str">
        <f t="shared" si="177"/>
        <v/>
      </c>
      <c r="P739" s="34" t="str">
        <f t="shared" ca="1" si="178"/>
        <v/>
      </c>
      <c r="Q739" s="34" t="str">
        <f>IF(AND(C739="Abierto",D739="Urgente"),RANK(P739,$P$4:$P$999,0)+COUNTIF($P$4:P739,P739)-1,"")</f>
        <v/>
      </c>
      <c r="R739" s="34" t="str">
        <f t="shared" si="179"/>
        <v/>
      </c>
      <c r="S739" s="34" t="str">
        <f t="shared" ca="1" si="180"/>
        <v/>
      </c>
      <c r="T739" s="34" t="str">
        <f>IF(AND(C739="Abierto",D739="Alta"),RANK(S739,$S$4:$S$999,0)+COUNTIF($S$4:S739,S739)-1+MAX(Q:Q),"")</f>
        <v/>
      </c>
      <c r="U739" s="34" t="str">
        <f t="shared" si="181"/>
        <v/>
      </c>
      <c r="V739" s="34" t="str">
        <f t="shared" ca="1" si="182"/>
        <v/>
      </c>
      <c r="W739" s="34" t="str">
        <f>IF(AND(C739="Abierto",D739="Media"),RANK(V739,$V$4:$V$999,0)+COUNTIF($V$4:V739,V739)-1+MAX(Q:Q,T:T),"")</f>
        <v/>
      </c>
      <c r="X739" s="34" t="str">
        <f t="shared" si="183"/>
        <v/>
      </c>
      <c r="Y739" s="34" t="str">
        <f t="shared" ca="1" si="184"/>
        <v/>
      </c>
      <c r="Z739" s="34" t="str">
        <f>IF(AND(C739="Abierto",D739="Baja"),RANK(Y739,$Y$4:$Y$999,0)+COUNTIF($Y$4:Y739,Y739)-1+MAX(Q:Q,T:T,W:W),"")</f>
        <v/>
      </c>
      <c r="AA739" s="35" t="str">
        <f t="shared" si="190"/>
        <v/>
      </c>
      <c r="AB739" s="35" t="str">
        <f t="shared" si="185"/>
        <v/>
      </c>
      <c r="AC739" s="35" t="str">
        <f t="shared" si="186"/>
        <v/>
      </c>
      <c r="AD739" s="36">
        <v>736</v>
      </c>
      <c r="AE739" s="36" t="str">
        <f t="shared" ca="1" si="187"/>
        <v/>
      </c>
      <c r="AF739" s="37" t="str">
        <f t="shared" ca="1" si="188"/>
        <v/>
      </c>
      <c r="AG739" s="24"/>
      <c r="AH739" s="24"/>
      <c r="AI739" s="24"/>
      <c r="AJ739" s="24"/>
      <c r="AK739" s="36" t="str">
        <f>IF(AL739="","",MAX($AK$1:AK738)+1)</f>
        <v/>
      </c>
      <c r="AL739" s="39" t="str">
        <f>IF(H739="","",IF(COUNTIF($AL$3:AL738,H739)=0,H739,""))</f>
        <v/>
      </c>
      <c r="AM739" s="39" t="str">
        <f t="shared" si="189"/>
        <v/>
      </c>
    </row>
    <row r="740" spans="2:39" x14ac:dyDescent="0.35">
      <c r="B740" s="31"/>
      <c r="C740" s="31"/>
      <c r="D740" s="31"/>
      <c r="E740" s="31"/>
      <c r="F740" s="78"/>
      <c r="G740" s="21"/>
      <c r="H740" s="31"/>
      <c r="I740" s="32"/>
      <c r="J740" s="33" t="str">
        <f t="shared" si="176"/>
        <v/>
      </c>
      <c r="K740" s="31"/>
      <c r="L740" s="24"/>
      <c r="M740" s="24"/>
      <c r="N740" s="24"/>
      <c r="O740" s="34" t="str">
        <f t="shared" si="177"/>
        <v/>
      </c>
      <c r="P740" s="34" t="str">
        <f t="shared" ca="1" si="178"/>
        <v/>
      </c>
      <c r="Q740" s="34" t="str">
        <f>IF(AND(C740="Abierto",D740="Urgente"),RANK(P740,$P$4:$P$999,0)+COUNTIF($P$4:P740,P740)-1,"")</f>
        <v/>
      </c>
      <c r="R740" s="34" t="str">
        <f t="shared" si="179"/>
        <v/>
      </c>
      <c r="S740" s="34" t="str">
        <f t="shared" ca="1" si="180"/>
        <v/>
      </c>
      <c r="T740" s="34" t="str">
        <f>IF(AND(C740="Abierto",D740="Alta"),RANK(S740,$S$4:$S$999,0)+COUNTIF($S$4:S740,S740)-1+MAX(Q:Q),"")</f>
        <v/>
      </c>
      <c r="U740" s="34" t="str">
        <f t="shared" si="181"/>
        <v/>
      </c>
      <c r="V740" s="34" t="str">
        <f t="shared" ca="1" si="182"/>
        <v/>
      </c>
      <c r="W740" s="34" t="str">
        <f>IF(AND(C740="Abierto",D740="Media"),RANK(V740,$V$4:$V$999,0)+COUNTIF($V$4:V740,V740)-1+MAX(Q:Q,T:T),"")</f>
        <v/>
      </c>
      <c r="X740" s="34" t="str">
        <f t="shared" si="183"/>
        <v/>
      </c>
      <c r="Y740" s="34" t="str">
        <f t="shared" ca="1" si="184"/>
        <v/>
      </c>
      <c r="Z740" s="34" t="str">
        <f>IF(AND(C740="Abierto",D740="Baja"),RANK(Y740,$Y$4:$Y$999,0)+COUNTIF($Y$4:Y740,Y740)-1+MAX(Q:Q,T:T,W:W),"")</f>
        <v/>
      </c>
      <c r="AA740" s="35" t="str">
        <f t="shared" si="190"/>
        <v/>
      </c>
      <c r="AB740" s="35" t="str">
        <f t="shared" si="185"/>
        <v/>
      </c>
      <c r="AC740" s="35" t="str">
        <f t="shared" si="186"/>
        <v/>
      </c>
      <c r="AD740" s="36">
        <v>737</v>
      </c>
      <c r="AE740" s="36" t="str">
        <f t="shared" ca="1" si="187"/>
        <v/>
      </c>
      <c r="AF740" s="37" t="str">
        <f t="shared" ca="1" si="188"/>
        <v/>
      </c>
      <c r="AG740" s="24"/>
      <c r="AH740" s="24"/>
      <c r="AI740" s="24"/>
      <c r="AJ740" s="24"/>
      <c r="AK740" s="36" t="str">
        <f>IF(AL740="","",MAX($AK$1:AK739)+1)</f>
        <v/>
      </c>
      <c r="AL740" s="39" t="str">
        <f>IF(H740="","",IF(COUNTIF($AL$3:AL739,H740)=0,H740,""))</f>
        <v/>
      </c>
      <c r="AM740" s="39" t="str">
        <f t="shared" si="189"/>
        <v/>
      </c>
    </row>
    <row r="741" spans="2:39" x14ac:dyDescent="0.35">
      <c r="B741" s="31"/>
      <c r="C741" s="31"/>
      <c r="D741" s="31"/>
      <c r="E741" s="31"/>
      <c r="F741" s="78"/>
      <c r="G741" s="21"/>
      <c r="H741" s="31"/>
      <c r="I741" s="32"/>
      <c r="J741" s="33" t="str">
        <f t="shared" si="176"/>
        <v/>
      </c>
      <c r="K741" s="31"/>
      <c r="L741" s="24"/>
      <c r="M741" s="24"/>
      <c r="N741" s="24"/>
      <c r="O741" s="34" t="str">
        <f t="shared" si="177"/>
        <v/>
      </c>
      <c r="P741" s="34" t="str">
        <f t="shared" ca="1" si="178"/>
        <v/>
      </c>
      <c r="Q741" s="34" t="str">
        <f>IF(AND(C741="Abierto",D741="Urgente"),RANK(P741,$P$4:$P$999,0)+COUNTIF($P$4:P741,P741)-1,"")</f>
        <v/>
      </c>
      <c r="R741" s="34" t="str">
        <f t="shared" si="179"/>
        <v/>
      </c>
      <c r="S741" s="34" t="str">
        <f t="shared" ca="1" si="180"/>
        <v/>
      </c>
      <c r="T741" s="34" t="str">
        <f>IF(AND(C741="Abierto",D741="Alta"),RANK(S741,$S$4:$S$999,0)+COUNTIF($S$4:S741,S741)-1+MAX(Q:Q),"")</f>
        <v/>
      </c>
      <c r="U741" s="34" t="str">
        <f t="shared" si="181"/>
        <v/>
      </c>
      <c r="V741" s="34" t="str">
        <f t="shared" ca="1" si="182"/>
        <v/>
      </c>
      <c r="W741" s="34" t="str">
        <f>IF(AND(C741="Abierto",D741="Media"),RANK(V741,$V$4:$V$999,0)+COUNTIF($V$4:V741,V741)-1+MAX(Q:Q,T:T),"")</f>
        <v/>
      </c>
      <c r="X741" s="34" t="str">
        <f t="shared" si="183"/>
        <v/>
      </c>
      <c r="Y741" s="34" t="str">
        <f t="shared" ca="1" si="184"/>
        <v/>
      </c>
      <c r="Z741" s="34" t="str">
        <f>IF(AND(C741="Abierto",D741="Baja"),RANK(Y741,$Y$4:$Y$999,0)+COUNTIF($Y$4:Y741,Y741)-1+MAX(Q:Q,T:T,W:W),"")</f>
        <v/>
      </c>
      <c r="AA741" s="35" t="str">
        <f t="shared" si="190"/>
        <v/>
      </c>
      <c r="AB741" s="35" t="str">
        <f t="shared" si="185"/>
        <v/>
      </c>
      <c r="AC741" s="35" t="str">
        <f t="shared" si="186"/>
        <v/>
      </c>
      <c r="AD741" s="36">
        <v>738</v>
      </c>
      <c r="AE741" s="36" t="str">
        <f t="shared" ca="1" si="187"/>
        <v/>
      </c>
      <c r="AF741" s="37" t="str">
        <f t="shared" ca="1" si="188"/>
        <v/>
      </c>
      <c r="AG741" s="24"/>
      <c r="AH741" s="24"/>
      <c r="AI741" s="24"/>
      <c r="AJ741" s="24"/>
      <c r="AK741" s="36" t="str">
        <f>IF(AL741="","",MAX($AK$1:AK740)+1)</f>
        <v/>
      </c>
      <c r="AL741" s="39" t="str">
        <f>IF(H741="","",IF(COUNTIF($AL$3:AL740,H741)=0,H741,""))</f>
        <v/>
      </c>
      <c r="AM741" s="39" t="str">
        <f t="shared" si="189"/>
        <v/>
      </c>
    </row>
    <row r="742" spans="2:39" x14ac:dyDescent="0.35">
      <c r="B742" s="31"/>
      <c r="C742" s="31"/>
      <c r="D742" s="31"/>
      <c r="E742" s="31"/>
      <c r="F742" s="78"/>
      <c r="G742" s="21"/>
      <c r="H742" s="31"/>
      <c r="I742" s="32"/>
      <c r="J742" s="33" t="str">
        <f t="shared" si="176"/>
        <v/>
      </c>
      <c r="K742" s="31"/>
      <c r="L742" s="24"/>
      <c r="M742" s="24"/>
      <c r="N742" s="24"/>
      <c r="O742" s="34" t="str">
        <f t="shared" si="177"/>
        <v/>
      </c>
      <c r="P742" s="34" t="str">
        <f t="shared" ca="1" si="178"/>
        <v/>
      </c>
      <c r="Q742" s="34" t="str">
        <f>IF(AND(C742="Abierto",D742="Urgente"),RANK(P742,$P$4:$P$999,0)+COUNTIF($P$4:P742,P742)-1,"")</f>
        <v/>
      </c>
      <c r="R742" s="34" t="str">
        <f t="shared" si="179"/>
        <v/>
      </c>
      <c r="S742" s="34" t="str">
        <f t="shared" ca="1" si="180"/>
        <v/>
      </c>
      <c r="T742" s="34" t="str">
        <f>IF(AND(C742="Abierto",D742="Alta"),RANK(S742,$S$4:$S$999,0)+COUNTIF($S$4:S742,S742)-1+MAX(Q:Q),"")</f>
        <v/>
      </c>
      <c r="U742" s="34" t="str">
        <f t="shared" si="181"/>
        <v/>
      </c>
      <c r="V742" s="34" t="str">
        <f t="shared" ca="1" si="182"/>
        <v/>
      </c>
      <c r="W742" s="34" t="str">
        <f>IF(AND(C742="Abierto",D742="Media"),RANK(V742,$V$4:$V$999,0)+COUNTIF($V$4:V742,V742)-1+MAX(Q:Q,T:T),"")</f>
        <v/>
      </c>
      <c r="X742" s="34" t="str">
        <f t="shared" si="183"/>
        <v/>
      </c>
      <c r="Y742" s="34" t="str">
        <f t="shared" ca="1" si="184"/>
        <v/>
      </c>
      <c r="Z742" s="34" t="str">
        <f>IF(AND(C742="Abierto",D742="Baja"),RANK(Y742,$Y$4:$Y$999,0)+COUNTIF($Y$4:Y742,Y742)-1+MAX(Q:Q,T:T,W:W),"")</f>
        <v/>
      </c>
      <c r="AA742" s="35" t="str">
        <f t="shared" si="190"/>
        <v/>
      </c>
      <c r="AB742" s="35" t="str">
        <f t="shared" si="185"/>
        <v/>
      </c>
      <c r="AC742" s="35" t="str">
        <f t="shared" si="186"/>
        <v/>
      </c>
      <c r="AD742" s="36">
        <v>739</v>
      </c>
      <c r="AE742" s="36" t="str">
        <f t="shared" ca="1" si="187"/>
        <v/>
      </c>
      <c r="AF742" s="37" t="str">
        <f t="shared" ca="1" si="188"/>
        <v/>
      </c>
      <c r="AG742" s="24"/>
      <c r="AH742" s="24"/>
      <c r="AI742" s="24"/>
      <c r="AJ742" s="24"/>
      <c r="AK742" s="36" t="str">
        <f>IF(AL742="","",MAX($AK$1:AK741)+1)</f>
        <v/>
      </c>
      <c r="AL742" s="39" t="str">
        <f>IF(H742="","",IF(COUNTIF($AL$3:AL741,H742)=0,H742,""))</f>
        <v/>
      </c>
      <c r="AM742" s="39" t="str">
        <f t="shared" si="189"/>
        <v/>
      </c>
    </row>
    <row r="743" spans="2:39" x14ac:dyDescent="0.35">
      <c r="B743" s="31"/>
      <c r="C743" s="31"/>
      <c r="D743" s="31"/>
      <c r="E743" s="31"/>
      <c r="F743" s="78"/>
      <c r="G743" s="21"/>
      <c r="H743" s="31"/>
      <c r="I743" s="32"/>
      <c r="J743" s="33" t="str">
        <f t="shared" si="176"/>
        <v/>
      </c>
      <c r="K743" s="31"/>
      <c r="L743" s="24"/>
      <c r="M743" s="24"/>
      <c r="N743" s="24"/>
      <c r="O743" s="34" t="str">
        <f t="shared" si="177"/>
        <v/>
      </c>
      <c r="P743" s="34" t="str">
        <f t="shared" ca="1" si="178"/>
        <v/>
      </c>
      <c r="Q743" s="34" t="str">
        <f>IF(AND(C743="Abierto",D743="Urgente"),RANK(P743,$P$4:$P$999,0)+COUNTIF($P$4:P743,P743)-1,"")</f>
        <v/>
      </c>
      <c r="R743" s="34" t="str">
        <f t="shared" si="179"/>
        <v/>
      </c>
      <c r="S743" s="34" t="str">
        <f t="shared" ca="1" si="180"/>
        <v/>
      </c>
      <c r="T743" s="34" t="str">
        <f>IF(AND(C743="Abierto",D743="Alta"),RANK(S743,$S$4:$S$999,0)+COUNTIF($S$4:S743,S743)-1+MAX(Q:Q),"")</f>
        <v/>
      </c>
      <c r="U743" s="34" t="str">
        <f t="shared" si="181"/>
        <v/>
      </c>
      <c r="V743" s="34" t="str">
        <f t="shared" ca="1" si="182"/>
        <v/>
      </c>
      <c r="W743" s="34" t="str">
        <f>IF(AND(C743="Abierto",D743="Media"),RANK(V743,$V$4:$V$999,0)+COUNTIF($V$4:V743,V743)-1+MAX(Q:Q,T:T),"")</f>
        <v/>
      </c>
      <c r="X743" s="34" t="str">
        <f t="shared" si="183"/>
        <v/>
      </c>
      <c r="Y743" s="34" t="str">
        <f t="shared" ca="1" si="184"/>
        <v/>
      </c>
      <c r="Z743" s="34" t="str">
        <f>IF(AND(C743="Abierto",D743="Baja"),RANK(Y743,$Y$4:$Y$999,0)+COUNTIF($Y$4:Y743,Y743)-1+MAX(Q:Q,T:T,W:W),"")</f>
        <v/>
      </c>
      <c r="AA743" s="35" t="str">
        <f t="shared" si="190"/>
        <v/>
      </c>
      <c r="AB743" s="35" t="str">
        <f t="shared" si="185"/>
        <v/>
      </c>
      <c r="AC743" s="35" t="str">
        <f t="shared" si="186"/>
        <v/>
      </c>
      <c r="AD743" s="36">
        <v>740</v>
      </c>
      <c r="AE743" s="36" t="str">
        <f t="shared" ca="1" si="187"/>
        <v/>
      </c>
      <c r="AF743" s="37" t="str">
        <f t="shared" ca="1" si="188"/>
        <v/>
      </c>
      <c r="AG743" s="24"/>
      <c r="AH743" s="24"/>
      <c r="AI743" s="24"/>
      <c r="AJ743" s="24"/>
      <c r="AK743" s="36" t="str">
        <f>IF(AL743="","",MAX($AK$1:AK742)+1)</f>
        <v/>
      </c>
      <c r="AL743" s="39" t="str">
        <f>IF(H743="","",IF(COUNTIF($AL$3:AL742,H743)=0,H743,""))</f>
        <v/>
      </c>
      <c r="AM743" s="39" t="str">
        <f t="shared" si="189"/>
        <v/>
      </c>
    </row>
    <row r="744" spans="2:39" x14ac:dyDescent="0.35">
      <c r="B744" s="31"/>
      <c r="C744" s="31"/>
      <c r="D744" s="31"/>
      <c r="E744" s="31"/>
      <c r="F744" s="78"/>
      <c r="G744" s="21"/>
      <c r="H744" s="31"/>
      <c r="I744" s="32"/>
      <c r="J744" s="33" t="str">
        <f t="shared" si="176"/>
        <v/>
      </c>
      <c r="K744" s="31"/>
      <c r="L744" s="24"/>
      <c r="M744" s="24"/>
      <c r="N744" s="24"/>
      <c r="O744" s="34" t="str">
        <f t="shared" si="177"/>
        <v/>
      </c>
      <c r="P744" s="34" t="str">
        <f t="shared" ca="1" si="178"/>
        <v/>
      </c>
      <c r="Q744" s="34" t="str">
        <f>IF(AND(C744="Abierto",D744="Urgente"),RANK(P744,$P$4:$P$999,0)+COUNTIF($P$4:P744,P744)-1,"")</f>
        <v/>
      </c>
      <c r="R744" s="34" t="str">
        <f t="shared" si="179"/>
        <v/>
      </c>
      <c r="S744" s="34" t="str">
        <f t="shared" ca="1" si="180"/>
        <v/>
      </c>
      <c r="T744" s="34" t="str">
        <f>IF(AND(C744="Abierto",D744="Alta"),RANK(S744,$S$4:$S$999,0)+COUNTIF($S$4:S744,S744)-1+MAX(Q:Q),"")</f>
        <v/>
      </c>
      <c r="U744" s="34" t="str">
        <f t="shared" si="181"/>
        <v/>
      </c>
      <c r="V744" s="34" t="str">
        <f t="shared" ca="1" si="182"/>
        <v/>
      </c>
      <c r="W744" s="34" t="str">
        <f>IF(AND(C744="Abierto",D744="Media"),RANK(V744,$V$4:$V$999,0)+COUNTIF($V$4:V744,V744)-1+MAX(Q:Q,T:T),"")</f>
        <v/>
      </c>
      <c r="X744" s="34" t="str">
        <f t="shared" si="183"/>
        <v/>
      </c>
      <c r="Y744" s="34" t="str">
        <f t="shared" ca="1" si="184"/>
        <v/>
      </c>
      <c r="Z744" s="34" t="str">
        <f>IF(AND(C744="Abierto",D744="Baja"),RANK(Y744,$Y$4:$Y$999,0)+COUNTIF($Y$4:Y744,Y744)-1+MAX(Q:Q,T:T,W:W),"")</f>
        <v/>
      </c>
      <c r="AA744" s="35" t="str">
        <f t="shared" si="190"/>
        <v/>
      </c>
      <c r="AB744" s="35" t="str">
        <f t="shared" si="185"/>
        <v/>
      </c>
      <c r="AC744" s="35" t="str">
        <f t="shared" si="186"/>
        <v/>
      </c>
      <c r="AD744" s="36">
        <v>741</v>
      </c>
      <c r="AE744" s="36" t="str">
        <f t="shared" ca="1" si="187"/>
        <v/>
      </c>
      <c r="AF744" s="37" t="str">
        <f t="shared" ca="1" si="188"/>
        <v/>
      </c>
      <c r="AG744" s="24"/>
      <c r="AH744" s="24"/>
      <c r="AI744" s="24"/>
      <c r="AJ744" s="24"/>
      <c r="AK744" s="36" t="str">
        <f>IF(AL744="","",MAX($AK$1:AK743)+1)</f>
        <v/>
      </c>
      <c r="AL744" s="39" t="str">
        <f>IF(H744="","",IF(COUNTIF($AL$3:AL743,H744)=0,H744,""))</f>
        <v/>
      </c>
      <c r="AM744" s="39" t="str">
        <f t="shared" si="189"/>
        <v/>
      </c>
    </row>
    <row r="745" spans="2:39" x14ac:dyDescent="0.35">
      <c r="B745" s="31"/>
      <c r="C745" s="31"/>
      <c r="D745" s="31"/>
      <c r="E745" s="31"/>
      <c r="F745" s="78"/>
      <c r="G745" s="21"/>
      <c r="H745" s="31"/>
      <c r="I745" s="32"/>
      <c r="J745" s="33" t="str">
        <f t="shared" si="176"/>
        <v/>
      </c>
      <c r="K745" s="31"/>
      <c r="L745" s="24"/>
      <c r="M745" s="24"/>
      <c r="N745" s="24"/>
      <c r="O745" s="34" t="str">
        <f t="shared" si="177"/>
        <v/>
      </c>
      <c r="P745" s="34" t="str">
        <f t="shared" ca="1" si="178"/>
        <v/>
      </c>
      <c r="Q745" s="34" t="str">
        <f>IF(AND(C745="Abierto",D745="Urgente"),RANK(P745,$P$4:$P$999,0)+COUNTIF($P$4:P745,P745)-1,"")</f>
        <v/>
      </c>
      <c r="R745" s="34" t="str">
        <f t="shared" si="179"/>
        <v/>
      </c>
      <c r="S745" s="34" t="str">
        <f t="shared" ca="1" si="180"/>
        <v/>
      </c>
      <c r="T745" s="34" t="str">
        <f>IF(AND(C745="Abierto",D745="Alta"),RANK(S745,$S$4:$S$999,0)+COUNTIF($S$4:S745,S745)-1+MAX(Q:Q),"")</f>
        <v/>
      </c>
      <c r="U745" s="34" t="str">
        <f t="shared" si="181"/>
        <v/>
      </c>
      <c r="V745" s="34" t="str">
        <f t="shared" ca="1" si="182"/>
        <v/>
      </c>
      <c r="W745" s="34" t="str">
        <f>IF(AND(C745="Abierto",D745="Media"),RANK(V745,$V$4:$V$999,0)+COUNTIF($V$4:V745,V745)-1+MAX(Q:Q,T:T),"")</f>
        <v/>
      </c>
      <c r="X745" s="34" t="str">
        <f t="shared" si="183"/>
        <v/>
      </c>
      <c r="Y745" s="34" t="str">
        <f t="shared" ca="1" si="184"/>
        <v/>
      </c>
      <c r="Z745" s="34" t="str">
        <f>IF(AND(C745="Abierto",D745="Baja"),RANK(Y745,$Y$4:$Y$999,0)+COUNTIF($Y$4:Y745,Y745)-1+MAX(Q:Q,T:T,W:W),"")</f>
        <v/>
      </c>
      <c r="AA745" s="35" t="str">
        <f t="shared" si="190"/>
        <v/>
      </c>
      <c r="AB745" s="35" t="str">
        <f t="shared" si="185"/>
        <v/>
      </c>
      <c r="AC745" s="35" t="str">
        <f t="shared" si="186"/>
        <v/>
      </c>
      <c r="AD745" s="36">
        <v>742</v>
      </c>
      <c r="AE745" s="36" t="str">
        <f t="shared" ca="1" si="187"/>
        <v/>
      </c>
      <c r="AF745" s="37" t="str">
        <f t="shared" ca="1" si="188"/>
        <v/>
      </c>
      <c r="AG745" s="24"/>
      <c r="AH745" s="24"/>
      <c r="AI745" s="24"/>
      <c r="AJ745" s="24"/>
      <c r="AK745" s="36" t="str">
        <f>IF(AL745="","",MAX($AK$1:AK744)+1)</f>
        <v/>
      </c>
      <c r="AL745" s="39" t="str">
        <f>IF(H745="","",IF(COUNTIF($AL$3:AL744,H745)=0,H745,""))</f>
        <v/>
      </c>
      <c r="AM745" s="39" t="str">
        <f t="shared" si="189"/>
        <v/>
      </c>
    </row>
    <row r="746" spans="2:39" x14ac:dyDescent="0.35">
      <c r="B746" s="31"/>
      <c r="C746" s="31"/>
      <c r="D746" s="31"/>
      <c r="E746" s="31"/>
      <c r="F746" s="78"/>
      <c r="G746" s="21"/>
      <c r="H746" s="31"/>
      <c r="I746" s="32"/>
      <c r="J746" s="33" t="str">
        <f t="shared" si="176"/>
        <v/>
      </c>
      <c r="K746" s="31"/>
      <c r="L746" s="24"/>
      <c r="M746" s="24"/>
      <c r="N746" s="24"/>
      <c r="O746" s="34" t="str">
        <f t="shared" si="177"/>
        <v/>
      </c>
      <c r="P746" s="34" t="str">
        <f t="shared" ca="1" si="178"/>
        <v/>
      </c>
      <c r="Q746" s="34" t="str">
        <f>IF(AND(C746="Abierto",D746="Urgente"),RANK(P746,$P$4:$P$999,0)+COUNTIF($P$4:P746,P746)-1,"")</f>
        <v/>
      </c>
      <c r="R746" s="34" t="str">
        <f t="shared" si="179"/>
        <v/>
      </c>
      <c r="S746" s="34" t="str">
        <f t="shared" ca="1" si="180"/>
        <v/>
      </c>
      <c r="T746" s="34" t="str">
        <f>IF(AND(C746="Abierto",D746="Alta"),RANK(S746,$S$4:$S$999,0)+COUNTIF($S$4:S746,S746)-1+MAX(Q:Q),"")</f>
        <v/>
      </c>
      <c r="U746" s="34" t="str">
        <f t="shared" si="181"/>
        <v/>
      </c>
      <c r="V746" s="34" t="str">
        <f t="shared" ca="1" si="182"/>
        <v/>
      </c>
      <c r="W746" s="34" t="str">
        <f>IF(AND(C746="Abierto",D746="Media"),RANK(V746,$V$4:$V$999,0)+COUNTIF($V$4:V746,V746)-1+MAX(Q:Q,T:T),"")</f>
        <v/>
      </c>
      <c r="X746" s="34" t="str">
        <f t="shared" si="183"/>
        <v/>
      </c>
      <c r="Y746" s="34" t="str">
        <f t="shared" ca="1" si="184"/>
        <v/>
      </c>
      <c r="Z746" s="34" t="str">
        <f>IF(AND(C746="Abierto",D746="Baja"),RANK(Y746,$Y$4:$Y$999,0)+COUNTIF($Y$4:Y746,Y746)-1+MAX(Q:Q,T:T,W:W),"")</f>
        <v/>
      </c>
      <c r="AA746" s="35" t="str">
        <f t="shared" si="190"/>
        <v/>
      </c>
      <c r="AB746" s="35" t="str">
        <f t="shared" si="185"/>
        <v/>
      </c>
      <c r="AC746" s="35" t="str">
        <f t="shared" si="186"/>
        <v/>
      </c>
      <c r="AD746" s="36">
        <v>743</v>
      </c>
      <c r="AE746" s="36" t="str">
        <f t="shared" ca="1" si="187"/>
        <v/>
      </c>
      <c r="AF746" s="37" t="str">
        <f t="shared" ca="1" si="188"/>
        <v/>
      </c>
      <c r="AG746" s="24"/>
      <c r="AH746" s="24"/>
      <c r="AI746" s="24"/>
      <c r="AJ746" s="24"/>
      <c r="AK746" s="36" t="str">
        <f>IF(AL746="","",MAX($AK$1:AK745)+1)</f>
        <v/>
      </c>
      <c r="AL746" s="39" t="str">
        <f>IF(H746="","",IF(COUNTIF($AL$3:AL745,H746)=0,H746,""))</f>
        <v/>
      </c>
      <c r="AM746" s="39" t="str">
        <f t="shared" si="189"/>
        <v/>
      </c>
    </row>
    <row r="747" spans="2:39" x14ac:dyDescent="0.35">
      <c r="B747" s="31"/>
      <c r="C747" s="31"/>
      <c r="D747" s="31"/>
      <c r="E747" s="31"/>
      <c r="F747" s="78"/>
      <c r="G747" s="21"/>
      <c r="H747" s="31"/>
      <c r="I747" s="32"/>
      <c r="J747" s="33" t="str">
        <f t="shared" si="176"/>
        <v/>
      </c>
      <c r="K747" s="31"/>
      <c r="L747" s="24"/>
      <c r="M747" s="24"/>
      <c r="N747" s="24"/>
      <c r="O747" s="34" t="str">
        <f t="shared" si="177"/>
        <v/>
      </c>
      <c r="P747" s="34" t="str">
        <f t="shared" ca="1" si="178"/>
        <v/>
      </c>
      <c r="Q747" s="34" t="str">
        <f>IF(AND(C747="Abierto",D747="Urgente"),RANK(P747,$P$4:$P$999,0)+COUNTIF($P$4:P747,P747)-1,"")</f>
        <v/>
      </c>
      <c r="R747" s="34" t="str">
        <f t="shared" si="179"/>
        <v/>
      </c>
      <c r="S747" s="34" t="str">
        <f t="shared" ca="1" si="180"/>
        <v/>
      </c>
      <c r="T747" s="34" t="str">
        <f>IF(AND(C747="Abierto",D747="Alta"),RANK(S747,$S$4:$S$999,0)+COUNTIF($S$4:S747,S747)-1+MAX(Q:Q),"")</f>
        <v/>
      </c>
      <c r="U747" s="34" t="str">
        <f t="shared" si="181"/>
        <v/>
      </c>
      <c r="V747" s="34" t="str">
        <f t="shared" ca="1" si="182"/>
        <v/>
      </c>
      <c r="W747" s="34" t="str">
        <f>IF(AND(C747="Abierto",D747="Media"),RANK(V747,$V$4:$V$999,0)+COUNTIF($V$4:V747,V747)-1+MAX(Q:Q,T:T),"")</f>
        <v/>
      </c>
      <c r="X747" s="34" t="str">
        <f t="shared" si="183"/>
        <v/>
      </c>
      <c r="Y747" s="34" t="str">
        <f t="shared" ca="1" si="184"/>
        <v/>
      </c>
      <c r="Z747" s="34" t="str">
        <f>IF(AND(C747="Abierto",D747="Baja"),RANK(Y747,$Y$4:$Y$999,0)+COUNTIF($Y$4:Y747,Y747)-1+MAX(Q:Q,T:T,W:W),"")</f>
        <v/>
      </c>
      <c r="AA747" s="35" t="str">
        <f t="shared" si="190"/>
        <v/>
      </c>
      <c r="AB747" s="35" t="str">
        <f t="shared" si="185"/>
        <v/>
      </c>
      <c r="AC747" s="35" t="str">
        <f t="shared" si="186"/>
        <v/>
      </c>
      <c r="AD747" s="36">
        <v>744</v>
      </c>
      <c r="AE747" s="36" t="str">
        <f t="shared" ca="1" si="187"/>
        <v/>
      </c>
      <c r="AF747" s="37" t="str">
        <f t="shared" ca="1" si="188"/>
        <v/>
      </c>
      <c r="AG747" s="24"/>
      <c r="AH747" s="24"/>
      <c r="AI747" s="24"/>
      <c r="AJ747" s="24"/>
      <c r="AK747" s="36" t="str">
        <f>IF(AL747="","",MAX($AK$1:AK746)+1)</f>
        <v/>
      </c>
      <c r="AL747" s="39" t="str">
        <f>IF(H747="","",IF(COUNTIF($AL$3:AL746,H747)=0,H747,""))</f>
        <v/>
      </c>
      <c r="AM747" s="39" t="str">
        <f t="shared" si="189"/>
        <v/>
      </c>
    </row>
    <row r="748" spans="2:39" x14ac:dyDescent="0.35">
      <c r="B748" s="31"/>
      <c r="C748" s="31"/>
      <c r="D748" s="31"/>
      <c r="E748" s="31"/>
      <c r="F748" s="78"/>
      <c r="G748" s="21"/>
      <c r="H748" s="31"/>
      <c r="I748" s="32"/>
      <c r="J748" s="33" t="str">
        <f t="shared" si="176"/>
        <v/>
      </c>
      <c r="K748" s="31"/>
      <c r="L748" s="24"/>
      <c r="M748" s="24"/>
      <c r="N748" s="24"/>
      <c r="O748" s="34" t="str">
        <f t="shared" si="177"/>
        <v/>
      </c>
      <c r="P748" s="34" t="str">
        <f t="shared" ca="1" si="178"/>
        <v/>
      </c>
      <c r="Q748" s="34" t="str">
        <f>IF(AND(C748="Abierto",D748="Urgente"),RANK(P748,$P$4:$P$999,0)+COUNTIF($P$4:P748,P748)-1,"")</f>
        <v/>
      </c>
      <c r="R748" s="34" t="str">
        <f t="shared" si="179"/>
        <v/>
      </c>
      <c r="S748" s="34" t="str">
        <f t="shared" ca="1" si="180"/>
        <v/>
      </c>
      <c r="T748" s="34" t="str">
        <f>IF(AND(C748="Abierto",D748="Alta"),RANK(S748,$S$4:$S$999,0)+COUNTIF($S$4:S748,S748)-1+MAX(Q:Q),"")</f>
        <v/>
      </c>
      <c r="U748" s="34" t="str">
        <f t="shared" si="181"/>
        <v/>
      </c>
      <c r="V748" s="34" t="str">
        <f t="shared" ca="1" si="182"/>
        <v/>
      </c>
      <c r="W748" s="34" t="str">
        <f>IF(AND(C748="Abierto",D748="Media"),RANK(V748,$V$4:$V$999,0)+COUNTIF($V$4:V748,V748)-1+MAX(Q:Q,T:T),"")</f>
        <v/>
      </c>
      <c r="X748" s="34" t="str">
        <f t="shared" si="183"/>
        <v/>
      </c>
      <c r="Y748" s="34" t="str">
        <f t="shared" ca="1" si="184"/>
        <v/>
      </c>
      <c r="Z748" s="34" t="str">
        <f>IF(AND(C748="Abierto",D748="Baja"),RANK(Y748,$Y$4:$Y$999,0)+COUNTIF($Y$4:Y748,Y748)-1+MAX(Q:Q,T:T,W:W),"")</f>
        <v/>
      </c>
      <c r="AA748" s="35" t="str">
        <f t="shared" si="190"/>
        <v/>
      </c>
      <c r="AB748" s="35" t="str">
        <f t="shared" si="185"/>
        <v/>
      </c>
      <c r="AC748" s="35" t="str">
        <f t="shared" si="186"/>
        <v/>
      </c>
      <c r="AD748" s="36">
        <v>745</v>
      </c>
      <c r="AE748" s="36" t="str">
        <f t="shared" ca="1" si="187"/>
        <v/>
      </c>
      <c r="AF748" s="37" t="str">
        <f t="shared" ca="1" si="188"/>
        <v/>
      </c>
      <c r="AG748" s="24"/>
      <c r="AH748" s="24"/>
      <c r="AI748" s="24"/>
      <c r="AJ748" s="24"/>
      <c r="AK748" s="36" t="str">
        <f>IF(AL748="","",MAX($AK$1:AK747)+1)</f>
        <v/>
      </c>
      <c r="AL748" s="39" t="str">
        <f>IF(H748="","",IF(COUNTIF($AL$3:AL747,H748)=0,H748,""))</f>
        <v/>
      </c>
      <c r="AM748" s="39" t="str">
        <f t="shared" si="189"/>
        <v/>
      </c>
    </row>
    <row r="749" spans="2:39" x14ac:dyDescent="0.35">
      <c r="B749" s="31"/>
      <c r="C749" s="31"/>
      <c r="D749" s="31"/>
      <c r="E749" s="31"/>
      <c r="F749" s="78"/>
      <c r="G749" s="21"/>
      <c r="H749" s="31"/>
      <c r="I749" s="32"/>
      <c r="J749" s="33" t="str">
        <f t="shared" si="176"/>
        <v/>
      </c>
      <c r="K749" s="31"/>
      <c r="L749" s="24"/>
      <c r="M749" s="24"/>
      <c r="N749" s="24"/>
      <c r="O749" s="34" t="str">
        <f t="shared" si="177"/>
        <v/>
      </c>
      <c r="P749" s="34" t="str">
        <f t="shared" ca="1" si="178"/>
        <v/>
      </c>
      <c r="Q749" s="34" t="str">
        <f>IF(AND(C749="Abierto",D749="Urgente"),RANK(P749,$P$4:$P$999,0)+COUNTIF($P$4:P749,P749)-1,"")</f>
        <v/>
      </c>
      <c r="R749" s="34" t="str">
        <f t="shared" si="179"/>
        <v/>
      </c>
      <c r="S749" s="34" t="str">
        <f t="shared" ca="1" si="180"/>
        <v/>
      </c>
      <c r="T749" s="34" t="str">
        <f>IF(AND(C749="Abierto",D749="Alta"),RANK(S749,$S$4:$S$999,0)+COUNTIF($S$4:S749,S749)-1+MAX(Q:Q),"")</f>
        <v/>
      </c>
      <c r="U749" s="34" t="str">
        <f t="shared" si="181"/>
        <v/>
      </c>
      <c r="V749" s="34" t="str">
        <f t="shared" ca="1" si="182"/>
        <v/>
      </c>
      <c r="W749" s="34" t="str">
        <f>IF(AND(C749="Abierto",D749="Media"),RANK(V749,$V$4:$V$999,0)+COUNTIF($V$4:V749,V749)-1+MAX(Q:Q,T:T),"")</f>
        <v/>
      </c>
      <c r="X749" s="34" t="str">
        <f t="shared" si="183"/>
        <v/>
      </c>
      <c r="Y749" s="34" t="str">
        <f t="shared" ca="1" si="184"/>
        <v/>
      </c>
      <c r="Z749" s="34" t="str">
        <f>IF(AND(C749="Abierto",D749="Baja"),RANK(Y749,$Y$4:$Y$999,0)+COUNTIF($Y$4:Y749,Y749)-1+MAX(Q:Q,T:T,W:W),"")</f>
        <v/>
      </c>
      <c r="AA749" s="35" t="str">
        <f t="shared" si="190"/>
        <v/>
      </c>
      <c r="AB749" s="35" t="str">
        <f t="shared" si="185"/>
        <v/>
      </c>
      <c r="AC749" s="35" t="str">
        <f t="shared" si="186"/>
        <v/>
      </c>
      <c r="AD749" s="36">
        <v>746</v>
      </c>
      <c r="AE749" s="36" t="str">
        <f t="shared" ca="1" si="187"/>
        <v/>
      </c>
      <c r="AF749" s="37" t="str">
        <f t="shared" ca="1" si="188"/>
        <v/>
      </c>
      <c r="AG749" s="24"/>
      <c r="AH749" s="24"/>
      <c r="AI749" s="24"/>
      <c r="AJ749" s="24"/>
      <c r="AK749" s="36" t="str">
        <f>IF(AL749="","",MAX($AK$1:AK748)+1)</f>
        <v/>
      </c>
      <c r="AL749" s="39" t="str">
        <f>IF(H749="","",IF(COUNTIF($AL$3:AL748,H749)=0,H749,""))</f>
        <v/>
      </c>
      <c r="AM749" s="39" t="str">
        <f t="shared" si="189"/>
        <v/>
      </c>
    </row>
    <row r="750" spans="2:39" x14ac:dyDescent="0.35">
      <c r="B750" s="31"/>
      <c r="C750" s="31"/>
      <c r="D750" s="31"/>
      <c r="E750" s="31"/>
      <c r="F750" s="78"/>
      <c r="G750" s="21"/>
      <c r="H750" s="31"/>
      <c r="I750" s="32"/>
      <c r="J750" s="33" t="str">
        <f t="shared" si="176"/>
        <v/>
      </c>
      <c r="K750" s="31"/>
      <c r="L750" s="24"/>
      <c r="M750" s="24"/>
      <c r="N750" s="24"/>
      <c r="O750" s="34" t="str">
        <f t="shared" si="177"/>
        <v/>
      </c>
      <c r="P750" s="34" t="str">
        <f t="shared" ca="1" si="178"/>
        <v/>
      </c>
      <c r="Q750" s="34" t="str">
        <f>IF(AND(C750="Abierto",D750="Urgente"),RANK(P750,$P$4:$P$999,0)+COUNTIF($P$4:P750,P750)-1,"")</f>
        <v/>
      </c>
      <c r="R750" s="34" t="str">
        <f t="shared" si="179"/>
        <v/>
      </c>
      <c r="S750" s="34" t="str">
        <f t="shared" ca="1" si="180"/>
        <v/>
      </c>
      <c r="T750" s="34" t="str">
        <f>IF(AND(C750="Abierto",D750="Alta"),RANK(S750,$S$4:$S$999,0)+COUNTIF($S$4:S750,S750)-1+MAX(Q:Q),"")</f>
        <v/>
      </c>
      <c r="U750" s="34" t="str">
        <f t="shared" si="181"/>
        <v/>
      </c>
      <c r="V750" s="34" t="str">
        <f t="shared" ca="1" si="182"/>
        <v/>
      </c>
      <c r="W750" s="34" t="str">
        <f>IF(AND(C750="Abierto",D750="Media"),RANK(V750,$V$4:$V$999,0)+COUNTIF($V$4:V750,V750)-1+MAX(Q:Q,T:T),"")</f>
        <v/>
      </c>
      <c r="X750" s="34" t="str">
        <f t="shared" si="183"/>
        <v/>
      </c>
      <c r="Y750" s="34" t="str">
        <f t="shared" ca="1" si="184"/>
        <v/>
      </c>
      <c r="Z750" s="34" t="str">
        <f>IF(AND(C750="Abierto",D750="Baja"),RANK(Y750,$Y$4:$Y$999,0)+COUNTIF($Y$4:Y750,Y750)-1+MAX(Q:Q,T:T,W:W),"")</f>
        <v/>
      </c>
      <c r="AA750" s="35" t="str">
        <f t="shared" si="190"/>
        <v/>
      </c>
      <c r="AB750" s="35" t="str">
        <f t="shared" si="185"/>
        <v/>
      </c>
      <c r="AC750" s="35" t="str">
        <f t="shared" si="186"/>
        <v/>
      </c>
      <c r="AD750" s="36">
        <v>747</v>
      </c>
      <c r="AE750" s="36" t="str">
        <f t="shared" ca="1" si="187"/>
        <v/>
      </c>
      <c r="AF750" s="37" t="str">
        <f t="shared" ca="1" si="188"/>
        <v/>
      </c>
      <c r="AG750" s="24"/>
      <c r="AH750" s="24"/>
      <c r="AI750" s="24"/>
      <c r="AJ750" s="24"/>
      <c r="AK750" s="36" t="str">
        <f>IF(AL750="","",MAX($AK$1:AK749)+1)</f>
        <v/>
      </c>
      <c r="AL750" s="39" t="str">
        <f>IF(H750="","",IF(COUNTIF($AL$3:AL749,H750)=0,H750,""))</f>
        <v/>
      </c>
      <c r="AM750" s="39" t="str">
        <f t="shared" si="189"/>
        <v/>
      </c>
    </row>
    <row r="751" spans="2:39" x14ac:dyDescent="0.35">
      <c r="B751" s="31"/>
      <c r="C751" s="31"/>
      <c r="D751" s="31"/>
      <c r="E751" s="31"/>
      <c r="F751" s="78"/>
      <c r="G751" s="21"/>
      <c r="H751" s="31"/>
      <c r="I751" s="32"/>
      <c r="J751" s="33" t="str">
        <f t="shared" si="176"/>
        <v/>
      </c>
      <c r="K751" s="31"/>
      <c r="L751" s="24"/>
      <c r="M751" s="24"/>
      <c r="N751" s="24"/>
      <c r="O751" s="34" t="str">
        <f t="shared" si="177"/>
        <v/>
      </c>
      <c r="P751" s="34" t="str">
        <f t="shared" ca="1" si="178"/>
        <v/>
      </c>
      <c r="Q751" s="34" t="str">
        <f>IF(AND(C751="Abierto",D751="Urgente"),RANK(P751,$P$4:$P$999,0)+COUNTIF($P$4:P751,P751)-1,"")</f>
        <v/>
      </c>
      <c r="R751" s="34" t="str">
        <f t="shared" si="179"/>
        <v/>
      </c>
      <c r="S751" s="34" t="str">
        <f t="shared" ca="1" si="180"/>
        <v/>
      </c>
      <c r="T751" s="34" t="str">
        <f>IF(AND(C751="Abierto",D751="Alta"),RANK(S751,$S$4:$S$999,0)+COUNTIF($S$4:S751,S751)-1+MAX(Q:Q),"")</f>
        <v/>
      </c>
      <c r="U751" s="34" t="str">
        <f t="shared" si="181"/>
        <v/>
      </c>
      <c r="V751" s="34" t="str">
        <f t="shared" ca="1" si="182"/>
        <v/>
      </c>
      <c r="W751" s="34" t="str">
        <f>IF(AND(C751="Abierto",D751="Media"),RANK(V751,$V$4:$V$999,0)+COUNTIF($V$4:V751,V751)-1+MAX(Q:Q,T:T),"")</f>
        <v/>
      </c>
      <c r="X751" s="34" t="str">
        <f t="shared" si="183"/>
        <v/>
      </c>
      <c r="Y751" s="34" t="str">
        <f t="shared" ca="1" si="184"/>
        <v/>
      </c>
      <c r="Z751" s="34" t="str">
        <f>IF(AND(C751="Abierto",D751="Baja"),RANK(Y751,$Y$4:$Y$999,0)+COUNTIF($Y$4:Y751,Y751)-1+MAX(Q:Q,T:T,W:W),"")</f>
        <v/>
      </c>
      <c r="AA751" s="35" t="str">
        <f t="shared" si="190"/>
        <v/>
      </c>
      <c r="AB751" s="35" t="str">
        <f t="shared" si="185"/>
        <v/>
      </c>
      <c r="AC751" s="35" t="str">
        <f t="shared" si="186"/>
        <v/>
      </c>
      <c r="AD751" s="36">
        <v>748</v>
      </c>
      <c r="AE751" s="36" t="str">
        <f t="shared" ca="1" si="187"/>
        <v/>
      </c>
      <c r="AF751" s="37" t="str">
        <f t="shared" ca="1" si="188"/>
        <v/>
      </c>
      <c r="AG751" s="24"/>
      <c r="AH751" s="24"/>
      <c r="AI751" s="24"/>
      <c r="AJ751" s="24"/>
      <c r="AK751" s="36" t="str">
        <f>IF(AL751="","",MAX($AK$1:AK750)+1)</f>
        <v/>
      </c>
      <c r="AL751" s="39" t="str">
        <f>IF(H751="","",IF(COUNTIF($AL$3:AL750,H751)=0,H751,""))</f>
        <v/>
      </c>
      <c r="AM751" s="39" t="str">
        <f t="shared" si="189"/>
        <v/>
      </c>
    </row>
    <row r="752" spans="2:39" x14ac:dyDescent="0.35">
      <c r="B752" s="31"/>
      <c r="C752" s="31"/>
      <c r="D752" s="31"/>
      <c r="E752" s="31"/>
      <c r="F752" s="78"/>
      <c r="G752" s="21"/>
      <c r="H752" s="31"/>
      <c r="I752" s="32"/>
      <c r="J752" s="33" t="str">
        <f t="shared" si="176"/>
        <v/>
      </c>
      <c r="K752" s="31"/>
      <c r="L752" s="24"/>
      <c r="M752" s="24"/>
      <c r="N752" s="24"/>
      <c r="O752" s="34" t="str">
        <f t="shared" si="177"/>
        <v/>
      </c>
      <c r="P752" s="34" t="str">
        <f t="shared" ca="1" si="178"/>
        <v/>
      </c>
      <c r="Q752" s="34" t="str">
        <f>IF(AND(C752="Abierto",D752="Urgente"),RANK(P752,$P$4:$P$999,0)+COUNTIF($P$4:P752,P752)-1,"")</f>
        <v/>
      </c>
      <c r="R752" s="34" t="str">
        <f t="shared" si="179"/>
        <v/>
      </c>
      <c r="S752" s="34" t="str">
        <f t="shared" ca="1" si="180"/>
        <v/>
      </c>
      <c r="T752" s="34" t="str">
        <f>IF(AND(C752="Abierto",D752="Alta"),RANK(S752,$S$4:$S$999,0)+COUNTIF($S$4:S752,S752)-1+MAX(Q:Q),"")</f>
        <v/>
      </c>
      <c r="U752" s="34" t="str">
        <f t="shared" si="181"/>
        <v/>
      </c>
      <c r="V752" s="34" t="str">
        <f t="shared" ca="1" si="182"/>
        <v/>
      </c>
      <c r="W752" s="34" t="str">
        <f>IF(AND(C752="Abierto",D752="Media"),RANK(V752,$V$4:$V$999,0)+COUNTIF($V$4:V752,V752)-1+MAX(Q:Q,T:T),"")</f>
        <v/>
      </c>
      <c r="X752" s="34" t="str">
        <f t="shared" si="183"/>
        <v/>
      </c>
      <c r="Y752" s="34" t="str">
        <f t="shared" ca="1" si="184"/>
        <v/>
      </c>
      <c r="Z752" s="34" t="str">
        <f>IF(AND(C752="Abierto",D752="Baja"),RANK(Y752,$Y$4:$Y$999,0)+COUNTIF($Y$4:Y752,Y752)-1+MAX(Q:Q,T:T,W:W),"")</f>
        <v/>
      </c>
      <c r="AA752" s="35" t="str">
        <f t="shared" si="190"/>
        <v/>
      </c>
      <c r="AB752" s="35" t="str">
        <f t="shared" si="185"/>
        <v/>
      </c>
      <c r="AC752" s="35" t="str">
        <f t="shared" si="186"/>
        <v/>
      </c>
      <c r="AD752" s="36">
        <v>749</v>
      </c>
      <c r="AE752" s="36" t="str">
        <f t="shared" ca="1" si="187"/>
        <v/>
      </c>
      <c r="AF752" s="37" t="str">
        <f t="shared" ca="1" si="188"/>
        <v/>
      </c>
      <c r="AG752" s="24"/>
      <c r="AH752" s="24"/>
      <c r="AI752" s="24"/>
      <c r="AJ752" s="24"/>
      <c r="AK752" s="36" t="str">
        <f>IF(AL752="","",MAX($AK$1:AK751)+1)</f>
        <v/>
      </c>
      <c r="AL752" s="39" t="str">
        <f>IF(H752="","",IF(COUNTIF($AL$3:AL751,H752)=0,H752,""))</f>
        <v/>
      </c>
      <c r="AM752" s="39" t="str">
        <f t="shared" si="189"/>
        <v/>
      </c>
    </row>
    <row r="753" spans="2:39" x14ac:dyDescent="0.35">
      <c r="B753" s="31"/>
      <c r="C753" s="31"/>
      <c r="D753" s="31"/>
      <c r="E753" s="31"/>
      <c r="F753" s="78"/>
      <c r="G753" s="21"/>
      <c r="H753" s="31"/>
      <c r="I753" s="32"/>
      <c r="J753" s="33" t="str">
        <f t="shared" si="176"/>
        <v/>
      </c>
      <c r="K753" s="31"/>
      <c r="L753" s="24"/>
      <c r="M753" s="24"/>
      <c r="N753" s="24"/>
      <c r="O753" s="34" t="str">
        <f t="shared" si="177"/>
        <v/>
      </c>
      <c r="P753" s="34" t="str">
        <f t="shared" ca="1" si="178"/>
        <v/>
      </c>
      <c r="Q753" s="34" t="str">
        <f>IF(AND(C753="Abierto",D753="Urgente"),RANK(P753,$P$4:$P$999,0)+COUNTIF($P$4:P753,P753)-1,"")</f>
        <v/>
      </c>
      <c r="R753" s="34" t="str">
        <f t="shared" si="179"/>
        <v/>
      </c>
      <c r="S753" s="34" t="str">
        <f t="shared" ca="1" si="180"/>
        <v/>
      </c>
      <c r="T753" s="34" t="str">
        <f>IF(AND(C753="Abierto",D753="Alta"),RANK(S753,$S$4:$S$999,0)+COUNTIF($S$4:S753,S753)-1+MAX(Q:Q),"")</f>
        <v/>
      </c>
      <c r="U753" s="34" t="str">
        <f t="shared" si="181"/>
        <v/>
      </c>
      <c r="V753" s="34" t="str">
        <f t="shared" ca="1" si="182"/>
        <v/>
      </c>
      <c r="W753" s="34" t="str">
        <f>IF(AND(C753="Abierto",D753="Media"),RANK(V753,$V$4:$V$999,0)+COUNTIF($V$4:V753,V753)-1+MAX(Q:Q,T:T),"")</f>
        <v/>
      </c>
      <c r="X753" s="34" t="str">
        <f t="shared" si="183"/>
        <v/>
      </c>
      <c r="Y753" s="34" t="str">
        <f t="shared" ca="1" si="184"/>
        <v/>
      </c>
      <c r="Z753" s="34" t="str">
        <f>IF(AND(C753="Abierto",D753="Baja"),RANK(Y753,$Y$4:$Y$999,0)+COUNTIF($Y$4:Y753,Y753)-1+MAX(Q:Q,T:T,W:W),"")</f>
        <v/>
      </c>
      <c r="AA753" s="35" t="str">
        <f t="shared" si="190"/>
        <v/>
      </c>
      <c r="AB753" s="35" t="str">
        <f t="shared" si="185"/>
        <v/>
      </c>
      <c r="AC753" s="35" t="str">
        <f t="shared" si="186"/>
        <v/>
      </c>
      <c r="AD753" s="36">
        <v>750</v>
      </c>
      <c r="AE753" s="36" t="str">
        <f t="shared" ca="1" si="187"/>
        <v/>
      </c>
      <c r="AF753" s="37" t="str">
        <f t="shared" ca="1" si="188"/>
        <v/>
      </c>
      <c r="AG753" s="24"/>
      <c r="AH753" s="24"/>
      <c r="AI753" s="24"/>
      <c r="AJ753" s="24"/>
      <c r="AK753" s="36" t="str">
        <f>IF(AL753="","",MAX($AK$1:AK752)+1)</f>
        <v/>
      </c>
      <c r="AL753" s="39" t="str">
        <f>IF(H753="","",IF(COUNTIF($AL$3:AL752,H753)=0,H753,""))</f>
        <v/>
      </c>
      <c r="AM753" s="39" t="str">
        <f t="shared" si="189"/>
        <v/>
      </c>
    </row>
    <row r="754" spans="2:39" x14ac:dyDescent="0.35">
      <c r="B754" s="31"/>
      <c r="C754" s="31"/>
      <c r="D754" s="31"/>
      <c r="E754" s="31"/>
      <c r="F754" s="78"/>
      <c r="G754" s="21"/>
      <c r="H754" s="31"/>
      <c r="I754" s="32"/>
      <c r="J754" s="33" t="str">
        <f t="shared" si="176"/>
        <v/>
      </c>
      <c r="K754" s="31"/>
      <c r="L754" s="24"/>
      <c r="M754" s="24"/>
      <c r="N754" s="24"/>
      <c r="O754" s="34" t="str">
        <f t="shared" si="177"/>
        <v/>
      </c>
      <c r="P754" s="34" t="str">
        <f t="shared" ca="1" si="178"/>
        <v/>
      </c>
      <c r="Q754" s="34" t="str">
        <f>IF(AND(C754="Abierto",D754="Urgente"),RANK(P754,$P$4:$P$999,0)+COUNTIF($P$4:P754,P754)-1,"")</f>
        <v/>
      </c>
      <c r="R754" s="34" t="str">
        <f t="shared" si="179"/>
        <v/>
      </c>
      <c r="S754" s="34" t="str">
        <f t="shared" ca="1" si="180"/>
        <v/>
      </c>
      <c r="T754" s="34" t="str">
        <f>IF(AND(C754="Abierto",D754="Alta"),RANK(S754,$S$4:$S$999,0)+COUNTIF($S$4:S754,S754)-1+MAX(Q:Q),"")</f>
        <v/>
      </c>
      <c r="U754" s="34" t="str">
        <f t="shared" si="181"/>
        <v/>
      </c>
      <c r="V754" s="34" t="str">
        <f t="shared" ca="1" si="182"/>
        <v/>
      </c>
      <c r="W754" s="34" t="str">
        <f>IF(AND(C754="Abierto",D754="Media"),RANK(V754,$V$4:$V$999,0)+COUNTIF($V$4:V754,V754)-1+MAX(Q:Q,T:T),"")</f>
        <v/>
      </c>
      <c r="X754" s="34" t="str">
        <f t="shared" si="183"/>
        <v/>
      </c>
      <c r="Y754" s="34" t="str">
        <f t="shared" ca="1" si="184"/>
        <v/>
      </c>
      <c r="Z754" s="34" t="str">
        <f>IF(AND(C754="Abierto",D754="Baja"),RANK(Y754,$Y$4:$Y$999,0)+COUNTIF($Y$4:Y754,Y754)-1+MAX(Q:Q,T:T,W:W),"")</f>
        <v/>
      </c>
      <c r="AA754" s="35" t="str">
        <f t="shared" si="190"/>
        <v/>
      </c>
      <c r="AB754" s="35" t="str">
        <f t="shared" si="185"/>
        <v/>
      </c>
      <c r="AC754" s="35" t="str">
        <f t="shared" si="186"/>
        <v/>
      </c>
      <c r="AD754" s="36">
        <v>751</v>
      </c>
      <c r="AE754" s="36" t="str">
        <f t="shared" ca="1" si="187"/>
        <v/>
      </c>
      <c r="AF754" s="37" t="str">
        <f t="shared" ca="1" si="188"/>
        <v/>
      </c>
      <c r="AG754" s="24"/>
      <c r="AH754" s="24"/>
      <c r="AI754" s="24"/>
      <c r="AJ754" s="24"/>
      <c r="AK754" s="36" t="str">
        <f>IF(AL754="","",MAX($AK$1:AK753)+1)</f>
        <v/>
      </c>
      <c r="AL754" s="39" t="str">
        <f>IF(H754="","",IF(COUNTIF($AL$3:AL753,H754)=0,H754,""))</f>
        <v/>
      </c>
      <c r="AM754" s="39" t="str">
        <f t="shared" si="189"/>
        <v/>
      </c>
    </row>
    <row r="755" spans="2:39" x14ac:dyDescent="0.35">
      <c r="B755" s="31"/>
      <c r="C755" s="31"/>
      <c r="D755" s="31"/>
      <c r="E755" s="31"/>
      <c r="F755" s="78"/>
      <c r="G755" s="21"/>
      <c r="H755" s="31"/>
      <c r="I755" s="32"/>
      <c r="J755" s="33" t="str">
        <f t="shared" si="176"/>
        <v/>
      </c>
      <c r="K755" s="31"/>
      <c r="L755" s="24"/>
      <c r="M755" s="24"/>
      <c r="N755" s="24"/>
      <c r="O755" s="34" t="str">
        <f t="shared" si="177"/>
        <v/>
      </c>
      <c r="P755" s="34" t="str">
        <f t="shared" ca="1" si="178"/>
        <v/>
      </c>
      <c r="Q755" s="34" t="str">
        <f>IF(AND(C755="Abierto",D755="Urgente"),RANK(P755,$P$4:$P$999,0)+COUNTIF($P$4:P755,P755)-1,"")</f>
        <v/>
      </c>
      <c r="R755" s="34" t="str">
        <f t="shared" si="179"/>
        <v/>
      </c>
      <c r="S755" s="34" t="str">
        <f t="shared" ca="1" si="180"/>
        <v/>
      </c>
      <c r="T755" s="34" t="str">
        <f>IF(AND(C755="Abierto",D755="Alta"),RANK(S755,$S$4:$S$999,0)+COUNTIF($S$4:S755,S755)-1+MAX(Q:Q),"")</f>
        <v/>
      </c>
      <c r="U755" s="34" t="str">
        <f t="shared" si="181"/>
        <v/>
      </c>
      <c r="V755" s="34" t="str">
        <f t="shared" ca="1" si="182"/>
        <v/>
      </c>
      <c r="W755" s="34" t="str">
        <f>IF(AND(C755="Abierto",D755="Media"),RANK(V755,$V$4:$V$999,0)+COUNTIF($V$4:V755,V755)-1+MAX(Q:Q,T:T),"")</f>
        <v/>
      </c>
      <c r="X755" s="34" t="str">
        <f t="shared" si="183"/>
        <v/>
      </c>
      <c r="Y755" s="34" t="str">
        <f t="shared" ca="1" si="184"/>
        <v/>
      </c>
      <c r="Z755" s="34" t="str">
        <f>IF(AND(C755="Abierto",D755="Baja"),RANK(Y755,$Y$4:$Y$999,0)+COUNTIF($Y$4:Y755,Y755)-1+MAX(Q:Q,T:T,W:W),"")</f>
        <v/>
      </c>
      <c r="AA755" s="35" t="str">
        <f t="shared" si="190"/>
        <v/>
      </c>
      <c r="AB755" s="35" t="str">
        <f t="shared" si="185"/>
        <v/>
      </c>
      <c r="AC755" s="35" t="str">
        <f t="shared" si="186"/>
        <v/>
      </c>
      <c r="AD755" s="36">
        <v>752</v>
      </c>
      <c r="AE755" s="36" t="str">
        <f t="shared" ca="1" si="187"/>
        <v/>
      </c>
      <c r="AF755" s="37" t="str">
        <f t="shared" ca="1" si="188"/>
        <v/>
      </c>
      <c r="AG755" s="24"/>
      <c r="AH755" s="24"/>
      <c r="AI755" s="24"/>
      <c r="AJ755" s="24"/>
      <c r="AK755" s="36" t="str">
        <f>IF(AL755="","",MAX($AK$1:AK754)+1)</f>
        <v/>
      </c>
      <c r="AL755" s="39" t="str">
        <f>IF(H755="","",IF(COUNTIF($AL$3:AL754,H755)=0,H755,""))</f>
        <v/>
      </c>
      <c r="AM755" s="39" t="str">
        <f t="shared" si="189"/>
        <v/>
      </c>
    </row>
    <row r="756" spans="2:39" x14ac:dyDescent="0.35">
      <c r="B756" s="31"/>
      <c r="C756" s="31"/>
      <c r="D756" s="31"/>
      <c r="E756" s="31"/>
      <c r="F756" s="78"/>
      <c r="G756" s="21"/>
      <c r="H756" s="31"/>
      <c r="I756" s="32"/>
      <c r="J756" s="33" t="str">
        <f t="shared" si="176"/>
        <v/>
      </c>
      <c r="K756" s="31"/>
      <c r="L756" s="24"/>
      <c r="M756" s="24"/>
      <c r="N756" s="24"/>
      <c r="O756" s="34" t="str">
        <f t="shared" si="177"/>
        <v/>
      </c>
      <c r="P756" s="34" t="str">
        <f t="shared" ca="1" si="178"/>
        <v/>
      </c>
      <c r="Q756" s="34" t="str">
        <f>IF(AND(C756="Abierto",D756="Urgente"),RANK(P756,$P$4:$P$999,0)+COUNTIF($P$4:P756,P756)-1,"")</f>
        <v/>
      </c>
      <c r="R756" s="34" t="str">
        <f t="shared" si="179"/>
        <v/>
      </c>
      <c r="S756" s="34" t="str">
        <f t="shared" ca="1" si="180"/>
        <v/>
      </c>
      <c r="T756" s="34" t="str">
        <f>IF(AND(C756="Abierto",D756="Alta"),RANK(S756,$S$4:$S$999,0)+COUNTIF($S$4:S756,S756)-1+MAX(Q:Q),"")</f>
        <v/>
      </c>
      <c r="U756" s="34" t="str">
        <f t="shared" si="181"/>
        <v/>
      </c>
      <c r="V756" s="34" t="str">
        <f t="shared" ca="1" si="182"/>
        <v/>
      </c>
      <c r="W756" s="34" t="str">
        <f>IF(AND(C756="Abierto",D756="Media"),RANK(V756,$V$4:$V$999,0)+COUNTIF($V$4:V756,V756)-1+MAX(Q:Q,T:T),"")</f>
        <v/>
      </c>
      <c r="X756" s="34" t="str">
        <f t="shared" si="183"/>
        <v/>
      </c>
      <c r="Y756" s="34" t="str">
        <f t="shared" ca="1" si="184"/>
        <v/>
      </c>
      <c r="Z756" s="34" t="str">
        <f>IF(AND(C756="Abierto",D756="Baja"),RANK(Y756,$Y$4:$Y$999,0)+COUNTIF($Y$4:Y756,Y756)-1+MAX(Q:Q,T:T,W:W),"")</f>
        <v/>
      </c>
      <c r="AA756" s="35" t="str">
        <f t="shared" si="190"/>
        <v/>
      </c>
      <c r="AB756" s="35" t="str">
        <f t="shared" si="185"/>
        <v/>
      </c>
      <c r="AC756" s="35" t="str">
        <f t="shared" si="186"/>
        <v/>
      </c>
      <c r="AD756" s="36">
        <v>753</v>
      </c>
      <c r="AE756" s="36" t="str">
        <f t="shared" ca="1" si="187"/>
        <v/>
      </c>
      <c r="AF756" s="37" t="str">
        <f t="shared" ca="1" si="188"/>
        <v/>
      </c>
      <c r="AG756" s="24"/>
      <c r="AH756" s="24"/>
      <c r="AI756" s="24"/>
      <c r="AJ756" s="24"/>
      <c r="AK756" s="36" t="str">
        <f>IF(AL756="","",MAX($AK$1:AK755)+1)</f>
        <v/>
      </c>
      <c r="AL756" s="39" t="str">
        <f>IF(H756="","",IF(COUNTIF($AL$3:AL755,H756)=0,H756,""))</f>
        <v/>
      </c>
      <c r="AM756" s="39" t="str">
        <f t="shared" si="189"/>
        <v/>
      </c>
    </row>
    <row r="757" spans="2:39" x14ac:dyDescent="0.35">
      <c r="B757" s="31"/>
      <c r="C757" s="31"/>
      <c r="D757" s="31"/>
      <c r="E757" s="31"/>
      <c r="F757" s="78"/>
      <c r="G757" s="21"/>
      <c r="H757" s="31"/>
      <c r="I757" s="32"/>
      <c r="J757" s="33" t="str">
        <f t="shared" si="176"/>
        <v/>
      </c>
      <c r="K757" s="31"/>
      <c r="L757" s="24"/>
      <c r="M757" s="24"/>
      <c r="N757" s="24"/>
      <c r="O757" s="34" t="str">
        <f t="shared" si="177"/>
        <v/>
      </c>
      <c r="P757" s="34" t="str">
        <f t="shared" ca="1" si="178"/>
        <v/>
      </c>
      <c r="Q757" s="34" t="str">
        <f>IF(AND(C757="Abierto",D757="Urgente"),RANK(P757,$P$4:$P$999,0)+COUNTIF($P$4:P757,P757)-1,"")</f>
        <v/>
      </c>
      <c r="R757" s="34" t="str">
        <f t="shared" si="179"/>
        <v/>
      </c>
      <c r="S757" s="34" t="str">
        <f t="shared" ca="1" si="180"/>
        <v/>
      </c>
      <c r="T757" s="34" t="str">
        <f>IF(AND(C757="Abierto",D757="Alta"),RANK(S757,$S$4:$S$999,0)+COUNTIF($S$4:S757,S757)-1+MAX(Q:Q),"")</f>
        <v/>
      </c>
      <c r="U757" s="34" t="str">
        <f t="shared" si="181"/>
        <v/>
      </c>
      <c r="V757" s="34" t="str">
        <f t="shared" ca="1" si="182"/>
        <v/>
      </c>
      <c r="W757" s="34" t="str">
        <f>IF(AND(C757="Abierto",D757="Media"),RANK(V757,$V$4:$V$999,0)+COUNTIF($V$4:V757,V757)-1+MAX(Q:Q,T:T),"")</f>
        <v/>
      </c>
      <c r="X757" s="34" t="str">
        <f t="shared" si="183"/>
        <v/>
      </c>
      <c r="Y757" s="34" t="str">
        <f t="shared" ca="1" si="184"/>
        <v/>
      </c>
      <c r="Z757" s="34" t="str">
        <f>IF(AND(C757="Abierto",D757="Baja"),RANK(Y757,$Y$4:$Y$999,0)+COUNTIF($Y$4:Y757,Y757)-1+MAX(Q:Q,T:T,W:W),"")</f>
        <v/>
      </c>
      <c r="AA757" s="35" t="str">
        <f t="shared" si="190"/>
        <v/>
      </c>
      <c r="AB757" s="35" t="str">
        <f t="shared" si="185"/>
        <v/>
      </c>
      <c r="AC757" s="35" t="str">
        <f t="shared" si="186"/>
        <v/>
      </c>
      <c r="AD757" s="36">
        <v>754</v>
      </c>
      <c r="AE757" s="36" t="str">
        <f t="shared" ca="1" si="187"/>
        <v/>
      </c>
      <c r="AF757" s="37" t="str">
        <f t="shared" ca="1" si="188"/>
        <v/>
      </c>
      <c r="AG757" s="24"/>
      <c r="AH757" s="24"/>
      <c r="AI757" s="24"/>
      <c r="AJ757" s="24"/>
      <c r="AK757" s="36" t="str">
        <f>IF(AL757="","",MAX($AK$1:AK756)+1)</f>
        <v/>
      </c>
      <c r="AL757" s="39" t="str">
        <f>IF(H757="","",IF(COUNTIF($AL$3:AL756,H757)=0,H757,""))</f>
        <v/>
      </c>
      <c r="AM757" s="39" t="str">
        <f t="shared" si="189"/>
        <v/>
      </c>
    </row>
    <row r="758" spans="2:39" x14ac:dyDescent="0.35">
      <c r="B758" s="31"/>
      <c r="C758" s="31"/>
      <c r="D758" s="31"/>
      <c r="E758" s="31"/>
      <c r="F758" s="78"/>
      <c r="G758" s="21"/>
      <c r="H758" s="31"/>
      <c r="I758" s="32"/>
      <c r="J758" s="33" t="str">
        <f t="shared" si="176"/>
        <v/>
      </c>
      <c r="K758" s="31"/>
      <c r="L758" s="24"/>
      <c r="M758" s="24"/>
      <c r="N758" s="24"/>
      <c r="O758" s="34" t="str">
        <f t="shared" si="177"/>
        <v/>
      </c>
      <c r="P758" s="34" t="str">
        <f t="shared" ca="1" si="178"/>
        <v/>
      </c>
      <c r="Q758" s="34" t="str">
        <f>IF(AND(C758="Abierto",D758="Urgente"),RANK(P758,$P$4:$P$999,0)+COUNTIF($P$4:P758,P758)-1,"")</f>
        <v/>
      </c>
      <c r="R758" s="34" t="str">
        <f t="shared" si="179"/>
        <v/>
      </c>
      <c r="S758" s="34" t="str">
        <f t="shared" ca="1" si="180"/>
        <v/>
      </c>
      <c r="T758" s="34" t="str">
        <f>IF(AND(C758="Abierto",D758="Alta"),RANK(S758,$S$4:$S$999,0)+COUNTIF($S$4:S758,S758)-1+MAX(Q:Q),"")</f>
        <v/>
      </c>
      <c r="U758" s="34" t="str">
        <f t="shared" si="181"/>
        <v/>
      </c>
      <c r="V758" s="34" t="str">
        <f t="shared" ca="1" si="182"/>
        <v/>
      </c>
      <c r="W758" s="34" t="str">
        <f>IF(AND(C758="Abierto",D758="Media"),RANK(V758,$V$4:$V$999,0)+COUNTIF($V$4:V758,V758)-1+MAX(Q:Q,T:T),"")</f>
        <v/>
      </c>
      <c r="X758" s="34" t="str">
        <f t="shared" si="183"/>
        <v/>
      </c>
      <c r="Y758" s="34" t="str">
        <f t="shared" ca="1" si="184"/>
        <v/>
      </c>
      <c r="Z758" s="34" t="str">
        <f>IF(AND(C758="Abierto",D758="Baja"),RANK(Y758,$Y$4:$Y$999,0)+COUNTIF($Y$4:Y758,Y758)-1+MAX(Q:Q,T:T,W:W),"")</f>
        <v/>
      </c>
      <c r="AA758" s="35" t="str">
        <f t="shared" si="190"/>
        <v/>
      </c>
      <c r="AB758" s="35" t="str">
        <f t="shared" si="185"/>
        <v/>
      </c>
      <c r="AC758" s="35" t="str">
        <f t="shared" si="186"/>
        <v/>
      </c>
      <c r="AD758" s="36">
        <v>755</v>
      </c>
      <c r="AE758" s="36" t="str">
        <f t="shared" ca="1" si="187"/>
        <v/>
      </c>
      <c r="AF758" s="37" t="str">
        <f t="shared" ca="1" si="188"/>
        <v/>
      </c>
      <c r="AG758" s="24"/>
      <c r="AH758" s="24"/>
      <c r="AI758" s="24"/>
      <c r="AJ758" s="24"/>
      <c r="AK758" s="36" t="str">
        <f>IF(AL758="","",MAX($AK$1:AK757)+1)</f>
        <v/>
      </c>
      <c r="AL758" s="39" t="str">
        <f>IF(H758="","",IF(COUNTIF($AL$3:AL757,H758)=0,H758,""))</f>
        <v/>
      </c>
      <c r="AM758" s="39" t="str">
        <f t="shared" si="189"/>
        <v/>
      </c>
    </row>
    <row r="759" spans="2:39" x14ac:dyDescent="0.35">
      <c r="B759" s="31"/>
      <c r="C759" s="31"/>
      <c r="D759" s="31"/>
      <c r="E759" s="31"/>
      <c r="F759" s="78"/>
      <c r="G759" s="21"/>
      <c r="H759" s="31"/>
      <c r="I759" s="32"/>
      <c r="J759" s="33" t="str">
        <f t="shared" si="176"/>
        <v/>
      </c>
      <c r="K759" s="31"/>
      <c r="L759" s="24"/>
      <c r="M759" s="24"/>
      <c r="N759" s="24"/>
      <c r="O759" s="34" t="str">
        <f t="shared" si="177"/>
        <v/>
      </c>
      <c r="P759" s="34" t="str">
        <f t="shared" ca="1" si="178"/>
        <v/>
      </c>
      <c r="Q759" s="34" t="str">
        <f>IF(AND(C759="Abierto",D759="Urgente"),RANK(P759,$P$4:$P$999,0)+COUNTIF($P$4:P759,P759)-1,"")</f>
        <v/>
      </c>
      <c r="R759" s="34" t="str">
        <f t="shared" si="179"/>
        <v/>
      </c>
      <c r="S759" s="34" t="str">
        <f t="shared" ca="1" si="180"/>
        <v/>
      </c>
      <c r="T759" s="34" t="str">
        <f>IF(AND(C759="Abierto",D759="Alta"),RANK(S759,$S$4:$S$999,0)+COUNTIF($S$4:S759,S759)-1+MAX(Q:Q),"")</f>
        <v/>
      </c>
      <c r="U759" s="34" t="str">
        <f t="shared" si="181"/>
        <v/>
      </c>
      <c r="V759" s="34" t="str">
        <f t="shared" ca="1" si="182"/>
        <v/>
      </c>
      <c r="W759" s="34" t="str">
        <f>IF(AND(C759="Abierto",D759="Media"),RANK(V759,$V$4:$V$999,0)+COUNTIF($V$4:V759,V759)-1+MAX(Q:Q,T:T),"")</f>
        <v/>
      </c>
      <c r="X759" s="34" t="str">
        <f t="shared" si="183"/>
        <v/>
      </c>
      <c r="Y759" s="34" t="str">
        <f t="shared" ca="1" si="184"/>
        <v/>
      </c>
      <c r="Z759" s="34" t="str">
        <f>IF(AND(C759="Abierto",D759="Baja"),RANK(Y759,$Y$4:$Y$999,0)+COUNTIF($Y$4:Y759,Y759)-1+MAX(Q:Q,T:T,W:W),"")</f>
        <v/>
      </c>
      <c r="AA759" s="35" t="str">
        <f t="shared" si="190"/>
        <v/>
      </c>
      <c r="AB759" s="35" t="str">
        <f t="shared" si="185"/>
        <v/>
      </c>
      <c r="AC759" s="35" t="str">
        <f t="shared" si="186"/>
        <v/>
      </c>
      <c r="AD759" s="36">
        <v>756</v>
      </c>
      <c r="AE759" s="36" t="str">
        <f t="shared" ca="1" si="187"/>
        <v/>
      </c>
      <c r="AF759" s="37" t="str">
        <f t="shared" ca="1" si="188"/>
        <v/>
      </c>
      <c r="AG759" s="24"/>
      <c r="AH759" s="24"/>
      <c r="AI759" s="24"/>
      <c r="AJ759" s="24"/>
      <c r="AK759" s="36" t="str">
        <f>IF(AL759="","",MAX($AK$1:AK758)+1)</f>
        <v/>
      </c>
      <c r="AL759" s="39" t="str">
        <f>IF(H759="","",IF(COUNTIF($AL$3:AL758,H759)=0,H759,""))</f>
        <v/>
      </c>
      <c r="AM759" s="39" t="str">
        <f t="shared" si="189"/>
        <v/>
      </c>
    </row>
    <row r="760" spans="2:39" x14ac:dyDescent="0.35">
      <c r="B760" s="31"/>
      <c r="C760" s="31"/>
      <c r="D760" s="31"/>
      <c r="E760" s="31"/>
      <c r="F760" s="78"/>
      <c r="G760" s="21"/>
      <c r="H760" s="31"/>
      <c r="I760" s="32"/>
      <c r="J760" s="33" t="str">
        <f t="shared" si="176"/>
        <v/>
      </c>
      <c r="K760" s="31"/>
      <c r="L760" s="24"/>
      <c r="M760" s="24"/>
      <c r="N760" s="24"/>
      <c r="O760" s="34" t="str">
        <f t="shared" si="177"/>
        <v/>
      </c>
      <c r="P760" s="34" t="str">
        <f t="shared" ca="1" si="178"/>
        <v/>
      </c>
      <c r="Q760" s="34" t="str">
        <f>IF(AND(C760="Abierto",D760="Urgente"),RANK(P760,$P$4:$P$999,0)+COUNTIF($P$4:P760,P760)-1,"")</f>
        <v/>
      </c>
      <c r="R760" s="34" t="str">
        <f t="shared" si="179"/>
        <v/>
      </c>
      <c r="S760" s="34" t="str">
        <f t="shared" ca="1" si="180"/>
        <v/>
      </c>
      <c r="T760" s="34" t="str">
        <f>IF(AND(C760="Abierto",D760="Alta"),RANK(S760,$S$4:$S$999,0)+COUNTIF($S$4:S760,S760)-1+MAX(Q:Q),"")</f>
        <v/>
      </c>
      <c r="U760" s="34" t="str">
        <f t="shared" si="181"/>
        <v/>
      </c>
      <c r="V760" s="34" t="str">
        <f t="shared" ca="1" si="182"/>
        <v/>
      </c>
      <c r="W760" s="34" t="str">
        <f>IF(AND(C760="Abierto",D760="Media"),RANK(V760,$V$4:$V$999,0)+COUNTIF($V$4:V760,V760)-1+MAX(Q:Q,T:T),"")</f>
        <v/>
      </c>
      <c r="X760" s="34" t="str">
        <f t="shared" si="183"/>
        <v/>
      </c>
      <c r="Y760" s="34" t="str">
        <f t="shared" ca="1" si="184"/>
        <v/>
      </c>
      <c r="Z760" s="34" t="str">
        <f>IF(AND(C760="Abierto",D760="Baja"),RANK(Y760,$Y$4:$Y$999,0)+COUNTIF($Y$4:Y760,Y760)-1+MAX(Q:Q,T:T,W:W),"")</f>
        <v/>
      </c>
      <c r="AA760" s="35" t="str">
        <f t="shared" si="190"/>
        <v/>
      </c>
      <c r="AB760" s="35" t="str">
        <f t="shared" si="185"/>
        <v/>
      </c>
      <c r="AC760" s="35" t="str">
        <f t="shared" si="186"/>
        <v/>
      </c>
      <c r="AD760" s="36">
        <v>757</v>
      </c>
      <c r="AE760" s="36" t="str">
        <f t="shared" ca="1" si="187"/>
        <v/>
      </c>
      <c r="AF760" s="37" t="str">
        <f t="shared" ca="1" si="188"/>
        <v/>
      </c>
      <c r="AG760" s="24"/>
      <c r="AH760" s="24"/>
      <c r="AI760" s="24"/>
      <c r="AJ760" s="24"/>
      <c r="AK760" s="36" t="str">
        <f>IF(AL760="","",MAX($AK$1:AK759)+1)</f>
        <v/>
      </c>
      <c r="AL760" s="39" t="str">
        <f>IF(H760="","",IF(COUNTIF($AL$3:AL759,H760)=0,H760,""))</f>
        <v/>
      </c>
      <c r="AM760" s="39" t="str">
        <f t="shared" si="189"/>
        <v/>
      </c>
    </row>
    <row r="761" spans="2:39" x14ac:dyDescent="0.35">
      <c r="B761" s="31"/>
      <c r="C761" s="31"/>
      <c r="D761" s="31"/>
      <c r="E761" s="31"/>
      <c r="F761" s="78"/>
      <c r="G761" s="21"/>
      <c r="H761" s="31"/>
      <c r="I761" s="32"/>
      <c r="J761" s="33" t="str">
        <f t="shared" si="176"/>
        <v/>
      </c>
      <c r="K761" s="31"/>
      <c r="L761" s="24"/>
      <c r="M761" s="24"/>
      <c r="N761" s="24"/>
      <c r="O761" s="34" t="str">
        <f t="shared" si="177"/>
        <v/>
      </c>
      <c r="P761" s="34" t="str">
        <f t="shared" ca="1" si="178"/>
        <v/>
      </c>
      <c r="Q761" s="34" t="str">
        <f>IF(AND(C761="Abierto",D761="Urgente"),RANK(P761,$P$4:$P$999,0)+COUNTIF($P$4:P761,P761)-1,"")</f>
        <v/>
      </c>
      <c r="R761" s="34" t="str">
        <f t="shared" si="179"/>
        <v/>
      </c>
      <c r="S761" s="34" t="str">
        <f t="shared" ca="1" si="180"/>
        <v/>
      </c>
      <c r="T761" s="34" t="str">
        <f>IF(AND(C761="Abierto",D761="Alta"),RANK(S761,$S$4:$S$999,0)+COUNTIF($S$4:S761,S761)-1+MAX(Q:Q),"")</f>
        <v/>
      </c>
      <c r="U761" s="34" t="str">
        <f t="shared" si="181"/>
        <v/>
      </c>
      <c r="V761" s="34" t="str">
        <f t="shared" ca="1" si="182"/>
        <v/>
      </c>
      <c r="W761" s="34" t="str">
        <f>IF(AND(C761="Abierto",D761="Media"),RANK(V761,$V$4:$V$999,0)+COUNTIF($V$4:V761,V761)-1+MAX(Q:Q,T:T),"")</f>
        <v/>
      </c>
      <c r="X761" s="34" t="str">
        <f t="shared" si="183"/>
        <v/>
      </c>
      <c r="Y761" s="34" t="str">
        <f t="shared" ca="1" si="184"/>
        <v/>
      </c>
      <c r="Z761" s="34" t="str">
        <f>IF(AND(C761="Abierto",D761="Baja"),RANK(Y761,$Y$4:$Y$999,0)+COUNTIF($Y$4:Y761,Y761)-1+MAX(Q:Q,T:T,W:W),"")</f>
        <v/>
      </c>
      <c r="AA761" s="35" t="str">
        <f t="shared" si="190"/>
        <v/>
      </c>
      <c r="AB761" s="35" t="str">
        <f t="shared" si="185"/>
        <v/>
      </c>
      <c r="AC761" s="35" t="str">
        <f t="shared" si="186"/>
        <v/>
      </c>
      <c r="AD761" s="36">
        <v>758</v>
      </c>
      <c r="AE761" s="36" t="str">
        <f t="shared" ca="1" si="187"/>
        <v/>
      </c>
      <c r="AF761" s="37" t="str">
        <f t="shared" ca="1" si="188"/>
        <v/>
      </c>
      <c r="AG761" s="24"/>
      <c r="AH761" s="24"/>
      <c r="AI761" s="24"/>
      <c r="AJ761" s="24"/>
      <c r="AK761" s="36" t="str">
        <f>IF(AL761="","",MAX($AK$1:AK760)+1)</f>
        <v/>
      </c>
      <c r="AL761" s="39" t="str">
        <f>IF(H761="","",IF(COUNTIF($AL$3:AL760,H761)=0,H761,""))</f>
        <v/>
      </c>
      <c r="AM761" s="39" t="str">
        <f t="shared" si="189"/>
        <v/>
      </c>
    </row>
    <row r="762" spans="2:39" x14ac:dyDescent="0.35">
      <c r="B762" s="31"/>
      <c r="C762" s="31"/>
      <c r="D762" s="31"/>
      <c r="E762" s="31"/>
      <c r="F762" s="78"/>
      <c r="G762" s="21"/>
      <c r="H762" s="31"/>
      <c r="I762" s="32"/>
      <c r="J762" s="33" t="str">
        <f t="shared" si="176"/>
        <v/>
      </c>
      <c r="K762" s="31"/>
      <c r="L762" s="24"/>
      <c r="M762" s="24"/>
      <c r="N762" s="24"/>
      <c r="O762" s="34" t="str">
        <f t="shared" si="177"/>
        <v/>
      </c>
      <c r="P762" s="34" t="str">
        <f t="shared" ca="1" si="178"/>
        <v/>
      </c>
      <c r="Q762" s="34" t="str">
        <f>IF(AND(C762="Abierto",D762="Urgente"),RANK(P762,$P$4:$P$999,0)+COUNTIF($P$4:P762,P762)-1,"")</f>
        <v/>
      </c>
      <c r="R762" s="34" t="str">
        <f t="shared" si="179"/>
        <v/>
      </c>
      <c r="S762" s="34" t="str">
        <f t="shared" ca="1" si="180"/>
        <v/>
      </c>
      <c r="T762" s="34" t="str">
        <f>IF(AND(C762="Abierto",D762="Alta"),RANK(S762,$S$4:$S$999,0)+COUNTIF($S$4:S762,S762)-1+MAX(Q:Q),"")</f>
        <v/>
      </c>
      <c r="U762" s="34" t="str">
        <f t="shared" si="181"/>
        <v/>
      </c>
      <c r="V762" s="34" t="str">
        <f t="shared" ca="1" si="182"/>
        <v/>
      </c>
      <c r="W762" s="34" t="str">
        <f>IF(AND(C762="Abierto",D762="Media"),RANK(V762,$V$4:$V$999,0)+COUNTIF($V$4:V762,V762)-1+MAX(Q:Q,T:T),"")</f>
        <v/>
      </c>
      <c r="X762" s="34" t="str">
        <f t="shared" si="183"/>
        <v/>
      </c>
      <c r="Y762" s="34" t="str">
        <f t="shared" ca="1" si="184"/>
        <v/>
      </c>
      <c r="Z762" s="34" t="str">
        <f>IF(AND(C762="Abierto",D762="Baja"),RANK(Y762,$Y$4:$Y$999,0)+COUNTIF($Y$4:Y762,Y762)-1+MAX(Q:Q,T:T,W:W),"")</f>
        <v/>
      </c>
      <c r="AA762" s="35" t="str">
        <f t="shared" si="190"/>
        <v/>
      </c>
      <c r="AB762" s="35" t="str">
        <f t="shared" si="185"/>
        <v/>
      </c>
      <c r="AC762" s="35" t="str">
        <f t="shared" si="186"/>
        <v/>
      </c>
      <c r="AD762" s="36">
        <v>759</v>
      </c>
      <c r="AE762" s="36" t="str">
        <f t="shared" ca="1" si="187"/>
        <v/>
      </c>
      <c r="AF762" s="37" t="str">
        <f t="shared" ca="1" si="188"/>
        <v/>
      </c>
      <c r="AG762" s="24"/>
      <c r="AH762" s="24"/>
      <c r="AI762" s="24"/>
      <c r="AJ762" s="24"/>
      <c r="AK762" s="36" t="str">
        <f>IF(AL762="","",MAX($AK$1:AK761)+1)</f>
        <v/>
      </c>
      <c r="AL762" s="39" t="str">
        <f>IF(H762="","",IF(COUNTIF($AL$3:AL761,H762)=0,H762,""))</f>
        <v/>
      </c>
      <c r="AM762" s="39" t="str">
        <f t="shared" si="189"/>
        <v/>
      </c>
    </row>
    <row r="763" spans="2:39" x14ac:dyDescent="0.35">
      <c r="B763" s="31"/>
      <c r="C763" s="31"/>
      <c r="D763" s="31"/>
      <c r="E763" s="31"/>
      <c r="F763" s="78"/>
      <c r="G763" s="21"/>
      <c r="H763" s="31"/>
      <c r="I763" s="32"/>
      <c r="J763" s="33" t="str">
        <f t="shared" si="176"/>
        <v/>
      </c>
      <c r="K763" s="31"/>
      <c r="L763" s="24"/>
      <c r="M763" s="24"/>
      <c r="N763" s="24"/>
      <c r="O763" s="34" t="str">
        <f t="shared" si="177"/>
        <v/>
      </c>
      <c r="P763" s="34" t="str">
        <f t="shared" ca="1" si="178"/>
        <v/>
      </c>
      <c r="Q763" s="34" t="str">
        <f>IF(AND(C763="Abierto",D763="Urgente"),RANK(P763,$P$4:$P$999,0)+COUNTIF($P$4:P763,P763)-1,"")</f>
        <v/>
      </c>
      <c r="R763" s="34" t="str">
        <f t="shared" si="179"/>
        <v/>
      </c>
      <c r="S763" s="34" t="str">
        <f t="shared" ca="1" si="180"/>
        <v/>
      </c>
      <c r="T763" s="34" t="str">
        <f>IF(AND(C763="Abierto",D763="Alta"),RANK(S763,$S$4:$S$999,0)+COUNTIF($S$4:S763,S763)-1+MAX(Q:Q),"")</f>
        <v/>
      </c>
      <c r="U763" s="34" t="str">
        <f t="shared" si="181"/>
        <v/>
      </c>
      <c r="V763" s="34" t="str">
        <f t="shared" ca="1" si="182"/>
        <v/>
      </c>
      <c r="W763" s="34" t="str">
        <f>IF(AND(C763="Abierto",D763="Media"),RANK(V763,$V$4:$V$999,0)+COUNTIF($V$4:V763,V763)-1+MAX(Q:Q,T:T),"")</f>
        <v/>
      </c>
      <c r="X763" s="34" t="str">
        <f t="shared" si="183"/>
        <v/>
      </c>
      <c r="Y763" s="34" t="str">
        <f t="shared" ca="1" si="184"/>
        <v/>
      </c>
      <c r="Z763" s="34" t="str">
        <f>IF(AND(C763="Abierto",D763="Baja"),RANK(Y763,$Y$4:$Y$999,0)+COUNTIF($Y$4:Y763,Y763)-1+MAX(Q:Q,T:T,W:W),"")</f>
        <v/>
      </c>
      <c r="AA763" s="35" t="str">
        <f t="shared" si="190"/>
        <v/>
      </c>
      <c r="AB763" s="35" t="str">
        <f t="shared" si="185"/>
        <v/>
      </c>
      <c r="AC763" s="35" t="str">
        <f t="shared" si="186"/>
        <v/>
      </c>
      <c r="AD763" s="36">
        <v>760</v>
      </c>
      <c r="AE763" s="36" t="str">
        <f t="shared" ca="1" si="187"/>
        <v/>
      </c>
      <c r="AF763" s="37" t="str">
        <f t="shared" ca="1" si="188"/>
        <v/>
      </c>
      <c r="AG763" s="24"/>
      <c r="AH763" s="24"/>
      <c r="AI763" s="24"/>
      <c r="AJ763" s="24"/>
      <c r="AK763" s="36" t="str">
        <f>IF(AL763="","",MAX($AK$1:AK762)+1)</f>
        <v/>
      </c>
      <c r="AL763" s="39" t="str">
        <f>IF(H763="","",IF(COUNTIF($AL$3:AL762,H763)=0,H763,""))</f>
        <v/>
      </c>
      <c r="AM763" s="39" t="str">
        <f t="shared" si="189"/>
        <v/>
      </c>
    </row>
    <row r="764" spans="2:39" x14ac:dyDescent="0.35">
      <c r="B764" s="31"/>
      <c r="C764" s="31"/>
      <c r="D764" s="31"/>
      <c r="E764" s="31"/>
      <c r="F764" s="78"/>
      <c r="G764" s="21"/>
      <c r="H764" s="31"/>
      <c r="I764" s="32"/>
      <c r="J764" s="33" t="str">
        <f t="shared" si="176"/>
        <v/>
      </c>
      <c r="K764" s="31"/>
      <c r="L764" s="24"/>
      <c r="M764" s="24"/>
      <c r="N764" s="24"/>
      <c r="O764" s="34" t="str">
        <f t="shared" si="177"/>
        <v/>
      </c>
      <c r="P764" s="34" t="str">
        <f t="shared" ca="1" si="178"/>
        <v/>
      </c>
      <c r="Q764" s="34" t="str">
        <f>IF(AND(C764="Abierto",D764="Urgente"),RANK(P764,$P$4:$P$999,0)+COUNTIF($P$4:P764,P764)-1,"")</f>
        <v/>
      </c>
      <c r="R764" s="34" t="str">
        <f t="shared" si="179"/>
        <v/>
      </c>
      <c r="S764" s="34" t="str">
        <f t="shared" ca="1" si="180"/>
        <v/>
      </c>
      <c r="T764" s="34" t="str">
        <f>IF(AND(C764="Abierto",D764="Alta"),RANK(S764,$S$4:$S$999,0)+COUNTIF($S$4:S764,S764)-1+MAX(Q:Q),"")</f>
        <v/>
      </c>
      <c r="U764" s="34" t="str">
        <f t="shared" si="181"/>
        <v/>
      </c>
      <c r="V764" s="34" t="str">
        <f t="shared" ca="1" si="182"/>
        <v/>
      </c>
      <c r="W764" s="34" t="str">
        <f>IF(AND(C764="Abierto",D764="Media"),RANK(V764,$V$4:$V$999,0)+COUNTIF($V$4:V764,V764)-1+MAX(Q:Q,T:T),"")</f>
        <v/>
      </c>
      <c r="X764" s="34" t="str">
        <f t="shared" si="183"/>
        <v/>
      </c>
      <c r="Y764" s="34" t="str">
        <f t="shared" ca="1" si="184"/>
        <v/>
      </c>
      <c r="Z764" s="34" t="str">
        <f>IF(AND(C764="Abierto",D764="Baja"),RANK(Y764,$Y$4:$Y$999,0)+COUNTIF($Y$4:Y764,Y764)-1+MAX(Q:Q,T:T,W:W),"")</f>
        <v/>
      </c>
      <c r="AA764" s="35" t="str">
        <f t="shared" si="190"/>
        <v/>
      </c>
      <c r="AB764" s="35" t="str">
        <f t="shared" si="185"/>
        <v/>
      </c>
      <c r="AC764" s="35" t="str">
        <f t="shared" si="186"/>
        <v/>
      </c>
      <c r="AD764" s="36">
        <v>761</v>
      </c>
      <c r="AE764" s="36" t="str">
        <f t="shared" ca="1" si="187"/>
        <v/>
      </c>
      <c r="AF764" s="37" t="str">
        <f t="shared" ca="1" si="188"/>
        <v/>
      </c>
      <c r="AG764" s="24"/>
      <c r="AH764" s="24"/>
      <c r="AI764" s="24"/>
      <c r="AJ764" s="24"/>
      <c r="AK764" s="36" t="str">
        <f>IF(AL764="","",MAX($AK$1:AK763)+1)</f>
        <v/>
      </c>
      <c r="AL764" s="39" t="str">
        <f>IF(H764="","",IF(COUNTIF($AL$3:AL763,H764)=0,H764,""))</f>
        <v/>
      </c>
      <c r="AM764" s="39" t="str">
        <f t="shared" si="189"/>
        <v/>
      </c>
    </row>
    <row r="765" spans="2:39" x14ac:dyDescent="0.35">
      <c r="B765" s="31"/>
      <c r="C765" s="31"/>
      <c r="D765" s="31"/>
      <c r="E765" s="31"/>
      <c r="F765" s="78"/>
      <c r="G765" s="21"/>
      <c r="H765" s="31"/>
      <c r="I765" s="32"/>
      <c r="J765" s="33" t="str">
        <f t="shared" si="176"/>
        <v/>
      </c>
      <c r="K765" s="31"/>
      <c r="L765" s="24"/>
      <c r="M765" s="24"/>
      <c r="N765" s="24"/>
      <c r="O765" s="34" t="str">
        <f t="shared" si="177"/>
        <v/>
      </c>
      <c r="P765" s="34" t="str">
        <f t="shared" ca="1" si="178"/>
        <v/>
      </c>
      <c r="Q765" s="34" t="str">
        <f>IF(AND(C765="Abierto",D765="Urgente"),RANK(P765,$P$4:$P$999,0)+COUNTIF($P$4:P765,P765)-1,"")</f>
        <v/>
      </c>
      <c r="R765" s="34" t="str">
        <f t="shared" si="179"/>
        <v/>
      </c>
      <c r="S765" s="34" t="str">
        <f t="shared" ca="1" si="180"/>
        <v/>
      </c>
      <c r="T765" s="34" t="str">
        <f>IF(AND(C765="Abierto",D765="Alta"),RANK(S765,$S$4:$S$999,0)+COUNTIF($S$4:S765,S765)-1+MAX(Q:Q),"")</f>
        <v/>
      </c>
      <c r="U765" s="34" t="str">
        <f t="shared" si="181"/>
        <v/>
      </c>
      <c r="V765" s="34" t="str">
        <f t="shared" ca="1" si="182"/>
        <v/>
      </c>
      <c r="W765" s="34" t="str">
        <f>IF(AND(C765="Abierto",D765="Media"),RANK(V765,$V$4:$V$999,0)+COUNTIF($V$4:V765,V765)-1+MAX(Q:Q,T:T),"")</f>
        <v/>
      </c>
      <c r="X765" s="34" t="str">
        <f t="shared" si="183"/>
        <v/>
      </c>
      <c r="Y765" s="34" t="str">
        <f t="shared" ca="1" si="184"/>
        <v/>
      </c>
      <c r="Z765" s="34" t="str">
        <f>IF(AND(C765="Abierto",D765="Baja"),RANK(Y765,$Y$4:$Y$999,0)+COUNTIF($Y$4:Y765,Y765)-1+MAX(Q:Q,T:T,W:W),"")</f>
        <v/>
      </c>
      <c r="AA765" s="35" t="str">
        <f t="shared" si="190"/>
        <v/>
      </c>
      <c r="AB765" s="35" t="str">
        <f t="shared" si="185"/>
        <v/>
      </c>
      <c r="AC765" s="35" t="str">
        <f t="shared" si="186"/>
        <v/>
      </c>
      <c r="AD765" s="36">
        <v>762</v>
      </c>
      <c r="AE765" s="36" t="str">
        <f t="shared" ca="1" si="187"/>
        <v/>
      </c>
      <c r="AF765" s="37" t="str">
        <f t="shared" ca="1" si="188"/>
        <v/>
      </c>
      <c r="AG765" s="24"/>
      <c r="AH765" s="24"/>
      <c r="AI765" s="24"/>
      <c r="AJ765" s="24"/>
      <c r="AK765" s="36" t="str">
        <f>IF(AL765="","",MAX($AK$1:AK764)+1)</f>
        <v/>
      </c>
      <c r="AL765" s="39" t="str">
        <f>IF(H765="","",IF(COUNTIF($AL$3:AL764,H765)=0,H765,""))</f>
        <v/>
      </c>
      <c r="AM765" s="39" t="str">
        <f t="shared" si="189"/>
        <v/>
      </c>
    </row>
    <row r="766" spans="2:39" x14ac:dyDescent="0.35">
      <c r="B766" s="31"/>
      <c r="C766" s="31"/>
      <c r="D766" s="31"/>
      <c r="E766" s="31"/>
      <c r="F766" s="78"/>
      <c r="G766" s="21"/>
      <c r="H766" s="31"/>
      <c r="I766" s="32"/>
      <c r="J766" s="33" t="str">
        <f t="shared" si="176"/>
        <v/>
      </c>
      <c r="K766" s="31"/>
      <c r="L766" s="24"/>
      <c r="M766" s="24"/>
      <c r="N766" s="24"/>
      <c r="O766" s="34" t="str">
        <f t="shared" si="177"/>
        <v/>
      </c>
      <c r="P766" s="34" t="str">
        <f t="shared" ca="1" si="178"/>
        <v/>
      </c>
      <c r="Q766" s="34" t="str">
        <f>IF(AND(C766="Abierto",D766="Urgente"),RANK(P766,$P$4:$P$999,0)+COUNTIF($P$4:P766,P766)-1,"")</f>
        <v/>
      </c>
      <c r="R766" s="34" t="str">
        <f t="shared" si="179"/>
        <v/>
      </c>
      <c r="S766" s="34" t="str">
        <f t="shared" ca="1" si="180"/>
        <v/>
      </c>
      <c r="T766" s="34" t="str">
        <f>IF(AND(C766="Abierto",D766="Alta"),RANK(S766,$S$4:$S$999,0)+COUNTIF($S$4:S766,S766)-1+MAX(Q:Q),"")</f>
        <v/>
      </c>
      <c r="U766" s="34" t="str">
        <f t="shared" si="181"/>
        <v/>
      </c>
      <c r="V766" s="34" t="str">
        <f t="shared" ca="1" si="182"/>
        <v/>
      </c>
      <c r="W766" s="34" t="str">
        <f>IF(AND(C766="Abierto",D766="Media"),RANK(V766,$V$4:$V$999,0)+COUNTIF($V$4:V766,V766)-1+MAX(Q:Q,T:T),"")</f>
        <v/>
      </c>
      <c r="X766" s="34" t="str">
        <f t="shared" si="183"/>
        <v/>
      </c>
      <c r="Y766" s="34" t="str">
        <f t="shared" ca="1" si="184"/>
        <v/>
      </c>
      <c r="Z766" s="34" t="str">
        <f>IF(AND(C766="Abierto",D766="Baja"),RANK(Y766,$Y$4:$Y$999,0)+COUNTIF($Y$4:Y766,Y766)-1+MAX(Q:Q,T:T,W:W),"")</f>
        <v/>
      </c>
      <c r="AA766" s="35" t="str">
        <f t="shared" si="190"/>
        <v/>
      </c>
      <c r="AB766" s="35" t="str">
        <f t="shared" si="185"/>
        <v/>
      </c>
      <c r="AC766" s="35" t="str">
        <f t="shared" si="186"/>
        <v/>
      </c>
      <c r="AD766" s="36">
        <v>763</v>
      </c>
      <c r="AE766" s="36" t="str">
        <f t="shared" ca="1" si="187"/>
        <v/>
      </c>
      <c r="AF766" s="37" t="str">
        <f t="shared" ca="1" si="188"/>
        <v/>
      </c>
      <c r="AG766" s="24"/>
      <c r="AH766" s="24"/>
      <c r="AI766" s="24"/>
      <c r="AJ766" s="24"/>
      <c r="AK766" s="36" t="str">
        <f>IF(AL766="","",MAX($AK$1:AK765)+1)</f>
        <v/>
      </c>
      <c r="AL766" s="39" t="str">
        <f>IF(H766="","",IF(COUNTIF($AL$3:AL765,H766)=0,H766,""))</f>
        <v/>
      </c>
      <c r="AM766" s="39" t="str">
        <f t="shared" si="189"/>
        <v/>
      </c>
    </row>
    <row r="767" spans="2:39" x14ac:dyDescent="0.35">
      <c r="B767" s="31"/>
      <c r="C767" s="31"/>
      <c r="D767" s="31"/>
      <c r="E767" s="31"/>
      <c r="F767" s="78"/>
      <c r="G767" s="21"/>
      <c r="H767" s="31"/>
      <c r="I767" s="32"/>
      <c r="J767" s="33" t="str">
        <f t="shared" si="176"/>
        <v/>
      </c>
      <c r="K767" s="31"/>
      <c r="L767" s="24"/>
      <c r="M767" s="24"/>
      <c r="N767" s="24"/>
      <c r="O767" s="34" t="str">
        <f t="shared" si="177"/>
        <v/>
      </c>
      <c r="P767" s="34" t="str">
        <f t="shared" ca="1" si="178"/>
        <v/>
      </c>
      <c r="Q767" s="34" t="str">
        <f>IF(AND(C767="Abierto",D767="Urgente"),RANK(P767,$P$4:$P$999,0)+COUNTIF($P$4:P767,P767)-1,"")</f>
        <v/>
      </c>
      <c r="R767" s="34" t="str">
        <f t="shared" si="179"/>
        <v/>
      </c>
      <c r="S767" s="34" t="str">
        <f t="shared" ca="1" si="180"/>
        <v/>
      </c>
      <c r="T767" s="34" t="str">
        <f>IF(AND(C767="Abierto",D767="Alta"),RANK(S767,$S$4:$S$999,0)+COUNTIF($S$4:S767,S767)-1+MAX(Q:Q),"")</f>
        <v/>
      </c>
      <c r="U767" s="34" t="str">
        <f t="shared" si="181"/>
        <v/>
      </c>
      <c r="V767" s="34" t="str">
        <f t="shared" ca="1" si="182"/>
        <v/>
      </c>
      <c r="W767" s="34" t="str">
        <f>IF(AND(C767="Abierto",D767="Media"),RANK(V767,$V$4:$V$999,0)+COUNTIF($V$4:V767,V767)-1+MAX(Q:Q,T:T),"")</f>
        <v/>
      </c>
      <c r="X767" s="34" t="str">
        <f t="shared" si="183"/>
        <v/>
      </c>
      <c r="Y767" s="34" t="str">
        <f t="shared" ca="1" si="184"/>
        <v/>
      </c>
      <c r="Z767" s="34" t="str">
        <f>IF(AND(C767="Abierto",D767="Baja"),RANK(Y767,$Y$4:$Y$999,0)+COUNTIF($Y$4:Y767,Y767)-1+MAX(Q:Q,T:T,W:W),"")</f>
        <v/>
      </c>
      <c r="AA767" s="35" t="str">
        <f t="shared" si="190"/>
        <v/>
      </c>
      <c r="AB767" s="35" t="str">
        <f t="shared" si="185"/>
        <v/>
      </c>
      <c r="AC767" s="35" t="str">
        <f t="shared" si="186"/>
        <v/>
      </c>
      <c r="AD767" s="36">
        <v>764</v>
      </c>
      <c r="AE767" s="36" t="str">
        <f t="shared" ca="1" si="187"/>
        <v/>
      </c>
      <c r="AF767" s="37" t="str">
        <f t="shared" ca="1" si="188"/>
        <v/>
      </c>
      <c r="AG767" s="24"/>
      <c r="AH767" s="24"/>
      <c r="AI767" s="24"/>
      <c r="AJ767" s="24"/>
      <c r="AK767" s="36" t="str">
        <f>IF(AL767="","",MAX($AK$1:AK766)+1)</f>
        <v/>
      </c>
      <c r="AL767" s="39" t="str">
        <f>IF(H767="","",IF(COUNTIF($AL$3:AL766,H767)=0,H767,""))</f>
        <v/>
      </c>
      <c r="AM767" s="39" t="str">
        <f t="shared" si="189"/>
        <v/>
      </c>
    </row>
    <row r="768" spans="2:39" x14ac:dyDescent="0.35">
      <c r="B768" s="31"/>
      <c r="C768" s="31"/>
      <c r="D768" s="31"/>
      <c r="E768" s="31"/>
      <c r="F768" s="78"/>
      <c r="G768" s="21"/>
      <c r="H768" s="31"/>
      <c r="I768" s="32"/>
      <c r="J768" s="33" t="str">
        <f t="shared" si="176"/>
        <v/>
      </c>
      <c r="K768" s="31"/>
      <c r="L768" s="24"/>
      <c r="M768" s="24"/>
      <c r="N768" s="24"/>
      <c r="O768" s="34" t="str">
        <f t="shared" si="177"/>
        <v/>
      </c>
      <c r="P768" s="34" t="str">
        <f t="shared" ca="1" si="178"/>
        <v/>
      </c>
      <c r="Q768" s="34" t="str">
        <f>IF(AND(C768="Abierto",D768="Urgente"),RANK(P768,$P$4:$P$999,0)+COUNTIF($P$4:P768,P768)-1,"")</f>
        <v/>
      </c>
      <c r="R768" s="34" t="str">
        <f t="shared" si="179"/>
        <v/>
      </c>
      <c r="S768" s="34" t="str">
        <f t="shared" ca="1" si="180"/>
        <v/>
      </c>
      <c r="T768" s="34" t="str">
        <f>IF(AND(C768="Abierto",D768="Alta"),RANK(S768,$S$4:$S$999,0)+COUNTIF($S$4:S768,S768)-1+MAX(Q:Q),"")</f>
        <v/>
      </c>
      <c r="U768" s="34" t="str">
        <f t="shared" si="181"/>
        <v/>
      </c>
      <c r="V768" s="34" t="str">
        <f t="shared" ca="1" si="182"/>
        <v/>
      </c>
      <c r="W768" s="34" t="str">
        <f>IF(AND(C768="Abierto",D768="Media"),RANK(V768,$V$4:$V$999,0)+COUNTIF($V$4:V768,V768)-1+MAX(Q:Q,T:T),"")</f>
        <v/>
      </c>
      <c r="X768" s="34" t="str">
        <f t="shared" si="183"/>
        <v/>
      </c>
      <c r="Y768" s="34" t="str">
        <f t="shared" ca="1" si="184"/>
        <v/>
      </c>
      <c r="Z768" s="34" t="str">
        <f>IF(AND(C768="Abierto",D768="Baja"),RANK(Y768,$Y$4:$Y$999,0)+COUNTIF($Y$4:Y768,Y768)-1+MAX(Q:Q,T:T,W:W),"")</f>
        <v/>
      </c>
      <c r="AA768" s="35" t="str">
        <f t="shared" si="190"/>
        <v/>
      </c>
      <c r="AB768" s="35" t="str">
        <f t="shared" si="185"/>
        <v/>
      </c>
      <c r="AC768" s="35" t="str">
        <f t="shared" si="186"/>
        <v/>
      </c>
      <c r="AD768" s="36">
        <v>765</v>
      </c>
      <c r="AE768" s="36" t="str">
        <f t="shared" ca="1" si="187"/>
        <v/>
      </c>
      <c r="AF768" s="37" t="str">
        <f t="shared" ca="1" si="188"/>
        <v/>
      </c>
      <c r="AG768" s="24"/>
      <c r="AH768" s="24"/>
      <c r="AI768" s="24"/>
      <c r="AJ768" s="24"/>
      <c r="AK768" s="36" t="str">
        <f>IF(AL768="","",MAX($AK$1:AK767)+1)</f>
        <v/>
      </c>
      <c r="AL768" s="39" t="str">
        <f>IF(H768="","",IF(COUNTIF($AL$3:AL767,H768)=0,H768,""))</f>
        <v/>
      </c>
      <c r="AM768" s="39" t="str">
        <f t="shared" si="189"/>
        <v/>
      </c>
    </row>
    <row r="769" spans="2:39" x14ac:dyDescent="0.35">
      <c r="B769" s="31"/>
      <c r="C769" s="31"/>
      <c r="D769" s="31"/>
      <c r="E769" s="31"/>
      <c r="F769" s="78"/>
      <c r="G769" s="21"/>
      <c r="H769" s="31"/>
      <c r="I769" s="32"/>
      <c r="J769" s="33" t="str">
        <f t="shared" si="176"/>
        <v/>
      </c>
      <c r="K769" s="31"/>
      <c r="L769" s="24"/>
      <c r="M769" s="24"/>
      <c r="N769" s="24"/>
      <c r="O769" s="34" t="str">
        <f t="shared" si="177"/>
        <v/>
      </c>
      <c r="P769" s="34" t="str">
        <f t="shared" ca="1" si="178"/>
        <v/>
      </c>
      <c r="Q769" s="34" t="str">
        <f>IF(AND(C769="Abierto",D769="Urgente"),RANK(P769,$P$4:$P$999,0)+COUNTIF($P$4:P769,P769)-1,"")</f>
        <v/>
      </c>
      <c r="R769" s="34" t="str">
        <f t="shared" si="179"/>
        <v/>
      </c>
      <c r="S769" s="34" t="str">
        <f t="shared" ca="1" si="180"/>
        <v/>
      </c>
      <c r="T769" s="34" t="str">
        <f>IF(AND(C769="Abierto",D769="Alta"),RANK(S769,$S$4:$S$999,0)+COUNTIF($S$4:S769,S769)-1+MAX(Q:Q),"")</f>
        <v/>
      </c>
      <c r="U769" s="34" t="str">
        <f t="shared" si="181"/>
        <v/>
      </c>
      <c r="V769" s="34" t="str">
        <f t="shared" ca="1" si="182"/>
        <v/>
      </c>
      <c r="W769" s="34" t="str">
        <f>IF(AND(C769="Abierto",D769="Media"),RANK(V769,$V$4:$V$999,0)+COUNTIF($V$4:V769,V769)-1+MAX(Q:Q,T:T),"")</f>
        <v/>
      </c>
      <c r="X769" s="34" t="str">
        <f t="shared" si="183"/>
        <v/>
      </c>
      <c r="Y769" s="34" t="str">
        <f t="shared" ca="1" si="184"/>
        <v/>
      </c>
      <c r="Z769" s="34" t="str">
        <f>IF(AND(C769="Abierto",D769="Baja"),RANK(Y769,$Y$4:$Y$999,0)+COUNTIF($Y$4:Y769,Y769)-1+MAX(Q:Q,T:T,W:W),"")</f>
        <v/>
      </c>
      <c r="AA769" s="35" t="str">
        <f t="shared" si="190"/>
        <v/>
      </c>
      <c r="AB769" s="35" t="str">
        <f t="shared" si="185"/>
        <v/>
      </c>
      <c r="AC769" s="35" t="str">
        <f t="shared" si="186"/>
        <v/>
      </c>
      <c r="AD769" s="36">
        <v>766</v>
      </c>
      <c r="AE769" s="36" t="str">
        <f t="shared" ca="1" si="187"/>
        <v/>
      </c>
      <c r="AF769" s="37" t="str">
        <f t="shared" ca="1" si="188"/>
        <v/>
      </c>
      <c r="AG769" s="24"/>
      <c r="AH769" s="24"/>
      <c r="AI769" s="24"/>
      <c r="AJ769" s="24"/>
      <c r="AK769" s="36" t="str">
        <f>IF(AL769="","",MAX($AK$1:AK768)+1)</f>
        <v/>
      </c>
      <c r="AL769" s="39" t="str">
        <f>IF(H769="","",IF(COUNTIF($AL$3:AL768,H769)=0,H769,""))</f>
        <v/>
      </c>
      <c r="AM769" s="39" t="str">
        <f t="shared" si="189"/>
        <v/>
      </c>
    </row>
    <row r="770" spans="2:39" x14ac:dyDescent="0.35">
      <c r="B770" s="31"/>
      <c r="C770" s="31"/>
      <c r="D770" s="31"/>
      <c r="E770" s="31"/>
      <c r="F770" s="78"/>
      <c r="G770" s="21"/>
      <c r="H770" s="31"/>
      <c r="I770" s="32"/>
      <c r="J770" s="33" t="str">
        <f t="shared" si="176"/>
        <v/>
      </c>
      <c r="K770" s="31"/>
      <c r="L770" s="24"/>
      <c r="M770" s="24"/>
      <c r="N770" s="24"/>
      <c r="O770" s="34" t="str">
        <f t="shared" si="177"/>
        <v/>
      </c>
      <c r="P770" s="34" t="str">
        <f t="shared" ca="1" si="178"/>
        <v/>
      </c>
      <c r="Q770" s="34" t="str">
        <f>IF(AND(C770="Abierto",D770="Urgente"),RANK(P770,$P$4:$P$999,0)+COUNTIF($P$4:P770,P770)-1,"")</f>
        <v/>
      </c>
      <c r="R770" s="34" t="str">
        <f t="shared" si="179"/>
        <v/>
      </c>
      <c r="S770" s="34" t="str">
        <f t="shared" ca="1" si="180"/>
        <v/>
      </c>
      <c r="T770" s="34" t="str">
        <f>IF(AND(C770="Abierto",D770="Alta"),RANK(S770,$S$4:$S$999,0)+COUNTIF($S$4:S770,S770)-1+MAX(Q:Q),"")</f>
        <v/>
      </c>
      <c r="U770" s="34" t="str">
        <f t="shared" si="181"/>
        <v/>
      </c>
      <c r="V770" s="34" t="str">
        <f t="shared" ca="1" si="182"/>
        <v/>
      </c>
      <c r="W770" s="34" t="str">
        <f>IF(AND(C770="Abierto",D770="Media"),RANK(V770,$V$4:$V$999,0)+COUNTIF($V$4:V770,V770)-1+MAX(Q:Q,T:T),"")</f>
        <v/>
      </c>
      <c r="X770" s="34" t="str">
        <f t="shared" si="183"/>
        <v/>
      </c>
      <c r="Y770" s="34" t="str">
        <f t="shared" ca="1" si="184"/>
        <v/>
      </c>
      <c r="Z770" s="34" t="str">
        <f>IF(AND(C770="Abierto",D770="Baja"),RANK(Y770,$Y$4:$Y$999,0)+COUNTIF($Y$4:Y770,Y770)-1+MAX(Q:Q,T:T,W:W),"")</f>
        <v/>
      </c>
      <c r="AA770" s="35" t="str">
        <f t="shared" si="190"/>
        <v/>
      </c>
      <c r="AB770" s="35" t="str">
        <f t="shared" si="185"/>
        <v/>
      </c>
      <c r="AC770" s="35" t="str">
        <f t="shared" si="186"/>
        <v/>
      </c>
      <c r="AD770" s="36">
        <v>767</v>
      </c>
      <c r="AE770" s="36" t="str">
        <f t="shared" ca="1" si="187"/>
        <v/>
      </c>
      <c r="AF770" s="37" t="str">
        <f t="shared" ca="1" si="188"/>
        <v/>
      </c>
      <c r="AG770" s="24"/>
      <c r="AH770" s="24"/>
      <c r="AI770" s="24"/>
      <c r="AJ770" s="24"/>
      <c r="AK770" s="36" t="str">
        <f>IF(AL770="","",MAX($AK$1:AK769)+1)</f>
        <v/>
      </c>
      <c r="AL770" s="39" t="str">
        <f>IF(H770="","",IF(COUNTIF($AL$3:AL769,H770)=0,H770,""))</f>
        <v/>
      </c>
      <c r="AM770" s="39" t="str">
        <f t="shared" si="189"/>
        <v/>
      </c>
    </row>
    <row r="771" spans="2:39" x14ac:dyDescent="0.35">
      <c r="B771" s="31"/>
      <c r="C771" s="31"/>
      <c r="D771" s="31"/>
      <c r="E771" s="31"/>
      <c r="F771" s="78"/>
      <c r="G771" s="21"/>
      <c r="H771" s="31"/>
      <c r="I771" s="32"/>
      <c r="J771" s="33" t="str">
        <f t="shared" si="176"/>
        <v/>
      </c>
      <c r="K771" s="31"/>
      <c r="L771" s="24"/>
      <c r="M771" s="24"/>
      <c r="N771" s="24"/>
      <c r="O771" s="34" t="str">
        <f t="shared" si="177"/>
        <v/>
      </c>
      <c r="P771" s="34" t="str">
        <f t="shared" ca="1" si="178"/>
        <v/>
      </c>
      <c r="Q771" s="34" t="str">
        <f>IF(AND(C771="Abierto",D771="Urgente"),RANK(P771,$P$4:$P$999,0)+COUNTIF($P$4:P771,P771)-1,"")</f>
        <v/>
      </c>
      <c r="R771" s="34" t="str">
        <f t="shared" si="179"/>
        <v/>
      </c>
      <c r="S771" s="34" t="str">
        <f t="shared" ca="1" si="180"/>
        <v/>
      </c>
      <c r="T771" s="34" t="str">
        <f>IF(AND(C771="Abierto",D771="Alta"),RANK(S771,$S$4:$S$999,0)+COUNTIF($S$4:S771,S771)-1+MAX(Q:Q),"")</f>
        <v/>
      </c>
      <c r="U771" s="34" t="str">
        <f t="shared" si="181"/>
        <v/>
      </c>
      <c r="V771" s="34" t="str">
        <f t="shared" ca="1" si="182"/>
        <v/>
      </c>
      <c r="W771" s="34" t="str">
        <f>IF(AND(C771="Abierto",D771="Media"),RANK(V771,$V$4:$V$999,0)+COUNTIF($V$4:V771,V771)-1+MAX(Q:Q,T:T),"")</f>
        <v/>
      </c>
      <c r="X771" s="34" t="str">
        <f t="shared" si="183"/>
        <v/>
      </c>
      <c r="Y771" s="34" t="str">
        <f t="shared" ca="1" si="184"/>
        <v/>
      </c>
      <c r="Z771" s="34" t="str">
        <f>IF(AND(C771="Abierto",D771="Baja"),RANK(Y771,$Y$4:$Y$999,0)+COUNTIF($Y$4:Y771,Y771)-1+MAX(Q:Q,T:T,W:W),"")</f>
        <v/>
      </c>
      <c r="AA771" s="35" t="str">
        <f t="shared" si="190"/>
        <v/>
      </c>
      <c r="AB771" s="35" t="str">
        <f t="shared" si="185"/>
        <v/>
      </c>
      <c r="AC771" s="35" t="str">
        <f t="shared" si="186"/>
        <v/>
      </c>
      <c r="AD771" s="36">
        <v>768</v>
      </c>
      <c r="AE771" s="36" t="str">
        <f t="shared" ca="1" si="187"/>
        <v/>
      </c>
      <c r="AF771" s="37" t="str">
        <f t="shared" ca="1" si="188"/>
        <v/>
      </c>
      <c r="AG771" s="24"/>
      <c r="AH771" s="24"/>
      <c r="AI771" s="24"/>
      <c r="AJ771" s="24"/>
      <c r="AK771" s="36" t="str">
        <f>IF(AL771="","",MAX($AK$1:AK770)+1)</f>
        <v/>
      </c>
      <c r="AL771" s="39" t="str">
        <f>IF(H771="","",IF(COUNTIF($AL$3:AL770,H771)=0,H771,""))</f>
        <v/>
      </c>
      <c r="AM771" s="39" t="str">
        <f t="shared" si="189"/>
        <v/>
      </c>
    </row>
    <row r="772" spans="2:39" x14ac:dyDescent="0.35">
      <c r="B772" s="31"/>
      <c r="C772" s="31"/>
      <c r="D772" s="31"/>
      <c r="E772" s="31"/>
      <c r="F772" s="78"/>
      <c r="G772" s="21"/>
      <c r="H772" s="31"/>
      <c r="I772" s="32"/>
      <c r="J772" s="33" t="str">
        <f t="shared" ref="J772:J835" si="191">IF(OR(F772=0,I772=0),"",I772-F772)</f>
        <v/>
      </c>
      <c r="K772" s="31"/>
      <c r="L772" s="24"/>
      <c r="M772" s="24"/>
      <c r="N772" s="24"/>
      <c r="O772" s="34" t="str">
        <f t="shared" ref="O772:O835" si="192">IF(AND(C772="Abierto",D772="Urgente"),B772,"")</f>
        <v/>
      </c>
      <c r="P772" s="34" t="str">
        <f t="shared" ref="P772:P835" ca="1" si="193">IF(AND(C772="Abierto",D772="Urgente"),TODAY()-F772,"")</f>
        <v/>
      </c>
      <c r="Q772" s="34" t="str">
        <f>IF(AND(C772="Abierto",D772="Urgente"),RANK(P772,$P$4:$P$999,0)+COUNTIF($P$4:P772,P772)-1,"")</f>
        <v/>
      </c>
      <c r="R772" s="34" t="str">
        <f t="shared" ref="R772:R835" si="194">IF(AND(C772="Abierto",D772="Alta"),B772,"")</f>
        <v/>
      </c>
      <c r="S772" s="34" t="str">
        <f t="shared" ref="S772:S835" ca="1" si="195">IF(AND(C772="Abierto",D772="Alta"),TODAY()-F772,"")</f>
        <v/>
      </c>
      <c r="T772" s="34" t="str">
        <f>IF(AND(C772="Abierto",D772="Alta"),RANK(S772,$S$4:$S$999,0)+COUNTIF($S$4:S772,S772)-1+MAX(Q:Q),"")</f>
        <v/>
      </c>
      <c r="U772" s="34" t="str">
        <f t="shared" ref="U772:U835" si="196">IF(AND(C772="Abierto",D772="Media"),B772,"")</f>
        <v/>
      </c>
      <c r="V772" s="34" t="str">
        <f t="shared" ref="V772:V835" ca="1" si="197">IF(AND(C772="Abierto",D772="Media"),TODAY()-F772,"")</f>
        <v/>
      </c>
      <c r="W772" s="34" t="str">
        <f>IF(AND(C772="Abierto",D772="Media"),RANK(V772,$V$4:$V$999,0)+COUNTIF($V$4:V772,V772)-1+MAX(Q:Q,T:T),"")</f>
        <v/>
      </c>
      <c r="X772" s="34" t="str">
        <f t="shared" ref="X772:X835" si="198">IF(AND(C772="Abierto",D772="Baja"),B772,"")</f>
        <v/>
      </c>
      <c r="Y772" s="34" t="str">
        <f t="shared" ref="Y772:Y835" ca="1" si="199">IF(AND(C772="Abierto",D772="Baja"),TODAY()-F772,"")</f>
        <v/>
      </c>
      <c r="Z772" s="34" t="str">
        <f>IF(AND(C772="Abierto",D772="Baja"),RANK(Y772,$Y$4:$Y$999,0)+COUNTIF($Y$4:Y772,Y772)-1+MAX(Q:Q,T:T,W:W),"")</f>
        <v/>
      </c>
      <c r="AA772" s="35" t="str">
        <f t="shared" si="190"/>
        <v/>
      </c>
      <c r="AB772" s="35" t="str">
        <f t="shared" ref="AB772:AB835" si="200">IF(OR(C772="Resuelto",C772=""),"",SUM(P772,S772,V772,Y772))</f>
        <v/>
      </c>
      <c r="AC772" s="35" t="str">
        <f t="shared" ref="AC772:AC835" si="201">IF(OR(C772="Resuelto",C772=""),"",SUM(O772,R772,U772,X772))</f>
        <v/>
      </c>
      <c r="AD772" s="36">
        <v>769</v>
      </c>
      <c r="AE772" s="36" t="str">
        <f t="shared" ca="1" si="187"/>
        <v/>
      </c>
      <c r="AF772" s="37" t="str">
        <f t="shared" ca="1" si="188"/>
        <v/>
      </c>
      <c r="AG772" s="24"/>
      <c r="AH772" s="24"/>
      <c r="AI772" s="24"/>
      <c r="AJ772" s="24"/>
      <c r="AK772" s="36" t="str">
        <f>IF(AL772="","",MAX($AK$1:AK771)+1)</f>
        <v/>
      </c>
      <c r="AL772" s="39" t="str">
        <f>IF(H772="","",IF(COUNTIF($AL$3:AL771,H772)=0,H772,""))</f>
        <v/>
      </c>
      <c r="AM772" s="39" t="str">
        <f t="shared" si="189"/>
        <v/>
      </c>
    </row>
    <row r="773" spans="2:39" x14ac:dyDescent="0.35">
      <c r="B773" s="31"/>
      <c r="C773" s="31"/>
      <c r="D773" s="31"/>
      <c r="E773" s="31"/>
      <c r="F773" s="78"/>
      <c r="G773" s="21"/>
      <c r="H773" s="31"/>
      <c r="I773" s="32"/>
      <c r="J773" s="33" t="str">
        <f t="shared" si="191"/>
        <v/>
      </c>
      <c r="K773" s="31"/>
      <c r="L773" s="24"/>
      <c r="M773" s="24"/>
      <c r="N773" s="24"/>
      <c r="O773" s="34" t="str">
        <f t="shared" si="192"/>
        <v/>
      </c>
      <c r="P773" s="34" t="str">
        <f t="shared" ca="1" si="193"/>
        <v/>
      </c>
      <c r="Q773" s="34" t="str">
        <f>IF(AND(C773="Abierto",D773="Urgente"),RANK(P773,$P$4:$P$999,0)+COUNTIF($P$4:P773,P773)-1,"")</f>
        <v/>
      </c>
      <c r="R773" s="34" t="str">
        <f t="shared" si="194"/>
        <v/>
      </c>
      <c r="S773" s="34" t="str">
        <f t="shared" ca="1" si="195"/>
        <v/>
      </c>
      <c r="T773" s="34" t="str">
        <f>IF(AND(C773="Abierto",D773="Alta"),RANK(S773,$S$4:$S$999,0)+COUNTIF($S$4:S773,S773)-1+MAX(Q:Q),"")</f>
        <v/>
      </c>
      <c r="U773" s="34" t="str">
        <f t="shared" si="196"/>
        <v/>
      </c>
      <c r="V773" s="34" t="str">
        <f t="shared" ca="1" si="197"/>
        <v/>
      </c>
      <c r="W773" s="34" t="str">
        <f>IF(AND(C773="Abierto",D773="Media"),RANK(V773,$V$4:$V$999,0)+COUNTIF($V$4:V773,V773)-1+MAX(Q:Q,T:T),"")</f>
        <v/>
      </c>
      <c r="X773" s="34" t="str">
        <f t="shared" si="198"/>
        <v/>
      </c>
      <c r="Y773" s="34" t="str">
        <f t="shared" ca="1" si="199"/>
        <v/>
      </c>
      <c r="Z773" s="34" t="str">
        <f>IF(AND(C773="Abierto",D773="Baja"),RANK(Y773,$Y$4:$Y$999,0)+COUNTIF($Y$4:Y773,Y773)-1+MAX(Q:Q,T:T,W:W),"")</f>
        <v/>
      </c>
      <c r="AA773" s="35" t="str">
        <f t="shared" si="190"/>
        <v/>
      </c>
      <c r="AB773" s="35" t="str">
        <f t="shared" si="200"/>
        <v/>
      </c>
      <c r="AC773" s="35" t="str">
        <f t="shared" si="201"/>
        <v/>
      </c>
      <c r="AD773" s="36">
        <v>770</v>
      </c>
      <c r="AE773" s="36" t="str">
        <f t="shared" ref="AE773:AE836" ca="1" si="202">IF(ISNA(VLOOKUP(AD773,$AA$4:$AC$996,3,FALSE))=TRUE,"",VLOOKUP(AD773,$AA$4:$AC$996,3,FALSE))</f>
        <v/>
      </c>
      <c r="AF773" s="37" t="str">
        <f t="shared" ref="AF773:AF836" ca="1" si="203">IF(ISNA(VLOOKUP(AD773,$AA$4:$AC$996,2,FALSE))=TRUE,"",VLOOKUP(AD773,$AA$4:$AC$996,2,FALSE))</f>
        <v/>
      </c>
      <c r="AG773" s="24"/>
      <c r="AH773" s="24"/>
      <c r="AI773" s="24"/>
      <c r="AJ773" s="24"/>
      <c r="AK773" s="36" t="str">
        <f>IF(AL773="","",MAX($AK$1:AK772)+1)</f>
        <v/>
      </c>
      <c r="AL773" s="39" t="str">
        <f>IF(H773="","",IF(COUNTIF($AL$3:AL772,H773)=0,H773,""))</f>
        <v/>
      </c>
      <c r="AM773" s="39" t="str">
        <f t="shared" ref="AM773:AM836" si="204">IF(ISNA(VLOOKUP(AD773,$AK$4:$AL$996,2,FALSE))=TRUE,"",VLOOKUP(AD773,$AK$4:$AL$996,2,FALSE))</f>
        <v/>
      </c>
    </row>
    <row r="774" spans="2:39" x14ac:dyDescent="0.35">
      <c r="B774" s="31"/>
      <c r="C774" s="31"/>
      <c r="D774" s="31"/>
      <c r="E774" s="31"/>
      <c r="F774" s="78"/>
      <c r="G774" s="21"/>
      <c r="H774" s="31"/>
      <c r="I774" s="32"/>
      <c r="J774" s="33" t="str">
        <f t="shared" si="191"/>
        <v/>
      </c>
      <c r="K774" s="31"/>
      <c r="L774" s="24"/>
      <c r="M774" s="24"/>
      <c r="N774" s="24"/>
      <c r="O774" s="34" t="str">
        <f t="shared" si="192"/>
        <v/>
      </c>
      <c r="P774" s="34" t="str">
        <f t="shared" ca="1" si="193"/>
        <v/>
      </c>
      <c r="Q774" s="34" t="str">
        <f>IF(AND(C774="Abierto",D774="Urgente"),RANK(P774,$P$4:$P$999,0)+COUNTIF($P$4:P774,P774)-1,"")</f>
        <v/>
      </c>
      <c r="R774" s="34" t="str">
        <f t="shared" si="194"/>
        <v/>
      </c>
      <c r="S774" s="34" t="str">
        <f t="shared" ca="1" si="195"/>
        <v/>
      </c>
      <c r="T774" s="34" t="str">
        <f>IF(AND(C774="Abierto",D774="Alta"),RANK(S774,$S$4:$S$999,0)+COUNTIF($S$4:S774,S774)-1+MAX(Q:Q),"")</f>
        <v/>
      </c>
      <c r="U774" s="34" t="str">
        <f t="shared" si="196"/>
        <v/>
      </c>
      <c r="V774" s="34" t="str">
        <f t="shared" ca="1" si="197"/>
        <v/>
      </c>
      <c r="W774" s="34" t="str">
        <f>IF(AND(C774="Abierto",D774="Media"),RANK(V774,$V$4:$V$999,0)+COUNTIF($V$4:V774,V774)-1+MAX(Q:Q,T:T),"")</f>
        <v/>
      </c>
      <c r="X774" s="34" t="str">
        <f t="shared" si="198"/>
        <v/>
      </c>
      <c r="Y774" s="34" t="str">
        <f t="shared" ca="1" si="199"/>
        <v/>
      </c>
      <c r="Z774" s="34" t="str">
        <f>IF(AND(C774="Abierto",D774="Baja"),RANK(Y774,$Y$4:$Y$999,0)+COUNTIF($Y$4:Y774,Y774)-1+MAX(Q:Q,T:T,W:W),"")</f>
        <v/>
      </c>
      <c r="AA774" s="35" t="str">
        <f t="shared" si="190"/>
        <v/>
      </c>
      <c r="AB774" s="35" t="str">
        <f t="shared" si="200"/>
        <v/>
      </c>
      <c r="AC774" s="35" t="str">
        <f t="shared" si="201"/>
        <v/>
      </c>
      <c r="AD774" s="36">
        <v>771</v>
      </c>
      <c r="AE774" s="36" t="str">
        <f t="shared" ca="1" si="202"/>
        <v/>
      </c>
      <c r="AF774" s="37" t="str">
        <f t="shared" ca="1" si="203"/>
        <v/>
      </c>
      <c r="AG774" s="24"/>
      <c r="AH774" s="24"/>
      <c r="AI774" s="24"/>
      <c r="AJ774" s="24"/>
      <c r="AK774" s="36" t="str">
        <f>IF(AL774="","",MAX($AK$1:AK773)+1)</f>
        <v/>
      </c>
      <c r="AL774" s="39" t="str">
        <f>IF(H774="","",IF(COUNTIF($AL$3:AL773,H774)=0,H774,""))</f>
        <v/>
      </c>
      <c r="AM774" s="39" t="str">
        <f t="shared" si="204"/>
        <v/>
      </c>
    </row>
    <row r="775" spans="2:39" x14ac:dyDescent="0.35">
      <c r="B775" s="31"/>
      <c r="C775" s="31"/>
      <c r="D775" s="31"/>
      <c r="E775" s="31"/>
      <c r="F775" s="78"/>
      <c r="G775" s="21"/>
      <c r="H775" s="31"/>
      <c r="I775" s="32"/>
      <c r="J775" s="33" t="str">
        <f t="shared" si="191"/>
        <v/>
      </c>
      <c r="K775" s="31"/>
      <c r="L775" s="24"/>
      <c r="M775" s="24"/>
      <c r="N775" s="24"/>
      <c r="O775" s="34" t="str">
        <f t="shared" si="192"/>
        <v/>
      </c>
      <c r="P775" s="34" t="str">
        <f t="shared" ca="1" si="193"/>
        <v/>
      </c>
      <c r="Q775" s="34" t="str">
        <f>IF(AND(C775="Abierto",D775="Urgente"),RANK(P775,$P$4:$P$999,0)+COUNTIF($P$4:P775,P775)-1,"")</f>
        <v/>
      </c>
      <c r="R775" s="34" t="str">
        <f t="shared" si="194"/>
        <v/>
      </c>
      <c r="S775" s="34" t="str">
        <f t="shared" ca="1" si="195"/>
        <v/>
      </c>
      <c r="T775" s="34" t="str">
        <f>IF(AND(C775="Abierto",D775="Alta"),RANK(S775,$S$4:$S$999,0)+COUNTIF($S$4:S775,S775)-1+MAX(Q:Q),"")</f>
        <v/>
      </c>
      <c r="U775" s="34" t="str">
        <f t="shared" si="196"/>
        <v/>
      </c>
      <c r="V775" s="34" t="str">
        <f t="shared" ca="1" si="197"/>
        <v/>
      </c>
      <c r="W775" s="34" t="str">
        <f>IF(AND(C775="Abierto",D775="Media"),RANK(V775,$V$4:$V$999,0)+COUNTIF($V$4:V775,V775)-1+MAX(Q:Q,T:T),"")</f>
        <v/>
      </c>
      <c r="X775" s="34" t="str">
        <f t="shared" si="198"/>
        <v/>
      </c>
      <c r="Y775" s="34" t="str">
        <f t="shared" ca="1" si="199"/>
        <v/>
      </c>
      <c r="Z775" s="34" t="str">
        <f>IF(AND(C775="Abierto",D775="Baja"),RANK(Y775,$Y$4:$Y$999,0)+COUNTIF($Y$4:Y775,Y775)-1+MAX(Q:Q,T:T,W:W),"")</f>
        <v/>
      </c>
      <c r="AA775" s="35" t="str">
        <f t="shared" si="190"/>
        <v/>
      </c>
      <c r="AB775" s="35" t="str">
        <f t="shared" si="200"/>
        <v/>
      </c>
      <c r="AC775" s="35" t="str">
        <f t="shared" si="201"/>
        <v/>
      </c>
      <c r="AD775" s="36">
        <v>772</v>
      </c>
      <c r="AE775" s="36" t="str">
        <f t="shared" ca="1" si="202"/>
        <v/>
      </c>
      <c r="AF775" s="37" t="str">
        <f t="shared" ca="1" si="203"/>
        <v/>
      </c>
      <c r="AG775" s="24"/>
      <c r="AH775" s="24"/>
      <c r="AI775" s="24"/>
      <c r="AJ775" s="24"/>
      <c r="AK775" s="36" t="str">
        <f>IF(AL775="","",MAX($AK$1:AK774)+1)</f>
        <v/>
      </c>
      <c r="AL775" s="39" t="str">
        <f>IF(H775="","",IF(COUNTIF($AL$3:AL774,H775)=0,H775,""))</f>
        <v/>
      </c>
      <c r="AM775" s="39" t="str">
        <f t="shared" si="204"/>
        <v/>
      </c>
    </row>
    <row r="776" spans="2:39" x14ac:dyDescent="0.35">
      <c r="B776" s="31"/>
      <c r="C776" s="31"/>
      <c r="D776" s="31"/>
      <c r="E776" s="31"/>
      <c r="F776" s="78"/>
      <c r="G776" s="21"/>
      <c r="H776" s="31"/>
      <c r="I776" s="32"/>
      <c r="J776" s="33" t="str">
        <f t="shared" si="191"/>
        <v/>
      </c>
      <c r="K776" s="31"/>
      <c r="L776" s="24"/>
      <c r="M776" s="24"/>
      <c r="N776" s="24"/>
      <c r="O776" s="34" t="str">
        <f t="shared" si="192"/>
        <v/>
      </c>
      <c r="P776" s="34" t="str">
        <f t="shared" ca="1" si="193"/>
        <v/>
      </c>
      <c r="Q776" s="34" t="str">
        <f>IF(AND(C776="Abierto",D776="Urgente"),RANK(P776,$P$4:$P$999,0)+COUNTIF($P$4:P776,P776)-1,"")</f>
        <v/>
      </c>
      <c r="R776" s="34" t="str">
        <f t="shared" si="194"/>
        <v/>
      </c>
      <c r="S776" s="34" t="str">
        <f t="shared" ca="1" si="195"/>
        <v/>
      </c>
      <c r="T776" s="34" t="str">
        <f>IF(AND(C776="Abierto",D776="Alta"),RANK(S776,$S$4:$S$999,0)+COUNTIF($S$4:S776,S776)-1+MAX(Q:Q),"")</f>
        <v/>
      </c>
      <c r="U776" s="34" t="str">
        <f t="shared" si="196"/>
        <v/>
      </c>
      <c r="V776" s="34" t="str">
        <f t="shared" ca="1" si="197"/>
        <v/>
      </c>
      <c r="W776" s="34" t="str">
        <f>IF(AND(C776="Abierto",D776="Media"),RANK(V776,$V$4:$V$999,0)+COUNTIF($V$4:V776,V776)-1+MAX(Q:Q,T:T),"")</f>
        <v/>
      </c>
      <c r="X776" s="34" t="str">
        <f t="shared" si="198"/>
        <v/>
      </c>
      <c r="Y776" s="34" t="str">
        <f t="shared" ca="1" si="199"/>
        <v/>
      </c>
      <c r="Z776" s="34" t="str">
        <f>IF(AND(C776="Abierto",D776="Baja"),RANK(Y776,$Y$4:$Y$999,0)+COUNTIF($Y$4:Y776,Y776)-1+MAX(Q:Q,T:T,W:W),"")</f>
        <v/>
      </c>
      <c r="AA776" s="35" t="str">
        <f t="shared" si="190"/>
        <v/>
      </c>
      <c r="AB776" s="35" t="str">
        <f t="shared" si="200"/>
        <v/>
      </c>
      <c r="AC776" s="35" t="str">
        <f t="shared" si="201"/>
        <v/>
      </c>
      <c r="AD776" s="36">
        <v>773</v>
      </c>
      <c r="AE776" s="36" t="str">
        <f t="shared" ca="1" si="202"/>
        <v/>
      </c>
      <c r="AF776" s="37" t="str">
        <f t="shared" ca="1" si="203"/>
        <v/>
      </c>
      <c r="AG776" s="24"/>
      <c r="AH776" s="24"/>
      <c r="AI776" s="24"/>
      <c r="AJ776" s="24"/>
      <c r="AK776" s="36" t="str">
        <f>IF(AL776="","",MAX($AK$1:AK775)+1)</f>
        <v/>
      </c>
      <c r="AL776" s="39" t="str">
        <f>IF(H776="","",IF(COUNTIF($AL$3:AL775,H776)=0,H776,""))</f>
        <v/>
      </c>
      <c r="AM776" s="39" t="str">
        <f t="shared" si="204"/>
        <v/>
      </c>
    </row>
    <row r="777" spans="2:39" x14ac:dyDescent="0.35">
      <c r="B777" s="31"/>
      <c r="C777" s="31"/>
      <c r="D777" s="31"/>
      <c r="E777" s="31"/>
      <c r="F777" s="78"/>
      <c r="G777" s="21"/>
      <c r="H777" s="31"/>
      <c r="I777" s="32"/>
      <c r="J777" s="33" t="str">
        <f t="shared" si="191"/>
        <v/>
      </c>
      <c r="K777" s="31"/>
      <c r="L777" s="24"/>
      <c r="M777" s="24"/>
      <c r="N777" s="24"/>
      <c r="O777" s="34" t="str">
        <f t="shared" si="192"/>
        <v/>
      </c>
      <c r="P777" s="34" t="str">
        <f t="shared" ca="1" si="193"/>
        <v/>
      </c>
      <c r="Q777" s="34" t="str">
        <f>IF(AND(C777="Abierto",D777="Urgente"),RANK(P777,$P$4:$P$999,0)+COUNTIF($P$4:P777,P777)-1,"")</f>
        <v/>
      </c>
      <c r="R777" s="34" t="str">
        <f t="shared" si="194"/>
        <v/>
      </c>
      <c r="S777" s="34" t="str">
        <f t="shared" ca="1" si="195"/>
        <v/>
      </c>
      <c r="T777" s="34" t="str">
        <f>IF(AND(C777="Abierto",D777="Alta"),RANK(S777,$S$4:$S$999,0)+COUNTIF($S$4:S777,S777)-1+MAX(Q:Q),"")</f>
        <v/>
      </c>
      <c r="U777" s="34" t="str">
        <f t="shared" si="196"/>
        <v/>
      </c>
      <c r="V777" s="34" t="str">
        <f t="shared" ca="1" si="197"/>
        <v/>
      </c>
      <c r="W777" s="34" t="str">
        <f>IF(AND(C777="Abierto",D777="Media"),RANK(V777,$V$4:$V$999,0)+COUNTIF($V$4:V777,V777)-1+MAX(Q:Q,T:T),"")</f>
        <v/>
      </c>
      <c r="X777" s="34" t="str">
        <f t="shared" si="198"/>
        <v/>
      </c>
      <c r="Y777" s="34" t="str">
        <f t="shared" ca="1" si="199"/>
        <v/>
      </c>
      <c r="Z777" s="34" t="str">
        <f>IF(AND(C777="Abierto",D777="Baja"),RANK(Y777,$Y$4:$Y$999,0)+COUNTIF($Y$4:Y777,Y777)-1+MAX(Q:Q,T:T,W:W),"")</f>
        <v/>
      </c>
      <c r="AA777" s="35" t="str">
        <f t="shared" si="190"/>
        <v/>
      </c>
      <c r="AB777" s="35" t="str">
        <f t="shared" si="200"/>
        <v/>
      </c>
      <c r="AC777" s="35" t="str">
        <f t="shared" si="201"/>
        <v/>
      </c>
      <c r="AD777" s="36">
        <v>774</v>
      </c>
      <c r="AE777" s="36" t="str">
        <f t="shared" ca="1" si="202"/>
        <v/>
      </c>
      <c r="AF777" s="37" t="str">
        <f t="shared" ca="1" si="203"/>
        <v/>
      </c>
      <c r="AG777" s="24"/>
      <c r="AH777" s="24"/>
      <c r="AI777" s="24"/>
      <c r="AJ777" s="24"/>
      <c r="AK777" s="36" t="str">
        <f>IF(AL777="","",MAX($AK$1:AK776)+1)</f>
        <v/>
      </c>
      <c r="AL777" s="39" t="str">
        <f>IF(H777="","",IF(COUNTIF($AL$3:AL776,H777)=0,H777,""))</f>
        <v/>
      </c>
      <c r="AM777" s="39" t="str">
        <f t="shared" si="204"/>
        <v/>
      </c>
    </row>
    <row r="778" spans="2:39" x14ac:dyDescent="0.35">
      <c r="B778" s="31"/>
      <c r="C778" s="31"/>
      <c r="D778" s="31"/>
      <c r="E778" s="31"/>
      <c r="F778" s="78"/>
      <c r="G778" s="21"/>
      <c r="H778" s="31"/>
      <c r="I778" s="32"/>
      <c r="J778" s="33" t="str">
        <f t="shared" si="191"/>
        <v/>
      </c>
      <c r="K778" s="31"/>
      <c r="L778" s="24"/>
      <c r="M778" s="24"/>
      <c r="N778" s="24"/>
      <c r="O778" s="34" t="str">
        <f t="shared" si="192"/>
        <v/>
      </c>
      <c r="P778" s="34" t="str">
        <f t="shared" ca="1" si="193"/>
        <v/>
      </c>
      <c r="Q778" s="34" t="str">
        <f>IF(AND(C778="Abierto",D778="Urgente"),RANK(P778,$P$4:$P$999,0)+COUNTIF($P$4:P778,P778)-1,"")</f>
        <v/>
      </c>
      <c r="R778" s="34" t="str">
        <f t="shared" si="194"/>
        <v/>
      </c>
      <c r="S778" s="34" t="str">
        <f t="shared" ca="1" si="195"/>
        <v/>
      </c>
      <c r="T778" s="34" t="str">
        <f>IF(AND(C778="Abierto",D778="Alta"),RANK(S778,$S$4:$S$999,0)+COUNTIF($S$4:S778,S778)-1+MAX(Q:Q),"")</f>
        <v/>
      </c>
      <c r="U778" s="34" t="str">
        <f t="shared" si="196"/>
        <v/>
      </c>
      <c r="V778" s="34" t="str">
        <f t="shared" ca="1" si="197"/>
        <v/>
      </c>
      <c r="W778" s="34" t="str">
        <f>IF(AND(C778="Abierto",D778="Media"),RANK(V778,$V$4:$V$999,0)+COUNTIF($V$4:V778,V778)-1+MAX(Q:Q,T:T),"")</f>
        <v/>
      </c>
      <c r="X778" s="34" t="str">
        <f t="shared" si="198"/>
        <v/>
      </c>
      <c r="Y778" s="34" t="str">
        <f t="shared" ca="1" si="199"/>
        <v/>
      </c>
      <c r="Z778" s="34" t="str">
        <f>IF(AND(C778="Abierto",D778="Baja"),RANK(Y778,$Y$4:$Y$999,0)+COUNTIF($Y$4:Y778,Y778)-1+MAX(Q:Q,T:T,W:W),"")</f>
        <v/>
      </c>
      <c r="AA778" s="35" t="str">
        <f t="shared" si="190"/>
        <v/>
      </c>
      <c r="AB778" s="35" t="str">
        <f t="shared" si="200"/>
        <v/>
      </c>
      <c r="AC778" s="35" t="str">
        <f t="shared" si="201"/>
        <v/>
      </c>
      <c r="AD778" s="36">
        <v>775</v>
      </c>
      <c r="AE778" s="36" t="str">
        <f t="shared" ca="1" si="202"/>
        <v/>
      </c>
      <c r="AF778" s="37" t="str">
        <f t="shared" ca="1" si="203"/>
        <v/>
      </c>
      <c r="AG778" s="24"/>
      <c r="AH778" s="24"/>
      <c r="AI778" s="24"/>
      <c r="AJ778" s="24"/>
      <c r="AK778" s="36" t="str">
        <f>IF(AL778="","",MAX($AK$1:AK777)+1)</f>
        <v/>
      </c>
      <c r="AL778" s="39" t="str">
        <f>IF(H778="","",IF(COUNTIF($AL$3:AL777,H778)=0,H778,""))</f>
        <v/>
      </c>
      <c r="AM778" s="39" t="str">
        <f t="shared" si="204"/>
        <v/>
      </c>
    </row>
    <row r="779" spans="2:39" x14ac:dyDescent="0.35">
      <c r="B779" s="31"/>
      <c r="C779" s="31"/>
      <c r="D779" s="31"/>
      <c r="E779" s="31"/>
      <c r="F779" s="78"/>
      <c r="G779" s="21"/>
      <c r="H779" s="31"/>
      <c r="I779" s="32"/>
      <c r="J779" s="33" t="str">
        <f t="shared" si="191"/>
        <v/>
      </c>
      <c r="K779" s="31"/>
      <c r="L779" s="24"/>
      <c r="M779" s="24"/>
      <c r="N779" s="24"/>
      <c r="O779" s="34" t="str">
        <f t="shared" si="192"/>
        <v/>
      </c>
      <c r="P779" s="34" t="str">
        <f t="shared" ca="1" si="193"/>
        <v/>
      </c>
      <c r="Q779" s="34" t="str">
        <f>IF(AND(C779="Abierto",D779="Urgente"),RANK(P779,$P$4:$P$999,0)+COUNTIF($P$4:P779,P779)-1,"")</f>
        <v/>
      </c>
      <c r="R779" s="34" t="str">
        <f t="shared" si="194"/>
        <v/>
      </c>
      <c r="S779" s="34" t="str">
        <f t="shared" ca="1" si="195"/>
        <v/>
      </c>
      <c r="T779" s="34" t="str">
        <f>IF(AND(C779="Abierto",D779="Alta"),RANK(S779,$S$4:$S$999,0)+COUNTIF($S$4:S779,S779)-1+MAX(Q:Q),"")</f>
        <v/>
      </c>
      <c r="U779" s="34" t="str">
        <f t="shared" si="196"/>
        <v/>
      </c>
      <c r="V779" s="34" t="str">
        <f t="shared" ca="1" si="197"/>
        <v/>
      </c>
      <c r="W779" s="34" t="str">
        <f>IF(AND(C779="Abierto",D779="Media"),RANK(V779,$V$4:$V$999,0)+COUNTIF($V$4:V779,V779)-1+MAX(Q:Q,T:T),"")</f>
        <v/>
      </c>
      <c r="X779" s="34" t="str">
        <f t="shared" si="198"/>
        <v/>
      </c>
      <c r="Y779" s="34" t="str">
        <f t="shared" ca="1" si="199"/>
        <v/>
      </c>
      <c r="Z779" s="34" t="str">
        <f>IF(AND(C779="Abierto",D779="Baja"),RANK(Y779,$Y$4:$Y$999,0)+COUNTIF($Y$4:Y779,Y779)-1+MAX(Q:Q,T:T,W:W),"")</f>
        <v/>
      </c>
      <c r="AA779" s="35" t="str">
        <f t="shared" si="190"/>
        <v/>
      </c>
      <c r="AB779" s="35" t="str">
        <f t="shared" si="200"/>
        <v/>
      </c>
      <c r="AC779" s="35" t="str">
        <f t="shared" si="201"/>
        <v/>
      </c>
      <c r="AD779" s="36">
        <v>776</v>
      </c>
      <c r="AE779" s="36" t="str">
        <f t="shared" ca="1" si="202"/>
        <v/>
      </c>
      <c r="AF779" s="37" t="str">
        <f t="shared" ca="1" si="203"/>
        <v/>
      </c>
      <c r="AG779" s="24"/>
      <c r="AH779" s="24"/>
      <c r="AI779" s="24"/>
      <c r="AJ779" s="24"/>
      <c r="AK779" s="36" t="str">
        <f>IF(AL779="","",MAX($AK$1:AK778)+1)</f>
        <v/>
      </c>
      <c r="AL779" s="39" t="str">
        <f>IF(H779="","",IF(COUNTIF($AL$3:AL778,H779)=0,H779,""))</f>
        <v/>
      </c>
      <c r="AM779" s="39" t="str">
        <f t="shared" si="204"/>
        <v/>
      </c>
    </row>
    <row r="780" spans="2:39" x14ac:dyDescent="0.35">
      <c r="B780" s="31"/>
      <c r="C780" s="31"/>
      <c r="D780" s="31"/>
      <c r="E780" s="31"/>
      <c r="F780" s="78"/>
      <c r="G780" s="21"/>
      <c r="H780" s="31"/>
      <c r="I780" s="32"/>
      <c r="J780" s="33" t="str">
        <f t="shared" si="191"/>
        <v/>
      </c>
      <c r="K780" s="31"/>
      <c r="L780" s="24"/>
      <c r="M780" s="24"/>
      <c r="N780" s="24"/>
      <c r="O780" s="34" t="str">
        <f t="shared" si="192"/>
        <v/>
      </c>
      <c r="P780" s="34" t="str">
        <f t="shared" ca="1" si="193"/>
        <v/>
      </c>
      <c r="Q780" s="34" t="str">
        <f>IF(AND(C780="Abierto",D780="Urgente"),RANK(P780,$P$4:$P$999,0)+COUNTIF($P$4:P780,P780)-1,"")</f>
        <v/>
      </c>
      <c r="R780" s="34" t="str">
        <f t="shared" si="194"/>
        <v/>
      </c>
      <c r="S780" s="34" t="str">
        <f t="shared" ca="1" si="195"/>
        <v/>
      </c>
      <c r="T780" s="34" t="str">
        <f>IF(AND(C780="Abierto",D780="Alta"),RANK(S780,$S$4:$S$999,0)+COUNTIF($S$4:S780,S780)-1+MAX(Q:Q),"")</f>
        <v/>
      </c>
      <c r="U780" s="34" t="str">
        <f t="shared" si="196"/>
        <v/>
      </c>
      <c r="V780" s="34" t="str">
        <f t="shared" ca="1" si="197"/>
        <v/>
      </c>
      <c r="W780" s="34" t="str">
        <f>IF(AND(C780="Abierto",D780="Media"),RANK(V780,$V$4:$V$999,0)+COUNTIF($V$4:V780,V780)-1+MAX(Q:Q,T:T),"")</f>
        <v/>
      </c>
      <c r="X780" s="34" t="str">
        <f t="shared" si="198"/>
        <v/>
      </c>
      <c r="Y780" s="34" t="str">
        <f t="shared" ca="1" si="199"/>
        <v/>
      </c>
      <c r="Z780" s="34" t="str">
        <f>IF(AND(C780="Abierto",D780="Baja"),RANK(Y780,$Y$4:$Y$999,0)+COUNTIF($Y$4:Y780,Y780)-1+MAX(Q:Q,T:T,W:W),"")</f>
        <v/>
      </c>
      <c r="AA780" s="35" t="str">
        <f t="shared" si="190"/>
        <v/>
      </c>
      <c r="AB780" s="35" t="str">
        <f t="shared" si="200"/>
        <v/>
      </c>
      <c r="AC780" s="35" t="str">
        <f t="shared" si="201"/>
        <v/>
      </c>
      <c r="AD780" s="36">
        <v>777</v>
      </c>
      <c r="AE780" s="36" t="str">
        <f t="shared" ca="1" si="202"/>
        <v/>
      </c>
      <c r="AF780" s="37" t="str">
        <f t="shared" ca="1" si="203"/>
        <v/>
      </c>
      <c r="AG780" s="24"/>
      <c r="AH780" s="24"/>
      <c r="AI780" s="24"/>
      <c r="AJ780" s="24"/>
      <c r="AK780" s="36" t="str">
        <f>IF(AL780="","",MAX($AK$1:AK779)+1)</f>
        <v/>
      </c>
      <c r="AL780" s="39" t="str">
        <f>IF(H780="","",IF(COUNTIF($AL$3:AL779,H780)=0,H780,""))</f>
        <v/>
      </c>
      <c r="AM780" s="39" t="str">
        <f t="shared" si="204"/>
        <v/>
      </c>
    </row>
    <row r="781" spans="2:39" x14ac:dyDescent="0.35">
      <c r="B781" s="31"/>
      <c r="C781" s="31"/>
      <c r="D781" s="31"/>
      <c r="E781" s="31"/>
      <c r="F781" s="78"/>
      <c r="G781" s="21"/>
      <c r="H781" s="31"/>
      <c r="I781" s="32"/>
      <c r="J781" s="33" t="str">
        <f t="shared" si="191"/>
        <v/>
      </c>
      <c r="K781" s="31"/>
      <c r="L781" s="24"/>
      <c r="M781" s="24"/>
      <c r="N781" s="24"/>
      <c r="O781" s="34" t="str">
        <f t="shared" si="192"/>
        <v/>
      </c>
      <c r="P781" s="34" t="str">
        <f t="shared" ca="1" si="193"/>
        <v/>
      </c>
      <c r="Q781" s="34" t="str">
        <f>IF(AND(C781="Abierto",D781="Urgente"),RANK(P781,$P$4:$P$999,0)+COUNTIF($P$4:P781,P781)-1,"")</f>
        <v/>
      </c>
      <c r="R781" s="34" t="str">
        <f t="shared" si="194"/>
        <v/>
      </c>
      <c r="S781" s="34" t="str">
        <f t="shared" ca="1" si="195"/>
        <v/>
      </c>
      <c r="T781" s="34" t="str">
        <f>IF(AND(C781="Abierto",D781="Alta"),RANK(S781,$S$4:$S$999,0)+COUNTIF($S$4:S781,S781)-1+MAX(Q:Q),"")</f>
        <v/>
      </c>
      <c r="U781" s="34" t="str">
        <f t="shared" si="196"/>
        <v/>
      </c>
      <c r="V781" s="34" t="str">
        <f t="shared" ca="1" si="197"/>
        <v/>
      </c>
      <c r="W781" s="34" t="str">
        <f>IF(AND(C781="Abierto",D781="Media"),RANK(V781,$V$4:$V$999,0)+COUNTIF($V$4:V781,V781)-1+MAX(Q:Q,T:T),"")</f>
        <v/>
      </c>
      <c r="X781" s="34" t="str">
        <f t="shared" si="198"/>
        <v/>
      </c>
      <c r="Y781" s="34" t="str">
        <f t="shared" ca="1" si="199"/>
        <v/>
      </c>
      <c r="Z781" s="34" t="str">
        <f>IF(AND(C781="Abierto",D781="Baja"),RANK(Y781,$Y$4:$Y$999,0)+COUNTIF($Y$4:Y781,Y781)-1+MAX(Q:Q,T:T,W:W),"")</f>
        <v/>
      </c>
      <c r="AA781" s="35" t="str">
        <f t="shared" si="190"/>
        <v/>
      </c>
      <c r="AB781" s="35" t="str">
        <f t="shared" si="200"/>
        <v/>
      </c>
      <c r="AC781" s="35" t="str">
        <f t="shared" si="201"/>
        <v/>
      </c>
      <c r="AD781" s="36">
        <v>778</v>
      </c>
      <c r="AE781" s="36" t="str">
        <f t="shared" ca="1" si="202"/>
        <v/>
      </c>
      <c r="AF781" s="37" t="str">
        <f t="shared" ca="1" si="203"/>
        <v/>
      </c>
      <c r="AG781" s="24"/>
      <c r="AH781" s="24"/>
      <c r="AI781" s="24"/>
      <c r="AJ781" s="24"/>
      <c r="AK781" s="36" t="str">
        <f>IF(AL781="","",MAX($AK$1:AK780)+1)</f>
        <v/>
      </c>
      <c r="AL781" s="39" t="str">
        <f>IF(H781="","",IF(COUNTIF($AL$3:AL780,H781)=0,H781,""))</f>
        <v/>
      </c>
      <c r="AM781" s="39" t="str">
        <f t="shared" si="204"/>
        <v/>
      </c>
    </row>
    <row r="782" spans="2:39" x14ac:dyDescent="0.35">
      <c r="B782" s="31"/>
      <c r="C782" s="31"/>
      <c r="D782" s="31"/>
      <c r="E782" s="31"/>
      <c r="F782" s="78"/>
      <c r="G782" s="21"/>
      <c r="H782" s="31"/>
      <c r="I782" s="32"/>
      <c r="J782" s="33" t="str">
        <f t="shared" si="191"/>
        <v/>
      </c>
      <c r="K782" s="31"/>
      <c r="L782" s="24"/>
      <c r="M782" s="24"/>
      <c r="N782" s="24"/>
      <c r="O782" s="34" t="str">
        <f t="shared" si="192"/>
        <v/>
      </c>
      <c r="P782" s="34" t="str">
        <f t="shared" ca="1" si="193"/>
        <v/>
      </c>
      <c r="Q782" s="34" t="str">
        <f>IF(AND(C782="Abierto",D782="Urgente"),RANK(P782,$P$4:$P$999,0)+COUNTIF($P$4:P782,P782)-1,"")</f>
        <v/>
      </c>
      <c r="R782" s="34" t="str">
        <f t="shared" si="194"/>
        <v/>
      </c>
      <c r="S782" s="34" t="str">
        <f t="shared" ca="1" si="195"/>
        <v/>
      </c>
      <c r="T782" s="34" t="str">
        <f>IF(AND(C782="Abierto",D782="Alta"),RANK(S782,$S$4:$S$999,0)+COUNTIF($S$4:S782,S782)-1+MAX(Q:Q),"")</f>
        <v/>
      </c>
      <c r="U782" s="34" t="str">
        <f t="shared" si="196"/>
        <v/>
      </c>
      <c r="V782" s="34" t="str">
        <f t="shared" ca="1" si="197"/>
        <v/>
      </c>
      <c r="W782" s="34" t="str">
        <f>IF(AND(C782="Abierto",D782="Media"),RANK(V782,$V$4:$V$999,0)+COUNTIF($V$4:V782,V782)-1+MAX(Q:Q,T:T),"")</f>
        <v/>
      </c>
      <c r="X782" s="34" t="str">
        <f t="shared" si="198"/>
        <v/>
      </c>
      <c r="Y782" s="34" t="str">
        <f t="shared" ca="1" si="199"/>
        <v/>
      </c>
      <c r="Z782" s="34" t="str">
        <f>IF(AND(C782="Abierto",D782="Baja"),RANK(Y782,$Y$4:$Y$999,0)+COUNTIF($Y$4:Y782,Y782)-1+MAX(Q:Q,T:T,W:W),"")</f>
        <v/>
      </c>
      <c r="AA782" s="35" t="str">
        <f t="shared" si="190"/>
        <v/>
      </c>
      <c r="AB782" s="35" t="str">
        <f t="shared" si="200"/>
        <v/>
      </c>
      <c r="AC782" s="35" t="str">
        <f t="shared" si="201"/>
        <v/>
      </c>
      <c r="AD782" s="36">
        <v>779</v>
      </c>
      <c r="AE782" s="36" t="str">
        <f t="shared" ca="1" si="202"/>
        <v/>
      </c>
      <c r="AF782" s="37" t="str">
        <f t="shared" ca="1" si="203"/>
        <v/>
      </c>
      <c r="AG782" s="24"/>
      <c r="AH782" s="24"/>
      <c r="AI782" s="24"/>
      <c r="AJ782" s="24"/>
      <c r="AK782" s="36" t="str">
        <f>IF(AL782="","",MAX($AK$1:AK781)+1)</f>
        <v/>
      </c>
      <c r="AL782" s="39" t="str">
        <f>IF(H782="","",IF(COUNTIF($AL$3:AL781,H782)=0,H782,""))</f>
        <v/>
      </c>
      <c r="AM782" s="39" t="str">
        <f t="shared" si="204"/>
        <v/>
      </c>
    </row>
    <row r="783" spans="2:39" x14ac:dyDescent="0.35">
      <c r="B783" s="31"/>
      <c r="C783" s="31"/>
      <c r="D783" s="31"/>
      <c r="E783" s="31"/>
      <c r="F783" s="78"/>
      <c r="G783" s="21"/>
      <c r="H783" s="31"/>
      <c r="I783" s="32"/>
      <c r="J783" s="33" t="str">
        <f t="shared" si="191"/>
        <v/>
      </c>
      <c r="K783" s="31"/>
      <c r="L783" s="24"/>
      <c r="M783" s="24"/>
      <c r="N783" s="24"/>
      <c r="O783" s="34" t="str">
        <f t="shared" si="192"/>
        <v/>
      </c>
      <c r="P783" s="34" t="str">
        <f t="shared" ca="1" si="193"/>
        <v/>
      </c>
      <c r="Q783" s="34" t="str">
        <f>IF(AND(C783="Abierto",D783="Urgente"),RANK(P783,$P$4:$P$999,0)+COUNTIF($P$4:P783,P783)-1,"")</f>
        <v/>
      </c>
      <c r="R783" s="34" t="str">
        <f t="shared" si="194"/>
        <v/>
      </c>
      <c r="S783" s="34" t="str">
        <f t="shared" ca="1" si="195"/>
        <v/>
      </c>
      <c r="T783" s="34" t="str">
        <f>IF(AND(C783="Abierto",D783="Alta"),RANK(S783,$S$4:$S$999,0)+COUNTIF($S$4:S783,S783)-1+MAX(Q:Q),"")</f>
        <v/>
      </c>
      <c r="U783" s="34" t="str">
        <f t="shared" si="196"/>
        <v/>
      </c>
      <c r="V783" s="34" t="str">
        <f t="shared" ca="1" si="197"/>
        <v/>
      </c>
      <c r="W783" s="34" t="str">
        <f>IF(AND(C783="Abierto",D783="Media"),RANK(V783,$V$4:$V$999,0)+COUNTIF($V$4:V783,V783)-1+MAX(Q:Q,T:T),"")</f>
        <v/>
      </c>
      <c r="X783" s="34" t="str">
        <f t="shared" si="198"/>
        <v/>
      </c>
      <c r="Y783" s="34" t="str">
        <f t="shared" ca="1" si="199"/>
        <v/>
      </c>
      <c r="Z783" s="34" t="str">
        <f>IF(AND(C783="Abierto",D783="Baja"),RANK(Y783,$Y$4:$Y$999,0)+COUNTIF($Y$4:Y783,Y783)-1+MAX(Q:Q,T:T,W:W),"")</f>
        <v/>
      </c>
      <c r="AA783" s="35" t="str">
        <f t="shared" si="190"/>
        <v/>
      </c>
      <c r="AB783" s="35" t="str">
        <f t="shared" si="200"/>
        <v/>
      </c>
      <c r="AC783" s="35" t="str">
        <f t="shared" si="201"/>
        <v/>
      </c>
      <c r="AD783" s="36">
        <v>780</v>
      </c>
      <c r="AE783" s="36" t="str">
        <f t="shared" ca="1" si="202"/>
        <v/>
      </c>
      <c r="AF783" s="37" t="str">
        <f t="shared" ca="1" si="203"/>
        <v/>
      </c>
      <c r="AG783" s="24"/>
      <c r="AH783" s="24"/>
      <c r="AI783" s="24"/>
      <c r="AJ783" s="24"/>
      <c r="AK783" s="36" t="str">
        <f>IF(AL783="","",MAX($AK$1:AK782)+1)</f>
        <v/>
      </c>
      <c r="AL783" s="39" t="str">
        <f>IF(H783="","",IF(COUNTIF($AL$3:AL782,H783)=0,H783,""))</f>
        <v/>
      </c>
      <c r="AM783" s="39" t="str">
        <f t="shared" si="204"/>
        <v/>
      </c>
    </row>
    <row r="784" spans="2:39" x14ac:dyDescent="0.35">
      <c r="B784" s="31"/>
      <c r="C784" s="31"/>
      <c r="D784" s="31"/>
      <c r="E784" s="31"/>
      <c r="F784" s="78"/>
      <c r="G784" s="21"/>
      <c r="H784" s="31"/>
      <c r="I784" s="32"/>
      <c r="J784" s="33" t="str">
        <f t="shared" si="191"/>
        <v/>
      </c>
      <c r="K784" s="31"/>
      <c r="L784" s="24"/>
      <c r="M784" s="24"/>
      <c r="N784" s="24"/>
      <c r="O784" s="34" t="str">
        <f t="shared" si="192"/>
        <v/>
      </c>
      <c r="P784" s="34" t="str">
        <f t="shared" ca="1" si="193"/>
        <v/>
      </c>
      <c r="Q784" s="34" t="str">
        <f>IF(AND(C784="Abierto",D784="Urgente"),RANK(P784,$P$4:$P$999,0)+COUNTIF($P$4:P784,P784)-1,"")</f>
        <v/>
      </c>
      <c r="R784" s="34" t="str">
        <f t="shared" si="194"/>
        <v/>
      </c>
      <c r="S784" s="34" t="str">
        <f t="shared" ca="1" si="195"/>
        <v/>
      </c>
      <c r="T784" s="34" t="str">
        <f>IF(AND(C784="Abierto",D784="Alta"),RANK(S784,$S$4:$S$999,0)+COUNTIF($S$4:S784,S784)-1+MAX(Q:Q),"")</f>
        <v/>
      </c>
      <c r="U784" s="34" t="str">
        <f t="shared" si="196"/>
        <v/>
      </c>
      <c r="V784" s="34" t="str">
        <f t="shared" ca="1" si="197"/>
        <v/>
      </c>
      <c r="W784" s="34" t="str">
        <f>IF(AND(C784="Abierto",D784="Media"),RANK(V784,$V$4:$V$999,0)+COUNTIF($V$4:V784,V784)-1+MAX(Q:Q,T:T),"")</f>
        <v/>
      </c>
      <c r="X784" s="34" t="str">
        <f t="shared" si="198"/>
        <v/>
      </c>
      <c r="Y784" s="34" t="str">
        <f t="shared" ca="1" si="199"/>
        <v/>
      </c>
      <c r="Z784" s="34" t="str">
        <f>IF(AND(C784="Abierto",D784="Baja"),RANK(Y784,$Y$4:$Y$999,0)+COUNTIF($Y$4:Y784,Y784)-1+MAX(Q:Q,T:T,W:W),"")</f>
        <v/>
      </c>
      <c r="AA784" s="35" t="str">
        <f t="shared" si="190"/>
        <v/>
      </c>
      <c r="AB784" s="35" t="str">
        <f t="shared" si="200"/>
        <v/>
      </c>
      <c r="AC784" s="35" t="str">
        <f t="shared" si="201"/>
        <v/>
      </c>
      <c r="AD784" s="36">
        <v>781</v>
      </c>
      <c r="AE784" s="36" t="str">
        <f t="shared" ca="1" si="202"/>
        <v/>
      </c>
      <c r="AF784" s="37" t="str">
        <f t="shared" ca="1" si="203"/>
        <v/>
      </c>
      <c r="AG784" s="24"/>
      <c r="AH784" s="24"/>
      <c r="AI784" s="24"/>
      <c r="AJ784" s="24"/>
      <c r="AK784" s="36" t="str">
        <f>IF(AL784="","",MAX($AK$1:AK783)+1)</f>
        <v/>
      </c>
      <c r="AL784" s="39" t="str">
        <f>IF(H784="","",IF(COUNTIF($AL$3:AL783,H784)=0,H784,""))</f>
        <v/>
      </c>
      <c r="AM784" s="39" t="str">
        <f t="shared" si="204"/>
        <v/>
      </c>
    </row>
    <row r="785" spans="2:39" x14ac:dyDescent="0.35">
      <c r="B785" s="31"/>
      <c r="C785" s="31"/>
      <c r="D785" s="31"/>
      <c r="E785" s="31"/>
      <c r="F785" s="78"/>
      <c r="G785" s="21"/>
      <c r="H785" s="31"/>
      <c r="I785" s="32"/>
      <c r="J785" s="33" t="str">
        <f t="shared" si="191"/>
        <v/>
      </c>
      <c r="K785" s="31"/>
      <c r="L785" s="24"/>
      <c r="M785" s="24"/>
      <c r="N785" s="24"/>
      <c r="O785" s="34" t="str">
        <f t="shared" si="192"/>
        <v/>
      </c>
      <c r="P785" s="34" t="str">
        <f t="shared" ca="1" si="193"/>
        <v/>
      </c>
      <c r="Q785" s="34" t="str">
        <f>IF(AND(C785="Abierto",D785="Urgente"),RANK(P785,$P$4:$P$999,0)+COUNTIF($P$4:P785,P785)-1,"")</f>
        <v/>
      </c>
      <c r="R785" s="34" t="str">
        <f t="shared" si="194"/>
        <v/>
      </c>
      <c r="S785" s="34" t="str">
        <f t="shared" ca="1" si="195"/>
        <v/>
      </c>
      <c r="T785" s="34" t="str">
        <f>IF(AND(C785="Abierto",D785="Alta"),RANK(S785,$S$4:$S$999,0)+COUNTIF($S$4:S785,S785)-1+MAX(Q:Q),"")</f>
        <v/>
      </c>
      <c r="U785" s="34" t="str">
        <f t="shared" si="196"/>
        <v/>
      </c>
      <c r="V785" s="34" t="str">
        <f t="shared" ca="1" si="197"/>
        <v/>
      </c>
      <c r="W785" s="34" t="str">
        <f>IF(AND(C785="Abierto",D785="Media"),RANK(V785,$V$4:$V$999,0)+COUNTIF($V$4:V785,V785)-1+MAX(Q:Q,T:T),"")</f>
        <v/>
      </c>
      <c r="X785" s="34" t="str">
        <f t="shared" si="198"/>
        <v/>
      </c>
      <c r="Y785" s="34" t="str">
        <f t="shared" ca="1" si="199"/>
        <v/>
      </c>
      <c r="Z785" s="34" t="str">
        <f>IF(AND(C785="Abierto",D785="Baja"),RANK(Y785,$Y$4:$Y$999,0)+COUNTIF($Y$4:Y785,Y785)-1+MAX(Q:Q,T:T,W:W),"")</f>
        <v/>
      </c>
      <c r="AA785" s="35" t="str">
        <f t="shared" si="190"/>
        <v/>
      </c>
      <c r="AB785" s="35" t="str">
        <f t="shared" si="200"/>
        <v/>
      </c>
      <c r="AC785" s="35" t="str">
        <f t="shared" si="201"/>
        <v/>
      </c>
      <c r="AD785" s="36">
        <v>782</v>
      </c>
      <c r="AE785" s="36" t="str">
        <f t="shared" ca="1" si="202"/>
        <v/>
      </c>
      <c r="AF785" s="37" t="str">
        <f t="shared" ca="1" si="203"/>
        <v/>
      </c>
      <c r="AG785" s="24"/>
      <c r="AH785" s="24"/>
      <c r="AI785" s="24"/>
      <c r="AJ785" s="24"/>
      <c r="AK785" s="36" t="str">
        <f>IF(AL785="","",MAX($AK$1:AK784)+1)</f>
        <v/>
      </c>
      <c r="AL785" s="39" t="str">
        <f>IF(H785="","",IF(COUNTIF($AL$3:AL784,H785)=0,H785,""))</f>
        <v/>
      </c>
      <c r="AM785" s="39" t="str">
        <f t="shared" si="204"/>
        <v/>
      </c>
    </row>
    <row r="786" spans="2:39" x14ac:dyDescent="0.35">
      <c r="B786" s="31"/>
      <c r="C786" s="31"/>
      <c r="D786" s="31"/>
      <c r="E786" s="31"/>
      <c r="F786" s="78"/>
      <c r="G786" s="21"/>
      <c r="H786" s="31"/>
      <c r="I786" s="32"/>
      <c r="J786" s="33" t="str">
        <f t="shared" si="191"/>
        <v/>
      </c>
      <c r="K786" s="31"/>
      <c r="L786" s="24"/>
      <c r="M786" s="24"/>
      <c r="N786" s="24"/>
      <c r="O786" s="34" t="str">
        <f t="shared" si="192"/>
        <v/>
      </c>
      <c r="P786" s="34" t="str">
        <f t="shared" ca="1" si="193"/>
        <v/>
      </c>
      <c r="Q786" s="34" t="str">
        <f>IF(AND(C786="Abierto",D786="Urgente"),RANK(P786,$P$4:$P$999,0)+COUNTIF($P$4:P786,P786)-1,"")</f>
        <v/>
      </c>
      <c r="R786" s="34" t="str">
        <f t="shared" si="194"/>
        <v/>
      </c>
      <c r="S786" s="34" t="str">
        <f t="shared" ca="1" si="195"/>
        <v/>
      </c>
      <c r="T786" s="34" t="str">
        <f>IF(AND(C786="Abierto",D786="Alta"),RANK(S786,$S$4:$S$999,0)+COUNTIF($S$4:S786,S786)-1+MAX(Q:Q),"")</f>
        <v/>
      </c>
      <c r="U786" s="34" t="str">
        <f t="shared" si="196"/>
        <v/>
      </c>
      <c r="V786" s="34" t="str">
        <f t="shared" ca="1" si="197"/>
        <v/>
      </c>
      <c r="W786" s="34" t="str">
        <f>IF(AND(C786="Abierto",D786="Media"),RANK(V786,$V$4:$V$999,0)+COUNTIF($V$4:V786,V786)-1+MAX(Q:Q,T:T),"")</f>
        <v/>
      </c>
      <c r="X786" s="34" t="str">
        <f t="shared" si="198"/>
        <v/>
      </c>
      <c r="Y786" s="34" t="str">
        <f t="shared" ca="1" si="199"/>
        <v/>
      </c>
      <c r="Z786" s="34" t="str">
        <f>IF(AND(C786="Abierto",D786="Baja"),RANK(Y786,$Y$4:$Y$999,0)+COUNTIF($Y$4:Y786,Y786)-1+MAX(Q:Q,T:T,W:W),"")</f>
        <v/>
      </c>
      <c r="AA786" s="35" t="str">
        <f t="shared" si="190"/>
        <v/>
      </c>
      <c r="AB786" s="35" t="str">
        <f t="shared" si="200"/>
        <v/>
      </c>
      <c r="AC786" s="35" t="str">
        <f t="shared" si="201"/>
        <v/>
      </c>
      <c r="AD786" s="36">
        <v>783</v>
      </c>
      <c r="AE786" s="36" t="str">
        <f t="shared" ca="1" si="202"/>
        <v/>
      </c>
      <c r="AF786" s="37" t="str">
        <f t="shared" ca="1" si="203"/>
        <v/>
      </c>
      <c r="AG786" s="24"/>
      <c r="AH786" s="24"/>
      <c r="AI786" s="24"/>
      <c r="AJ786" s="24"/>
      <c r="AK786" s="36" t="str">
        <f>IF(AL786="","",MAX($AK$1:AK785)+1)</f>
        <v/>
      </c>
      <c r="AL786" s="39" t="str">
        <f>IF(H786="","",IF(COUNTIF($AL$3:AL785,H786)=0,H786,""))</f>
        <v/>
      </c>
      <c r="AM786" s="39" t="str">
        <f t="shared" si="204"/>
        <v/>
      </c>
    </row>
    <row r="787" spans="2:39" x14ac:dyDescent="0.35">
      <c r="B787" s="31"/>
      <c r="C787" s="31"/>
      <c r="D787" s="31"/>
      <c r="E787" s="31"/>
      <c r="F787" s="78"/>
      <c r="G787" s="21"/>
      <c r="H787" s="31"/>
      <c r="I787" s="32"/>
      <c r="J787" s="33" t="str">
        <f t="shared" si="191"/>
        <v/>
      </c>
      <c r="K787" s="31"/>
      <c r="L787" s="24"/>
      <c r="M787" s="24"/>
      <c r="N787" s="24"/>
      <c r="O787" s="34" t="str">
        <f t="shared" si="192"/>
        <v/>
      </c>
      <c r="P787" s="34" t="str">
        <f t="shared" ca="1" si="193"/>
        <v/>
      </c>
      <c r="Q787" s="34" t="str">
        <f>IF(AND(C787="Abierto",D787="Urgente"),RANK(P787,$P$4:$P$999,0)+COUNTIF($P$4:P787,P787)-1,"")</f>
        <v/>
      </c>
      <c r="R787" s="34" t="str">
        <f t="shared" si="194"/>
        <v/>
      </c>
      <c r="S787" s="34" t="str">
        <f t="shared" ca="1" si="195"/>
        <v/>
      </c>
      <c r="T787" s="34" t="str">
        <f>IF(AND(C787="Abierto",D787="Alta"),RANK(S787,$S$4:$S$999,0)+COUNTIF($S$4:S787,S787)-1+MAX(Q:Q),"")</f>
        <v/>
      </c>
      <c r="U787" s="34" t="str">
        <f t="shared" si="196"/>
        <v/>
      </c>
      <c r="V787" s="34" t="str">
        <f t="shared" ca="1" si="197"/>
        <v/>
      </c>
      <c r="W787" s="34" t="str">
        <f>IF(AND(C787="Abierto",D787="Media"),RANK(V787,$V$4:$V$999,0)+COUNTIF($V$4:V787,V787)-1+MAX(Q:Q,T:T),"")</f>
        <v/>
      </c>
      <c r="X787" s="34" t="str">
        <f t="shared" si="198"/>
        <v/>
      </c>
      <c r="Y787" s="34" t="str">
        <f t="shared" ca="1" si="199"/>
        <v/>
      </c>
      <c r="Z787" s="34" t="str">
        <f>IF(AND(C787="Abierto",D787="Baja"),RANK(Y787,$Y$4:$Y$999,0)+COUNTIF($Y$4:Y787,Y787)-1+MAX(Q:Q,T:T,W:W),"")</f>
        <v/>
      </c>
      <c r="AA787" s="35" t="str">
        <f t="shared" si="190"/>
        <v/>
      </c>
      <c r="AB787" s="35" t="str">
        <f t="shared" si="200"/>
        <v/>
      </c>
      <c r="AC787" s="35" t="str">
        <f t="shared" si="201"/>
        <v/>
      </c>
      <c r="AD787" s="36">
        <v>784</v>
      </c>
      <c r="AE787" s="36" t="str">
        <f t="shared" ca="1" si="202"/>
        <v/>
      </c>
      <c r="AF787" s="37" t="str">
        <f t="shared" ca="1" si="203"/>
        <v/>
      </c>
      <c r="AG787" s="24"/>
      <c r="AH787" s="24"/>
      <c r="AI787" s="24"/>
      <c r="AJ787" s="24"/>
      <c r="AK787" s="36" t="str">
        <f>IF(AL787="","",MAX($AK$1:AK786)+1)</f>
        <v/>
      </c>
      <c r="AL787" s="39" t="str">
        <f>IF(H787="","",IF(COUNTIF($AL$3:AL786,H787)=0,H787,""))</f>
        <v/>
      </c>
      <c r="AM787" s="39" t="str">
        <f t="shared" si="204"/>
        <v/>
      </c>
    </row>
    <row r="788" spans="2:39" x14ac:dyDescent="0.35">
      <c r="B788" s="31"/>
      <c r="C788" s="31"/>
      <c r="D788" s="31"/>
      <c r="E788" s="31"/>
      <c r="F788" s="78"/>
      <c r="G788" s="21"/>
      <c r="H788" s="31"/>
      <c r="I788" s="32"/>
      <c r="J788" s="33" t="str">
        <f t="shared" si="191"/>
        <v/>
      </c>
      <c r="K788" s="31"/>
      <c r="L788" s="24"/>
      <c r="M788" s="24"/>
      <c r="N788" s="24"/>
      <c r="O788" s="34" t="str">
        <f t="shared" si="192"/>
        <v/>
      </c>
      <c r="P788" s="34" t="str">
        <f t="shared" ca="1" si="193"/>
        <v/>
      </c>
      <c r="Q788" s="34" t="str">
        <f>IF(AND(C788="Abierto",D788="Urgente"),RANK(P788,$P$4:$P$999,0)+COUNTIF($P$4:P788,P788)-1,"")</f>
        <v/>
      </c>
      <c r="R788" s="34" t="str">
        <f t="shared" si="194"/>
        <v/>
      </c>
      <c r="S788" s="34" t="str">
        <f t="shared" ca="1" si="195"/>
        <v/>
      </c>
      <c r="T788" s="34" t="str">
        <f>IF(AND(C788="Abierto",D788="Alta"),RANK(S788,$S$4:$S$999,0)+COUNTIF($S$4:S788,S788)-1+MAX(Q:Q),"")</f>
        <v/>
      </c>
      <c r="U788" s="34" t="str">
        <f t="shared" si="196"/>
        <v/>
      </c>
      <c r="V788" s="34" t="str">
        <f t="shared" ca="1" si="197"/>
        <v/>
      </c>
      <c r="W788" s="34" t="str">
        <f>IF(AND(C788="Abierto",D788="Media"),RANK(V788,$V$4:$V$999,0)+COUNTIF($V$4:V788,V788)-1+MAX(Q:Q,T:T),"")</f>
        <v/>
      </c>
      <c r="X788" s="34" t="str">
        <f t="shared" si="198"/>
        <v/>
      </c>
      <c r="Y788" s="34" t="str">
        <f t="shared" ca="1" si="199"/>
        <v/>
      </c>
      <c r="Z788" s="34" t="str">
        <f>IF(AND(C788="Abierto",D788="Baja"),RANK(Y788,$Y$4:$Y$999,0)+COUNTIF($Y$4:Y788,Y788)-1+MAX(Q:Q,T:T,W:W),"")</f>
        <v/>
      </c>
      <c r="AA788" s="35" t="str">
        <f t="shared" si="190"/>
        <v/>
      </c>
      <c r="AB788" s="35" t="str">
        <f t="shared" si="200"/>
        <v/>
      </c>
      <c r="AC788" s="35" t="str">
        <f t="shared" si="201"/>
        <v/>
      </c>
      <c r="AD788" s="36">
        <v>785</v>
      </c>
      <c r="AE788" s="36" t="str">
        <f t="shared" ca="1" si="202"/>
        <v/>
      </c>
      <c r="AF788" s="37" t="str">
        <f t="shared" ca="1" si="203"/>
        <v/>
      </c>
      <c r="AG788" s="24"/>
      <c r="AH788" s="24"/>
      <c r="AI788" s="24"/>
      <c r="AJ788" s="24"/>
      <c r="AK788" s="36" t="str">
        <f>IF(AL788="","",MAX($AK$1:AK787)+1)</f>
        <v/>
      </c>
      <c r="AL788" s="39" t="str">
        <f>IF(H788="","",IF(COUNTIF($AL$3:AL787,H788)=0,H788,""))</f>
        <v/>
      </c>
      <c r="AM788" s="39" t="str">
        <f t="shared" si="204"/>
        <v/>
      </c>
    </row>
    <row r="789" spans="2:39" x14ac:dyDescent="0.35">
      <c r="B789" s="31"/>
      <c r="C789" s="31"/>
      <c r="D789" s="31"/>
      <c r="E789" s="31"/>
      <c r="F789" s="78"/>
      <c r="G789" s="21"/>
      <c r="H789" s="31"/>
      <c r="I789" s="32"/>
      <c r="J789" s="33" t="str">
        <f t="shared" si="191"/>
        <v/>
      </c>
      <c r="K789" s="31"/>
      <c r="L789" s="24"/>
      <c r="M789" s="24"/>
      <c r="N789" s="24"/>
      <c r="O789" s="34" t="str">
        <f t="shared" si="192"/>
        <v/>
      </c>
      <c r="P789" s="34" t="str">
        <f t="shared" ca="1" si="193"/>
        <v/>
      </c>
      <c r="Q789" s="34" t="str">
        <f>IF(AND(C789="Abierto",D789="Urgente"),RANK(P789,$P$4:$P$999,0)+COUNTIF($P$4:P789,P789)-1,"")</f>
        <v/>
      </c>
      <c r="R789" s="34" t="str">
        <f t="shared" si="194"/>
        <v/>
      </c>
      <c r="S789" s="34" t="str">
        <f t="shared" ca="1" si="195"/>
        <v/>
      </c>
      <c r="T789" s="34" t="str">
        <f>IF(AND(C789="Abierto",D789="Alta"),RANK(S789,$S$4:$S$999,0)+COUNTIF($S$4:S789,S789)-1+MAX(Q:Q),"")</f>
        <v/>
      </c>
      <c r="U789" s="34" t="str">
        <f t="shared" si="196"/>
        <v/>
      </c>
      <c r="V789" s="34" t="str">
        <f t="shared" ca="1" si="197"/>
        <v/>
      </c>
      <c r="W789" s="34" t="str">
        <f>IF(AND(C789="Abierto",D789="Media"),RANK(V789,$V$4:$V$999,0)+COUNTIF($V$4:V789,V789)-1+MAX(Q:Q,T:T),"")</f>
        <v/>
      </c>
      <c r="X789" s="34" t="str">
        <f t="shared" si="198"/>
        <v/>
      </c>
      <c r="Y789" s="34" t="str">
        <f t="shared" ca="1" si="199"/>
        <v/>
      </c>
      <c r="Z789" s="34" t="str">
        <f>IF(AND(C789="Abierto",D789="Baja"),RANK(Y789,$Y$4:$Y$999,0)+COUNTIF($Y$4:Y789,Y789)-1+MAX(Q:Q,T:T,W:W),"")</f>
        <v/>
      </c>
      <c r="AA789" s="35" t="str">
        <f t="shared" si="190"/>
        <v/>
      </c>
      <c r="AB789" s="35" t="str">
        <f t="shared" si="200"/>
        <v/>
      </c>
      <c r="AC789" s="35" t="str">
        <f t="shared" si="201"/>
        <v/>
      </c>
      <c r="AD789" s="36">
        <v>786</v>
      </c>
      <c r="AE789" s="36" t="str">
        <f t="shared" ca="1" si="202"/>
        <v/>
      </c>
      <c r="AF789" s="37" t="str">
        <f t="shared" ca="1" si="203"/>
        <v/>
      </c>
      <c r="AG789" s="24"/>
      <c r="AH789" s="24"/>
      <c r="AI789" s="24"/>
      <c r="AJ789" s="24"/>
      <c r="AK789" s="36" t="str">
        <f>IF(AL789="","",MAX($AK$1:AK788)+1)</f>
        <v/>
      </c>
      <c r="AL789" s="39" t="str">
        <f>IF(H789="","",IF(COUNTIF($AL$3:AL788,H789)=0,H789,""))</f>
        <v/>
      </c>
      <c r="AM789" s="39" t="str">
        <f t="shared" si="204"/>
        <v/>
      </c>
    </row>
    <row r="790" spans="2:39" x14ac:dyDescent="0.35">
      <c r="B790" s="31"/>
      <c r="C790" s="31"/>
      <c r="D790" s="31"/>
      <c r="E790" s="31"/>
      <c r="F790" s="78"/>
      <c r="G790" s="21"/>
      <c r="H790" s="31"/>
      <c r="I790" s="32"/>
      <c r="J790" s="33" t="str">
        <f t="shared" si="191"/>
        <v/>
      </c>
      <c r="K790" s="31"/>
      <c r="L790" s="24"/>
      <c r="M790" s="24"/>
      <c r="N790" s="24"/>
      <c r="O790" s="34" t="str">
        <f t="shared" si="192"/>
        <v/>
      </c>
      <c r="P790" s="34" t="str">
        <f t="shared" ca="1" si="193"/>
        <v/>
      </c>
      <c r="Q790" s="34" t="str">
        <f>IF(AND(C790="Abierto",D790="Urgente"),RANK(P790,$P$4:$P$999,0)+COUNTIF($P$4:P790,P790)-1,"")</f>
        <v/>
      </c>
      <c r="R790" s="34" t="str">
        <f t="shared" si="194"/>
        <v/>
      </c>
      <c r="S790" s="34" t="str">
        <f t="shared" ca="1" si="195"/>
        <v/>
      </c>
      <c r="T790" s="34" t="str">
        <f>IF(AND(C790="Abierto",D790="Alta"),RANK(S790,$S$4:$S$999,0)+COUNTIF($S$4:S790,S790)-1+MAX(Q:Q),"")</f>
        <v/>
      </c>
      <c r="U790" s="34" t="str">
        <f t="shared" si="196"/>
        <v/>
      </c>
      <c r="V790" s="34" t="str">
        <f t="shared" ca="1" si="197"/>
        <v/>
      </c>
      <c r="W790" s="34" t="str">
        <f>IF(AND(C790="Abierto",D790="Media"),RANK(V790,$V$4:$V$999,0)+COUNTIF($V$4:V790,V790)-1+MAX(Q:Q,T:T),"")</f>
        <v/>
      </c>
      <c r="X790" s="34" t="str">
        <f t="shared" si="198"/>
        <v/>
      </c>
      <c r="Y790" s="34" t="str">
        <f t="shared" ca="1" si="199"/>
        <v/>
      </c>
      <c r="Z790" s="34" t="str">
        <f>IF(AND(C790="Abierto",D790="Baja"),RANK(Y790,$Y$4:$Y$999,0)+COUNTIF($Y$4:Y790,Y790)-1+MAX(Q:Q,T:T,W:W),"")</f>
        <v/>
      </c>
      <c r="AA790" s="35" t="str">
        <f t="shared" si="190"/>
        <v/>
      </c>
      <c r="AB790" s="35" t="str">
        <f t="shared" si="200"/>
        <v/>
      </c>
      <c r="AC790" s="35" t="str">
        <f t="shared" si="201"/>
        <v/>
      </c>
      <c r="AD790" s="36">
        <v>787</v>
      </c>
      <c r="AE790" s="36" t="str">
        <f t="shared" ca="1" si="202"/>
        <v/>
      </c>
      <c r="AF790" s="37" t="str">
        <f t="shared" ca="1" si="203"/>
        <v/>
      </c>
      <c r="AG790" s="24"/>
      <c r="AH790" s="24"/>
      <c r="AI790" s="24"/>
      <c r="AJ790" s="24"/>
      <c r="AK790" s="36" t="str">
        <f>IF(AL790="","",MAX($AK$1:AK789)+1)</f>
        <v/>
      </c>
      <c r="AL790" s="39" t="str">
        <f>IF(H790="","",IF(COUNTIF($AL$3:AL789,H790)=0,H790,""))</f>
        <v/>
      </c>
      <c r="AM790" s="39" t="str">
        <f t="shared" si="204"/>
        <v/>
      </c>
    </row>
    <row r="791" spans="2:39" x14ac:dyDescent="0.35">
      <c r="B791" s="31"/>
      <c r="C791" s="31"/>
      <c r="D791" s="31"/>
      <c r="E791" s="31"/>
      <c r="F791" s="78"/>
      <c r="G791" s="21"/>
      <c r="H791" s="31"/>
      <c r="I791" s="32"/>
      <c r="J791" s="33" t="str">
        <f t="shared" si="191"/>
        <v/>
      </c>
      <c r="K791" s="31"/>
      <c r="L791" s="24"/>
      <c r="M791" s="24"/>
      <c r="N791" s="24"/>
      <c r="O791" s="34" t="str">
        <f t="shared" si="192"/>
        <v/>
      </c>
      <c r="P791" s="34" t="str">
        <f t="shared" ca="1" si="193"/>
        <v/>
      </c>
      <c r="Q791" s="34" t="str">
        <f>IF(AND(C791="Abierto",D791="Urgente"),RANK(P791,$P$4:$P$999,0)+COUNTIF($P$4:P791,P791)-1,"")</f>
        <v/>
      </c>
      <c r="R791" s="34" t="str">
        <f t="shared" si="194"/>
        <v/>
      </c>
      <c r="S791" s="34" t="str">
        <f t="shared" ca="1" si="195"/>
        <v/>
      </c>
      <c r="T791" s="34" t="str">
        <f>IF(AND(C791="Abierto",D791="Alta"),RANK(S791,$S$4:$S$999,0)+COUNTIF($S$4:S791,S791)-1+MAX(Q:Q),"")</f>
        <v/>
      </c>
      <c r="U791" s="34" t="str">
        <f t="shared" si="196"/>
        <v/>
      </c>
      <c r="V791" s="34" t="str">
        <f t="shared" ca="1" si="197"/>
        <v/>
      </c>
      <c r="W791" s="34" t="str">
        <f>IF(AND(C791="Abierto",D791="Media"),RANK(V791,$V$4:$V$999,0)+COUNTIF($V$4:V791,V791)-1+MAX(Q:Q,T:T),"")</f>
        <v/>
      </c>
      <c r="X791" s="34" t="str">
        <f t="shared" si="198"/>
        <v/>
      </c>
      <c r="Y791" s="34" t="str">
        <f t="shared" ca="1" si="199"/>
        <v/>
      </c>
      <c r="Z791" s="34" t="str">
        <f>IF(AND(C791="Abierto",D791="Baja"),RANK(Y791,$Y$4:$Y$999,0)+COUNTIF($Y$4:Y791,Y791)-1+MAX(Q:Q,T:T,W:W),"")</f>
        <v/>
      </c>
      <c r="AA791" s="35" t="str">
        <f t="shared" si="190"/>
        <v/>
      </c>
      <c r="AB791" s="35" t="str">
        <f t="shared" si="200"/>
        <v/>
      </c>
      <c r="AC791" s="35" t="str">
        <f t="shared" si="201"/>
        <v/>
      </c>
      <c r="AD791" s="36">
        <v>788</v>
      </c>
      <c r="AE791" s="36" t="str">
        <f t="shared" ca="1" si="202"/>
        <v/>
      </c>
      <c r="AF791" s="37" t="str">
        <f t="shared" ca="1" si="203"/>
        <v/>
      </c>
      <c r="AG791" s="24"/>
      <c r="AH791" s="24"/>
      <c r="AI791" s="24"/>
      <c r="AJ791" s="24"/>
      <c r="AK791" s="36" t="str">
        <f>IF(AL791="","",MAX($AK$1:AK790)+1)</f>
        <v/>
      </c>
      <c r="AL791" s="39" t="str">
        <f>IF(H791="","",IF(COUNTIF($AL$3:AL790,H791)=0,H791,""))</f>
        <v/>
      </c>
      <c r="AM791" s="39" t="str">
        <f t="shared" si="204"/>
        <v/>
      </c>
    </row>
    <row r="792" spans="2:39" x14ac:dyDescent="0.35">
      <c r="B792" s="31"/>
      <c r="C792" s="31"/>
      <c r="D792" s="31"/>
      <c r="E792" s="31"/>
      <c r="F792" s="78"/>
      <c r="G792" s="21"/>
      <c r="H792" s="31"/>
      <c r="I792" s="32"/>
      <c r="J792" s="33" t="str">
        <f t="shared" si="191"/>
        <v/>
      </c>
      <c r="K792" s="31"/>
      <c r="L792" s="24"/>
      <c r="M792" s="24"/>
      <c r="N792" s="24"/>
      <c r="O792" s="34" t="str">
        <f t="shared" si="192"/>
        <v/>
      </c>
      <c r="P792" s="34" t="str">
        <f t="shared" ca="1" si="193"/>
        <v/>
      </c>
      <c r="Q792" s="34" t="str">
        <f>IF(AND(C792="Abierto",D792="Urgente"),RANK(P792,$P$4:$P$999,0)+COUNTIF($P$4:P792,P792)-1,"")</f>
        <v/>
      </c>
      <c r="R792" s="34" t="str">
        <f t="shared" si="194"/>
        <v/>
      </c>
      <c r="S792" s="34" t="str">
        <f t="shared" ca="1" si="195"/>
        <v/>
      </c>
      <c r="T792" s="34" t="str">
        <f>IF(AND(C792="Abierto",D792="Alta"),RANK(S792,$S$4:$S$999,0)+COUNTIF($S$4:S792,S792)-1+MAX(Q:Q),"")</f>
        <v/>
      </c>
      <c r="U792" s="34" t="str">
        <f t="shared" si="196"/>
        <v/>
      </c>
      <c r="V792" s="34" t="str">
        <f t="shared" ca="1" si="197"/>
        <v/>
      </c>
      <c r="W792" s="34" t="str">
        <f>IF(AND(C792="Abierto",D792="Media"),RANK(V792,$V$4:$V$999,0)+COUNTIF($V$4:V792,V792)-1+MAX(Q:Q,T:T),"")</f>
        <v/>
      </c>
      <c r="X792" s="34" t="str">
        <f t="shared" si="198"/>
        <v/>
      </c>
      <c r="Y792" s="34" t="str">
        <f t="shared" ca="1" si="199"/>
        <v/>
      </c>
      <c r="Z792" s="34" t="str">
        <f>IF(AND(C792="Abierto",D792="Baja"),RANK(Y792,$Y$4:$Y$999,0)+COUNTIF($Y$4:Y792,Y792)-1+MAX(Q:Q,T:T,W:W),"")</f>
        <v/>
      </c>
      <c r="AA792" s="35" t="str">
        <f t="shared" ref="AA792:AA855" si="205">IF(OR(C792="Resuelto",C792=""),"",SUM(Q792,T792,W792,Z792))</f>
        <v/>
      </c>
      <c r="AB792" s="35" t="str">
        <f t="shared" si="200"/>
        <v/>
      </c>
      <c r="AC792" s="35" t="str">
        <f t="shared" si="201"/>
        <v/>
      </c>
      <c r="AD792" s="36">
        <v>789</v>
      </c>
      <c r="AE792" s="36" t="str">
        <f t="shared" ca="1" si="202"/>
        <v/>
      </c>
      <c r="AF792" s="37" t="str">
        <f t="shared" ca="1" si="203"/>
        <v/>
      </c>
      <c r="AG792" s="24"/>
      <c r="AH792" s="24"/>
      <c r="AI792" s="24"/>
      <c r="AJ792" s="24"/>
      <c r="AK792" s="36" t="str">
        <f>IF(AL792="","",MAX($AK$1:AK791)+1)</f>
        <v/>
      </c>
      <c r="AL792" s="39" t="str">
        <f>IF(H792="","",IF(COUNTIF($AL$3:AL791,H792)=0,H792,""))</f>
        <v/>
      </c>
      <c r="AM792" s="39" t="str">
        <f t="shared" si="204"/>
        <v/>
      </c>
    </row>
    <row r="793" spans="2:39" x14ac:dyDescent="0.35">
      <c r="B793" s="31"/>
      <c r="C793" s="31"/>
      <c r="D793" s="31"/>
      <c r="E793" s="31"/>
      <c r="F793" s="78"/>
      <c r="G793" s="21"/>
      <c r="H793" s="31"/>
      <c r="I793" s="32"/>
      <c r="J793" s="33" t="str">
        <f t="shared" si="191"/>
        <v/>
      </c>
      <c r="K793" s="31"/>
      <c r="L793" s="24"/>
      <c r="M793" s="24"/>
      <c r="N793" s="24"/>
      <c r="O793" s="34" t="str">
        <f t="shared" si="192"/>
        <v/>
      </c>
      <c r="P793" s="34" t="str">
        <f t="shared" ca="1" si="193"/>
        <v/>
      </c>
      <c r="Q793" s="34" t="str">
        <f>IF(AND(C793="Abierto",D793="Urgente"),RANK(P793,$P$4:$P$999,0)+COUNTIF($P$4:P793,P793)-1,"")</f>
        <v/>
      </c>
      <c r="R793" s="34" t="str">
        <f t="shared" si="194"/>
        <v/>
      </c>
      <c r="S793" s="34" t="str">
        <f t="shared" ca="1" si="195"/>
        <v/>
      </c>
      <c r="T793" s="34" t="str">
        <f>IF(AND(C793="Abierto",D793="Alta"),RANK(S793,$S$4:$S$999,0)+COUNTIF($S$4:S793,S793)-1+MAX(Q:Q),"")</f>
        <v/>
      </c>
      <c r="U793" s="34" t="str">
        <f t="shared" si="196"/>
        <v/>
      </c>
      <c r="V793" s="34" t="str">
        <f t="shared" ca="1" si="197"/>
        <v/>
      </c>
      <c r="W793" s="34" t="str">
        <f>IF(AND(C793="Abierto",D793="Media"),RANK(V793,$V$4:$V$999,0)+COUNTIF($V$4:V793,V793)-1+MAX(Q:Q,T:T),"")</f>
        <v/>
      </c>
      <c r="X793" s="34" t="str">
        <f t="shared" si="198"/>
        <v/>
      </c>
      <c r="Y793" s="34" t="str">
        <f t="shared" ca="1" si="199"/>
        <v/>
      </c>
      <c r="Z793" s="34" t="str">
        <f>IF(AND(C793="Abierto",D793="Baja"),RANK(Y793,$Y$4:$Y$999,0)+COUNTIF($Y$4:Y793,Y793)-1+MAX(Q:Q,T:T,W:W),"")</f>
        <v/>
      </c>
      <c r="AA793" s="35" t="str">
        <f t="shared" si="205"/>
        <v/>
      </c>
      <c r="AB793" s="35" t="str">
        <f t="shared" si="200"/>
        <v/>
      </c>
      <c r="AC793" s="35" t="str">
        <f t="shared" si="201"/>
        <v/>
      </c>
      <c r="AD793" s="36">
        <v>790</v>
      </c>
      <c r="AE793" s="36" t="str">
        <f t="shared" ca="1" si="202"/>
        <v/>
      </c>
      <c r="AF793" s="37" t="str">
        <f t="shared" ca="1" si="203"/>
        <v/>
      </c>
      <c r="AG793" s="24"/>
      <c r="AH793" s="24"/>
      <c r="AI793" s="24"/>
      <c r="AJ793" s="24"/>
      <c r="AK793" s="36" t="str">
        <f>IF(AL793="","",MAX($AK$1:AK792)+1)</f>
        <v/>
      </c>
      <c r="AL793" s="39" t="str">
        <f>IF(H793="","",IF(COUNTIF($AL$3:AL792,H793)=0,H793,""))</f>
        <v/>
      </c>
      <c r="AM793" s="39" t="str">
        <f t="shared" si="204"/>
        <v/>
      </c>
    </row>
    <row r="794" spans="2:39" x14ac:dyDescent="0.35">
      <c r="B794" s="31"/>
      <c r="C794" s="31"/>
      <c r="D794" s="31"/>
      <c r="E794" s="31"/>
      <c r="F794" s="78"/>
      <c r="G794" s="21"/>
      <c r="H794" s="31"/>
      <c r="I794" s="32"/>
      <c r="J794" s="33" t="str">
        <f t="shared" si="191"/>
        <v/>
      </c>
      <c r="K794" s="31"/>
      <c r="L794" s="24"/>
      <c r="M794" s="24"/>
      <c r="N794" s="24"/>
      <c r="O794" s="34" t="str">
        <f t="shared" si="192"/>
        <v/>
      </c>
      <c r="P794" s="34" t="str">
        <f t="shared" ca="1" si="193"/>
        <v/>
      </c>
      <c r="Q794" s="34" t="str">
        <f>IF(AND(C794="Abierto",D794="Urgente"),RANK(P794,$P$4:$P$999,0)+COUNTIF($P$4:P794,P794)-1,"")</f>
        <v/>
      </c>
      <c r="R794" s="34" t="str">
        <f t="shared" si="194"/>
        <v/>
      </c>
      <c r="S794" s="34" t="str">
        <f t="shared" ca="1" si="195"/>
        <v/>
      </c>
      <c r="T794" s="34" t="str">
        <f>IF(AND(C794="Abierto",D794="Alta"),RANK(S794,$S$4:$S$999,0)+COUNTIF($S$4:S794,S794)-1+MAX(Q:Q),"")</f>
        <v/>
      </c>
      <c r="U794" s="34" t="str">
        <f t="shared" si="196"/>
        <v/>
      </c>
      <c r="V794" s="34" t="str">
        <f t="shared" ca="1" si="197"/>
        <v/>
      </c>
      <c r="W794" s="34" t="str">
        <f>IF(AND(C794="Abierto",D794="Media"),RANK(V794,$V$4:$V$999,0)+COUNTIF($V$4:V794,V794)-1+MAX(Q:Q,T:T),"")</f>
        <v/>
      </c>
      <c r="X794" s="34" t="str">
        <f t="shared" si="198"/>
        <v/>
      </c>
      <c r="Y794" s="34" t="str">
        <f t="shared" ca="1" si="199"/>
        <v/>
      </c>
      <c r="Z794" s="34" t="str">
        <f>IF(AND(C794="Abierto",D794="Baja"),RANK(Y794,$Y$4:$Y$999,0)+COUNTIF($Y$4:Y794,Y794)-1+MAX(Q:Q,T:T,W:W),"")</f>
        <v/>
      </c>
      <c r="AA794" s="35" t="str">
        <f t="shared" si="205"/>
        <v/>
      </c>
      <c r="AB794" s="35" t="str">
        <f t="shared" si="200"/>
        <v/>
      </c>
      <c r="AC794" s="35" t="str">
        <f t="shared" si="201"/>
        <v/>
      </c>
      <c r="AD794" s="36">
        <v>791</v>
      </c>
      <c r="AE794" s="36" t="str">
        <f t="shared" ca="1" si="202"/>
        <v/>
      </c>
      <c r="AF794" s="37" t="str">
        <f t="shared" ca="1" si="203"/>
        <v/>
      </c>
      <c r="AG794" s="24"/>
      <c r="AH794" s="24"/>
      <c r="AI794" s="24"/>
      <c r="AJ794" s="24"/>
      <c r="AK794" s="36" t="str">
        <f>IF(AL794="","",MAX($AK$1:AK793)+1)</f>
        <v/>
      </c>
      <c r="AL794" s="39" t="str">
        <f>IF(H794="","",IF(COUNTIF($AL$3:AL793,H794)=0,H794,""))</f>
        <v/>
      </c>
      <c r="AM794" s="39" t="str">
        <f t="shared" si="204"/>
        <v/>
      </c>
    </row>
    <row r="795" spans="2:39" x14ac:dyDescent="0.35">
      <c r="B795" s="31"/>
      <c r="C795" s="31"/>
      <c r="D795" s="31"/>
      <c r="E795" s="31"/>
      <c r="F795" s="78"/>
      <c r="G795" s="21"/>
      <c r="H795" s="31"/>
      <c r="I795" s="32"/>
      <c r="J795" s="33" t="str">
        <f t="shared" si="191"/>
        <v/>
      </c>
      <c r="K795" s="31"/>
      <c r="L795" s="24"/>
      <c r="M795" s="24"/>
      <c r="N795" s="24"/>
      <c r="O795" s="34" t="str">
        <f t="shared" si="192"/>
        <v/>
      </c>
      <c r="P795" s="34" t="str">
        <f t="shared" ca="1" si="193"/>
        <v/>
      </c>
      <c r="Q795" s="34" t="str">
        <f>IF(AND(C795="Abierto",D795="Urgente"),RANK(P795,$P$4:$P$999,0)+COUNTIF($P$4:P795,P795)-1,"")</f>
        <v/>
      </c>
      <c r="R795" s="34" t="str">
        <f t="shared" si="194"/>
        <v/>
      </c>
      <c r="S795" s="34" t="str">
        <f t="shared" ca="1" si="195"/>
        <v/>
      </c>
      <c r="T795" s="34" t="str">
        <f>IF(AND(C795="Abierto",D795="Alta"),RANK(S795,$S$4:$S$999,0)+COUNTIF($S$4:S795,S795)-1+MAX(Q:Q),"")</f>
        <v/>
      </c>
      <c r="U795" s="34" t="str">
        <f t="shared" si="196"/>
        <v/>
      </c>
      <c r="V795" s="34" t="str">
        <f t="shared" ca="1" si="197"/>
        <v/>
      </c>
      <c r="W795" s="34" t="str">
        <f>IF(AND(C795="Abierto",D795="Media"),RANK(V795,$V$4:$V$999,0)+COUNTIF($V$4:V795,V795)-1+MAX(Q:Q,T:T),"")</f>
        <v/>
      </c>
      <c r="X795" s="34" t="str">
        <f t="shared" si="198"/>
        <v/>
      </c>
      <c r="Y795" s="34" t="str">
        <f t="shared" ca="1" si="199"/>
        <v/>
      </c>
      <c r="Z795" s="34" t="str">
        <f>IF(AND(C795="Abierto",D795="Baja"),RANK(Y795,$Y$4:$Y$999,0)+COUNTIF($Y$4:Y795,Y795)-1+MAX(Q:Q,T:T,W:W),"")</f>
        <v/>
      </c>
      <c r="AA795" s="35" t="str">
        <f t="shared" si="205"/>
        <v/>
      </c>
      <c r="AB795" s="35" t="str">
        <f t="shared" si="200"/>
        <v/>
      </c>
      <c r="AC795" s="35" t="str">
        <f t="shared" si="201"/>
        <v/>
      </c>
      <c r="AD795" s="36">
        <v>792</v>
      </c>
      <c r="AE795" s="36" t="str">
        <f t="shared" ca="1" si="202"/>
        <v/>
      </c>
      <c r="AF795" s="37" t="str">
        <f t="shared" ca="1" si="203"/>
        <v/>
      </c>
      <c r="AG795" s="24"/>
      <c r="AH795" s="24"/>
      <c r="AI795" s="24"/>
      <c r="AJ795" s="24"/>
      <c r="AK795" s="36" t="str">
        <f>IF(AL795="","",MAX($AK$1:AK794)+1)</f>
        <v/>
      </c>
      <c r="AL795" s="39" t="str">
        <f>IF(H795="","",IF(COUNTIF($AL$3:AL794,H795)=0,H795,""))</f>
        <v/>
      </c>
      <c r="AM795" s="39" t="str">
        <f t="shared" si="204"/>
        <v/>
      </c>
    </row>
    <row r="796" spans="2:39" x14ac:dyDescent="0.35">
      <c r="B796" s="31"/>
      <c r="C796" s="31"/>
      <c r="D796" s="31"/>
      <c r="E796" s="31"/>
      <c r="F796" s="78"/>
      <c r="G796" s="21"/>
      <c r="H796" s="31"/>
      <c r="I796" s="32"/>
      <c r="J796" s="33" t="str">
        <f t="shared" si="191"/>
        <v/>
      </c>
      <c r="K796" s="31"/>
      <c r="L796" s="24"/>
      <c r="M796" s="24"/>
      <c r="N796" s="24"/>
      <c r="O796" s="34" t="str">
        <f t="shared" si="192"/>
        <v/>
      </c>
      <c r="P796" s="34" t="str">
        <f t="shared" ca="1" si="193"/>
        <v/>
      </c>
      <c r="Q796" s="34" t="str">
        <f>IF(AND(C796="Abierto",D796="Urgente"),RANK(P796,$P$4:$P$999,0)+COUNTIF($P$4:P796,P796)-1,"")</f>
        <v/>
      </c>
      <c r="R796" s="34" t="str">
        <f t="shared" si="194"/>
        <v/>
      </c>
      <c r="S796" s="34" t="str">
        <f t="shared" ca="1" si="195"/>
        <v/>
      </c>
      <c r="T796" s="34" t="str">
        <f>IF(AND(C796="Abierto",D796="Alta"),RANK(S796,$S$4:$S$999,0)+COUNTIF($S$4:S796,S796)-1+MAX(Q:Q),"")</f>
        <v/>
      </c>
      <c r="U796" s="34" t="str">
        <f t="shared" si="196"/>
        <v/>
      </c>
      <c r="V796" s="34" t="str">
        <f t="shared" ca="1" si="197"/>
        <v/>
      </c>
      <c r="W796" s="34" t="str">
        <f>IF(AND(C796="Abierto",D796="Media"),RANK(V796,$V$4:$V$999,0)+COUNTIF($V$4:V796,V796)-1+MAX(Q:Q,T:T),"")</f>
        <v/>
      </c>
      <c r="X796" s="34" t="str">
        <f t="shared" si="198"/>
        <v/>
      </c>
      <c r="Y796" s="34" t="str">
        <f t="shared" ca="1" si="199"/>
        <v/>
      </c>
      <c r="Z796" s="34" t="str">
        <f>IF(AND(C796="Abierto",D796="Baja"),RANK(Y796,$Y$4:$Y$999,0)+COUNTIF($Y$4:Y796,Y796)-1+MAX(Q:Q,T:T,W:W),"")</f>
        <v/>
      </c>
      <c r="AA796" s="35" t="str">
        <f t="shared" si="205"/>
        <v/>
      </c>
      <c r="AB796" s="35" t="str">
        <f t="shared" si="200"/>
        <v/>
      </c>
      <c r="AC796" s="35" t="str">
        <f t="shared" si="201"/>
        <v/>
      </c>
      <c r="AD796" s="36">
        <v>793</v>
      </c>
      <c r="AE796" s="36" t="str">
        <f t="shared" ca="1" si="202"/>
        <v/>
      </c>
      <c r="AF796" s="37" t="str">
        <f t="shared" ca="1" si="203"/>
        <v/>
      </c>
      <c r="AG796" s="24"/>
      <c r="AH796" s="24"/>
      <c r="AI796" s="24"/>
      <c r="AJ796" s="24"/>
      <c r="AK796" s="36" t="str">
        <f>IF(AL796="","",MAX($AK$1:AK795)+1)</f>
        <v/>
      </c>
      <c r="AL796" s="39" t="str">
        <f>IF(H796="","",IF(COUNTIF($AL$3:AL795,H796)=0,H796,""))</f>
        <v/>
      </c>
      <c r="AM796" s="39" t="str">
        <f t="shared" si="204"/>
        <v/>
      </c>
    </row>
    <row r="797" spans="2:39" x14ac:dyDescent="0.35">
      <c r="B797" s="31"/>
      <c r="C797" s="31"/>
      <c r="D797" s="31"/>
      <c r="E797" s="31"/>
      <c r="F797" s="78"/>
      <c r="G797" s="21"/>
      <c r="H797" s="31"/>
      <c r="I797" s="32"/>
      <c r="J797" s="33" t="str">
        <f t="shared" si="191"/>
        <v/>
      </c>
      <c r="K797" s="31"/>
      <c r="L797" s="24"/>
      <c r="M797" s="24"/>
      <c r="N797" s="24"/>
      <c r="O797" s="34" t="str">
        <f t="shared" si="192"/>
        <v/>
      </c>
      <c r="P797" s="34" t="str">
        <f t="shared" ca="1" si="193"/>
        <v/>
      </c>
      <c r="Q797" s="34" t="str">
        <f>IF(AND(C797="Abierto",D797="Urgente"),RANK(P797,$P$4:$P$999,0)+COUNTIF($P$4:P797,P797)-1,"")</f>
        <v/>
      </c>
      <c r="R797" s="34" t="str">
        <f t="shared" si="194"/>
        <v/>
      </c>
      <c r="S797" s="34" t="str">
        <f t="shared" ca="1" si="195"/>
        <v/>
      </c>
      <c r="T797" s="34" t="str">
        <f>IF(AND(C797="Abierto",D797="Alta"),RANK(S797,$S$4:$S$999,0)+COUNTIF($S$4:S797,S797)-1+MAX(Q:Q),"")</f>
        <v/>
      </c>
      <c r="U797" s="34" t="str">
        <f t="shared" si="196"/>
        <v/>
      </c>
      <c r="V797" s="34" t="str">
        <f t="shared" ca="1" si="197"/>
        <v/>
      </c>
      <c r="W797" s="34" t="str">
        <f>IF(AND(C797="Abierto",D797="Media"),RANK(V797,$V$4:$V$999,0)+COUNTIF($V$4:V797,V797)-1+MAX(Q:Q,T:T),"")</f>
        <v/>
      </c>
      <c r="X797" s="34" t="str">
        <f t="shared" si="198"/>
        <v/>
      </c>
      <c r="Y797" s="34" t="str">
        <f t="shared" ca="1" si="199"/>
        <v/>
      </c>
      <c r="Z797" s="34" t="str">
        <f>IF(AND(C797="Abierto",D797="Baja"),RANK(Y797,$Y$4:$Y$999,0)+COUNTIF($Y$4:Y797,Y797)-1+MAX(Q:Q,T:T,W:W),"")</f>
        <v/>
      </c>
      <c r="AA797" s="35" t="str">
        <f t="shared" si="205"/>
        <v/>
      </c>
      <c r="AB797" s="35" t="str">
        <f t="shared" si="200"/>
        <v/>
      </c>
      <c r="AC797" s="35" t="str">
        <f t="shared" si="201"/>
        <v/>
      </c>
      <c r="AD797" s="36">
        <v>794</v>
      </c>
      <c r="AE797" s="36" t="str">
        <f t="shared" ca="1" si="202"/>
        <v/>
      </c>
      <c r="AF797" s="37" t="str">
        <f t="shared" ca="1" si="203"/>
        <v/>
      </c>
      <c r="AG797" s="24"/>
      <c r="AH797" s="24"/>
      <c r="AI797" s="24"/>
      <c r="AJ797" s="24"/>
      <c r="AK797" s="36" t="str">
        <f>IF(AL797="","",MAX($AK$1:AK796)+1)</f>
        <v/>
      </c>
      <c r="AL797" s="39" t="str">
        <f>IF(H797="","",IF(COUNTIF($AL$3:AL796,H797)=0,H797,""))</f>
        <v/>
      </c>
      <c r="AM797" s="39" t="str">
        <f t="shared" si="204"/>
        <v/>
      </c>
    </row>
    <row r="798" spans="2:39" x14ac:dyDescent="0.35">
      <c r="B798" s="31"/>
      <c r="C798" s="31"/>
      <c r="D798" s="31"/>
      <c r="E798" s="31"/>
      <c r="F798" s="78"/>
      <c r="G798" s="21"/>
      <c r="H798" s="31"/>
      <c r="I798" s="32"/>
      <c r="J798" s="33" t="str">
        <f t="shared" si="191"/>
        <v/>
      </c>
      <c r="K798" s="31"/>
      <c r="L798" s="24"/>
      <c r="M798" s="24"/>
      <c r="N798" s="24"/>
      <c r="O798" s="34" t="str">
        <f t="shared" si="192"/>
        <v/>
      </c>
      <c r="P798" s="34" t="str">
        <f t="shared" ca="1" si="193"/>
        <v/>
      </c>
      <c r="Q798" s="34" t="str">
        <f>IF(AND(C798="Abierto",D798="Urgente"),RANK(P798,$P$4:$P$999,0)+COUNTIF($P$4:P798,P798)-1,"")</f>
        <v/>
      </c>
      <c r="R798" s="34" t="str">
        <f t="shared" si="194"/>
        <v/>
      </c>
      <c r="S798" s="34" t="str">
        <f t="shared" ca="1" si="195"/>
        <v/>
      </c>
      <c r="T798" s="34" t="str">
        <f>IF(AND(C798="Abierto",D798="Alta"),RANK(S798,$S$4:$S$999,0)+COUNTIF($S$4:S798,S798)-1+MAX(Q:Q),"")</f>
        <v/>
      </c>
      <c r="U798" s="34" t="str">
        <f t="shared" si="196"/>
        <v/>
      </c>
      <c r="V798" s="34" t="str">
        <f t="shared" ca="1" si="197"/>
        <v/>
      </c>
      <c r="W798" s="34" t="str">
        <f>IF(AND(C798="Abierto",D798="Media"),RANK(V798,$V$4:$V$999,0)+COUNTIF($V$4:V798,V798)-1+MAX(Q:Q,T:T),"")</f>
        <v/>
      </c>
      <c r="X798" s="34" t="str">
        <f t="shared" si="198"/>
        <v/>
      </c>
      <c r="Y798" s="34" t="str">
        <f t="shared" ca="1" si="199"/>
        <v/>
      </c>
      <c r="Z798" s="34" t="str">
        <f>IF(AND(C798="Abierto",D798="Baja"),RANK(Y798,$Y$4:$Y$999,0)+COUNTIF($Y$4:Y798,Y798)-1+MAX(Q:Q,T:T,W:W),"")</f>
        <v/>
      </c>
      <c r="AA798" s="35" t="str">
        <f t="shared" si="205"/>
        <v/>
      </c>
      <c r="AB798" s="35" t="str">
        <f t="shared" si="200"/>
        <v/>
      </c>
      <c r="AC798" s="35" t="str">
        <f t="shared" si="201"/>
        <v/>
      </c>
      <c r="AD798" s="36">
        <v>795</v>
      </c>
      <c r="AE798" s="36" t="str">
        <f t="shared" ca="1" si="202"/>
        <v/>
      </c>
      <c r="AF798" s="37" t="str">
        <f t="shared" ca="1" si="203"/>
        <v/>
      </c>
      <c r="AG798" s="24"/>
      <c r="AH798" s="24"/>
      <c r="AI798" s="24"/>
      <c r="AJ798" s="24"/>
      <c r="AK798" s="36" t="str">
        <f>IF(AL798="","",MAX($AK$1:AK797)+1)</f>
        <v/>
      </c>
      <c r="AL798" s="39" t="str">
        <f>IF(H798="","",IF(COUNTIF($AL$3:AL797,H798)=0,H798,""))</f>
        <v/>
      </c>
      <c r="AM798" s="39" t="str">
        <f t="shared" si="204"/>
        <v/>
      </c>
    </row>
    <row r="799" spans="2:39" x14ac:dyDescent="0.35">
      <c r="B799" s="31"/>
      <c r="C799" s="31"/>
      <c r="D799" s="31"/>
      <c r="E799" s="31"/>
      <c r="F799" s="78"/>
      <c r="G799" s="21"/>
      <c r="H799" s="31"/>
      <c r="I799" s="32"/>
      <c r="J799" s="33" t="str">
        <f t="shared" si="191"/>
        <v/>
      </c>
      <c r="K799" s="31"/>
      <c r="L799" s="24"/>
      <c r="M799" s="24"/>
      <c r="N799" s="24"/>
      <c r="O799" s="34" t="str">
        <f t="shared" si="192"/>
        <v/>
      </c>
      <c r="P799" s="34" t="str">
        <f t="shared" ca="1" si="193"/>
        <v/>
      </c>
      <c r="Q799" s="34" t="str">
        <f>IF(AND(C799="Abierto",D799="Urgente"),RANK(P799,$P$4:$P$999,0)+COUNTIF($P$4:P799,P799)-1,"")</f>
        <v/>
      </c>
      <c r="R799" s="34" t="str">
        <f t="shared" si="194"/>
        <v/>
      </c>
      <c r="S799" s="34" t="str">
        <f t="shared" ca="1" si="195"/>
        <v/>
      </c>
      <c r="T799" s="34" t="str">
        <f>IF(AND(C799="Abierto",D799="Alta"),RANK(S799,$S$4:$S$999,0)+COUNTIF($S$4:S799,S799)-1+MAX(Q:Q),"")</f>
        <v/>
      </c>
      <c r="U799" s="34" t="str">
        <f t="shared" si="196"/>
        <v/>
      </c>
      <c r="V799" s="34" t="str">
        <f t="shared" ca="1" si="197"/>
        <v/>
      </c>
      <c r="W799" s="34" t="str">
        <f>IF(AND(C799="Abierto",D799="Media"),RANK(V799,$V$4:$V$999,0)+COUNTIF($V$4:V799,V799)-1+MAX(Q:Q,T:T),"")</f>
        <v/>
      </c>
      <c r="X799" s="34" t="str">
        <f t="shared" si="198"/>
        <v/>
      </c>
      <c r="Y799" s="34" t="str">
        <f t="shared" ca="1" si="199"/>
        <v/>
      </c>
      <c r="Z799" s="34" t="str">
        <f>IF(AND(C799="Abierto",D799="Baja"),RANK(Y799,$Y$4:$Y$999,0)+COUNTIF($Y$4:Y799,Y799)-1+MAX(Q:Q,T:T,W:W),"")</f>
        <v/>
      </c>
      <c r="AA799" s="35" t="str">
        <f t="shared" si="205"/>
        <v/>
      </c>
      <c r="AB799" s="35" t="str">
        <f t="shared" si="200"/>
        <v/>
      </c>
      <c r="AC799" s="35" t="str">
        <f t="shared" si="201"/>
        <v/>
      </c>
      <c r="AD799" s="36">
        <v>796</v>
      </c>
      <c r="AE799" s="36" t="str">
        <f t="shared" ca="1" si="202"/>
        <v/>
      </c>
      <c r="AF799" s="37" t="str">
        <f t="shared" ca="1" si="203"/>
        <v/>
      </c>
      <c r="AG799" s="24"/>
      <c r="AH799" s="24"/>
      <c r="AI799" s="24"/>
      <c r="AJ799" s="24"/>
      <c r="AK799" s="36" t="str">
        <f>IF(AL799="","",MAX($AK$1:AK798)+1)</f>
        <v/>
      </c>
      <c r="AL799" s="39" t="str">
        <f>IF(H799="","",IF(COUNTIF($AL$3:AL798,H799)=0,H799,""))</f>
        <v/>
      </c>
      <c r="AM799" s="39" t="str">
        <f t="shared" si="204"/>
        <v/>
      </c>
    </row>
    <row r="800" spans="2:39" x14ac:dyDescent="0.35">
      <c r="B800" s="31"/>
      <c r="C800" s="31"/>
      <c r="D800" s="31"/>
      <c r="E800" s="31"/>
      <c r="F800" s="78"/>
      <c r="G800" s="21"/>
      <c r="H800" s="31"/>
      <c r="I800" s="32"/>
      <c r="J800" s="33" t="str">
        <f t="shared" si="191"/>
        <v/>
      </c>
      <c r="K800" s="31"/>
      <c r="L800" s="24"/>
      <c r="M800" s="24"/>
      <c r="N800" s="24"/>
      <c r="O800" s="34" t="str">
        <f t="shared" si="192"/>
        <v/>
      </c>
      <c r="P800" s="34" t="str">
        <f t="shared" ca="1" si="193"/>
        <v/>
      </c>
      <c r="Q800" s="34" t="str">
        <f>IF(AND(C800="Abierto",D800="Urgente"),RANK(P800,$P$4:$P$999,0)+COUNTIF($P$4:P800,P800)-1,"")</f>
        <v/>
      </c>
      <c r="R800" s="34" t="str">
        <f t="shared" si="194"/>
        <v/>
      </c>
      <c r="S800" s="34" t="str">
        <f t="shared" ca="1" si="195"/>
        <v/>
      </c>
      <c r="T800" s="34" t="str">
        <f>IF(AND(C800="Abierto",D800="Alta"),RANK(S800,$S$4:$S$999,0)+COUNTIF($S$4:S800,S800)-1+MAX(Q:Q),"")</f>
        <v/>
      </c>
      <c r="U800" s="34" t="str">
        <f t="shared" si="196"/>
        <v/>
      </c>
      <c r="V800" s="34" t="str">
        <f t="shared" ca="1" si="197"/>
        <v/>
      </c>
      <c r="W800" s="34" t="str">
        <f>IF(AND(C800="Abierto",D800="Media"),RANK(V800,$V$4:$V$999,0)+COUNTIF($V$4:V800,V800)-1+MAX(Q:Q,T:T),"")</f>
        <v/>
      </c>
      <c r="X800" s="34" t="str">
        <f t="shared" si="198"/>
        <v/>
      </c>
      <c r="Y800" s="34" t="str">
        <f t="shared" ca="1" si="199"/>
        <v/>
      </c>
      <c r="Z800" s="34" t="str">
        <f>IF(AND(C800="Abierto",D800="Baja"),RANK(Y800,$Y$4:$Y$999,0)+COUNTIF($Y$4:Y800,Y800)-1+MAX(Q:Q,T:T,W:W),"")</f>
        <v/>
      </c>
      <c r="AA800" s="35" t="str">
        <f t="shared" si="205"/>
        <v/>
      </c>
      <c r="AB800" s="35" t="str">
        <f t="shared" si="200"/>
        <v/>
      </c>
      <c r="AC800" s="35" t="str">
        <f t="shared" si="201"/>
        <v/>
      </c>
      <c r="AD800" s="36">
        <v>797</v>
      </c>
      <c r="AE800" s="36" t="str">
        <f t="shared" ca="1" si="202"/>
        <v/>
      </c>
      <c r="AF800" s="37" t="str">
        <f t="shared" ca="1" si="203"/>
        <v/>
      </c>
      <c r="AG800" s="24"/>
      <c r="AH800" s="24"/>
      <c r="AI800" s="24"/>
      <c r="AJ800" s="24"/>
      <c r="AK800" s="36" t="str">
        <f>IF(AL800="","",MAX($AK$1:AK799)+1)</f>
        <v/>
      </c>
      <c r="AL800" s="39" t="str">
        <f>IF(H800="","",IF(COUNTIF($AL$3:AL799,H800)=0,H800,""))</f>
        <v/>
      </c>
      <c r="AM800" s="39" t="str">
        <f t="shared" si="204"/>
        <v/>
      </c>
    </row>
    <row r="801" spans="2:39" x14ac:dyDescent="0.35">
      <c r="B801" s="31"/>
      <c r="C801" s="31"/>
      <c r="D801" s="31"/>
      <c r="E801" s="31"/>
      <c r="F801" s="78"/>
      <c r="G801" s="21"/>
      <c r="H801" s="31"/>
      <c r="I801" s="32"/>
      <c r="J801" s="33" t="str">
        <f t="shared" si="191"/>
        <v/>
      </c>
      <c r="K801" s="31"/>
      <c r="L801" s="24"/>
      <c r="M801" s="24"/>
      <c r="N801" s="24"/>
      <c r="O801" s="34" t="str">
        <f t="shared" si="192"/>
        <v/>
      </c>
      <c r="P801" s="34" t="str">
        <f t="shared" ca="1" si="193"/>
        <v/>
      </c>
      <c r="Q801" s="34" t="str">
        <f>IF(AND(C801="Abierto",D801="Urgente"),RANK(P801,$P$4:$P$999,0)+COUNTIF($P$4:P801,P801)-1,"")</f>
        <v/>
      </c>
      <c r="R801" s="34" t="str">
        <f t="shared" si="194"/>
        <v/>
      </c>
      <c r="S801" s="34" t="str">
        <f t="shared" ca="1" si="195"/>
        <v/>
      </c>
      <c r="T801" s="34" t="str">
        <f>IF(AND(C801="Abierto",D801="Alta"),RANK(S801,$S$4:$S$999,0)+COUNTIF($S$4:S801,S801)-1+MAX(Q:Q),"")</f>
        <v/>
      </c>
      <c r="U801" s="34" t="str">
        <f t="shared" si="196"/>
        <v/>
      </c>
      <c r="V801" s="34" t="str">
        <f t="shared" ca="1" si="197"/>
        <v/>
      </c>
      <c r="W801" s="34" t="str">
        <f>IF(AND(C801="Abierto",D801="Media"),RANK(V801,$V$4:$V$999,0)+COUNTIF($V$4:V801,V801)-1+MAX(Q:Q,T:T),"")</f>
        <v/>
      </c>
      <c r="X801" s="34" t="str">
        <f t="shared" si="198"/>
        <v/>
      </c>
      <c r="Y801" s="34" t="str">
        <f t="shared" ca="1" si="199"/>
        <v/>
      </c>
      <c r="Z801" s="34" t="str">
        <f>IF(AND(C801="Abierto",D801="Baja"),RANK(Y801,$Y$4:$Y$999,0)+COUNTIF($Y$4:Y801,Y801)-1+MAX(Q:Q,T:T,W:W),"")</f>
        <v/>
      </c>
      <c r="AA801" s="35" t="str">
        <f t="shared" si="205"/>
        <v/>
      </c>
      <c r="AB801" s="35" t="str">
        <f t="shared" si="200"/>
        <v/>
      </c>
      <c r="AC801" s="35" t="str">
        <f t="shared" si="201"/>
        <v/>
      </c>
      <c r="AD801" s="36">
        <v>798</v>
      </c>
      <c r="AE801" s="36" t="str">
        <f t="shared" ca="1" si="202"/>
        <v/>
      </c>
      <c r="AF801" s="37" t="str">
        <f t="shared" ca="1" si="203"/>
        <v/>
      </c>
      <c r="AG801" s="24"/>
      <c r="AH801" s="24"/>
      <c r="AI801" s="24"/>
      <c r="AJ801" s="24"/>
      <c r="AK801" s="36" t="str">
        <f>IF(AL801="","",MAX($AK$1:AK800)+1)</f>
        <v/>
      </c>
      <c r="AL801" s="39" t="str">
        <f>IF(H801="","",IF(COUNTIF($AL$3:AL800,H801)=0,H801,""))</f>
        <v/>
      </c>
      <c r="AM801" s="39" t="str">
        <f t="shared" si="204"/>
        <v/>
      </c>
    </row>
    <row r="802" spans="2:39" x14ac:dyDescent="0.35">
      <c r="B802" s="31"/>
      <c r="C802" s="31"/>
      <c r="D802" s="31"/>
      <c r="E802" s="31"/>
      <c r="F802" s="78"/>
      <c r="G802" s="21"/>
      <c r="H802" s="31"/>
      <c r="I802" s="32"/>
      <c r="J802" s="33" t="str">
        <f t="shared" si="191"/>
        <v/>
      </c>
      <c r="K802" s="31"/>
      <c r="L802" s="24"/>
      <c r="M802" s="24"/>
      <c r="N802" s="24"/>
      <c r="O802" s="34" t="str">
        <f t="shared" si="192"/>
        <v/>
      </c>
      <c r="P802" s="34" t="str">
        <f t="shared" ca="1" si="193"/>
        <v/>
      </c>
      <c r="Q802" s="34" t="str">
        <f>IF(AND(C802="Abierto",D802="Urgente"),RANK(P802,$P$4:$P$999,0)+COUNTIF($P$4:P802,P802)-1,"")</f>
        <v/>
      </c>
      <c r="R802" s="34" t="str">
        <f t="shared" si="194"/>
        <v/>
      </c>
      <c r="S802" s="34" t="str">
        <f t="shared" ca="1" si="195"/>
        <v/>
      </c>
      <c r="T802" s="34" t="str">
        <f>IF(AND(C802="Abierto",D802="Alta"),RANK(S802,$S$4:$S$999,0)+COUNTIF($S$4:S802,S802)-1+MAX(Q:Q),"")</f>
        <v/>
      </c>
      <c r="U802" s="34" t="str">
        <f t="shared" si="196"/>
        <v/>
      </c>
      <c r="V802" s="34" t="str">
        <f t="shared" ca="1" si="197"/>
        <v/>
      </c>
      <c r="W802" s="34" t="str">
        <f>IF(AND(C802="Abierto",D802="Media"),RANK(V802,$V$4:$V$999,0)+COUNTIF($V$4:V802,V802)-1+MAX(Q:Q,T:T),"")</f>
        <v/>
      </c>
      <c r="X802" s="34" t="str">
        <f t="shared" si="198"/>
        <v/>
      </c>
      <c r="Y802" s="34" t="str">
        <f t="shared" ca="1" si="199"/>
        <v/>
      </c>
      <c r="Z802" s="34" t="str">
        <f>IF(AND(C802="Abierto",D802="Baja"),RANK(Y802,$Y$4:$Y$999,0)+COUNTIF($Y$4:Y802,Y802)-1+MAX(Q:Q,T:T,W:W),"")</f>
        <v/>
      </c>
      <c r="AA802" s="35" t="str">
        <f t="shared" si="205"/>
        <v/>
      </c>
      <c r="AB802" s="35" t="str">
        <f t="shared" si="200"/>
        <v/>
      </c>
      <c r="AC802" s="35" t="str">
        <f t="shared" si="201"/>
        <v/>
      </c>
      <c r="AD802" s="36">
        <v>799</v>
      </c>
      <c r="AE802" s="36" t="str">
        <f t="shared" ca="1" si="202"/>
        <v/>
      </c>
      <c r="AF802" s="37" t="str">
        <f t="shared" ca="1" si="203"/>
        <v/>
      </c>
      <c r="AG802" s="24"/>
      <c r="AH802" s="24"/>
      <c r="AI802" s="24"/>
      <c r="AJ802" s="24"/>
      <c r="AK802" s="36" t="str">
        <f>IF(AL802="","",MAX($AK$1:AK801)+1)</f>
        <v/>
      </c>
      <c r="AL802" s="39" t="str">
        <f>IF(H802="","",IF(COUNTIF($AL$3:AL801,H802)=0,H802,""))</f>
        <v/>
      </c>
      <c r="AM802" s="39" t="str">
        <f t="shared" si="204"/>
        <v/>
      </c>
    </row>
    <row r="803" spans="2:39" x14ac:dyDescent="0.35">
      <c r="B803" s="31"/>
      <c r="C803" s="31"/>
      <c r="D803" s="31"/>
      <c r="E803" s="31"/>
      <c r="F803" s="78"/>
      <c r="G803" s="21"/>
      <c r="H803" s="31"/>
      <c r="I803" s="32"/>
      <c r="J803" s="33" t="str">
        <f t="shared" si="191"/>
        <v/>
      </c>
      <c r="K803" s="31"/>
      <c r="L803" s="24"/>
      <c r="M803" s="24"/>
      <c r="N803" s="24"/>
      <c r="O803" s="34" t="str">
        <f t="shared" si="192"/>
        <v/>
      </c>
      <c r="P803" s="34" t="str">
        <f t="shared" ca="1" si="193"/>
        <v/>
      </c>
      <c r="Q803" s="34" t="str">
        <f>IF(AND(C803="Abierto",D803="Urgente"),RANK(P803,$P$4:$P$999,0)+COUNTIF($P$4:P803,P803)-1,"")</f>
        <v/>
      </c>
      <c r="R803" s="34" t="str">
        <f t="shared" si="194"/>
        <v/>
      </c>
      <c r="S803" s="34" t="str">
        <f t="shared" ca="1" si="195"/>
        <v/>
      </c>
      <c r="T803" s="34" t="str">
        <f>IF(AND(C803="Abierto",D803="Alta"),RANK(S803,$S$4:$S$999,0)+COUNTIF($S$4:S803,S803)-1+MAX(Q:Q),"")</f>
        <v/>
      </c>
      <c r="U803" s="34" t="str">
        <f t="shared" si="196"/>
        <v/>
      </c>
      <c r="V803" s="34" t="str">
        <f t="shared" ca="1" si="197"/>
        <v/>
      </c>
      <c r="W803" s="34" t="str">
        <f>IF(AND(C803="Abierto",D803="Media"),RANK(V803,$V$4:$V$999,0)+COUNTIF($V$4:V803,V803)-1+MAX(Q:Q,T:T),"")</f>
        <v/>
      </c>
      <c r="X803" s="34" t="str">
        <f t="shared" si="198"/>
        <v/>
      </c>
      <c r="Y803" s="34" t="str">
        <f t="shared" ca="1" si="199"/>
        <v/>
      </c>
      <c r="Z803" s="34" t="str">
        <f>IF(AND(C803="Abierto",D803="Baja"),RANK(Y803,$Y$4:$Y$999,0)+COUNTIF($Y$4:Y803,Y803)-1+MAX(Q:Q,T:T,W:W),"")</f>
        <v/>
      </c>
      <c r="AA803" s="35" t="str">
        <f t="shared" si="205"/>
        <v/>
      </c>
      <c r="AB803" s="35" t="str">
        <f t="shared" si="200"/>
        <v/>
      </c>
      <c r="AC803" s="35" t="str">
        <f t="shared" si="201"/>
        <v/>
      </c>
      <c r="AD803" s="36">
        <v>800</v>
      </c>
      <c r="AE803" s="36" t="str">
        <f t="shared" ca="1" si="202"/>
        <v/>
      </c>
      <c r="AF803" s="37" t="str">
        <f t="shared" ca="1" si="203"/>
        <v/>
      </c>
      <c r="AG803" s="24"/>
      <c r="AH803" s="24"/>
      <c r="AI803" s="24"/>
      <c r="AJ803" s="24"/>
      <c r="AK803" s="36" t="str">
        <f>IF(AL803="","",MAX($AK$1:AK802)+1)</f>
        <v/>
      </c>
      <c r="AL803" s="39" t="str">
        <f>IF(H803="","",IF(COUNTIF($AL$3:AL802,H803)=0,H803,""))</f>
        <v/>
      </c>
      <c r="AM803" s="39" t="str">
        <f t="shared" si="204"/>
        <v/>
      </c>
    </row>
    <row r="804" spans="2:39" x14ac:dyDescent="0.35">
      <c r="B804" s="31"/>
      <c r="C804" s="31"/>
      <c r="D804" s="31"/>
      <c r="E804" s="31"/>
      <c r="F804" s="78"/>
      <c r="G804" s="21"/>
      <c r="H804" s="31"/>
      <c r="I804" s="32"/>
      <c r="J804" s="33" t="str">
        <f t="shared" si="191"/>
        <v/>
      </c>
      <c r="K804" s="31"/>
      <c r="L804" s="24"/>
      <c r="M804" s="24"/>
      <c r="N804" s="24"/>
      <c r="O804" s="34" t="str">
        <f t="shared" si="192"/>
        <v/>
      </c>
      <c r="P804" s="34" t="str">
        <f t="shared" ca="1" si="193"/>
        <v/>
      </c>
      <c r="Q804" s="34" t="str">
        <f>IF(AND(C804="Abierto",D804="Urgente"),RANK(P804,$P$4:$P$999,0)+COUNTIF($P$4:P804,P804)-1,"")</f>
        <v/>
      </c>
      <c r="R804" s="34" t="str">
        <f t="shared" si="194"/>
        <v/>
      </c>
      <c r="S804" s="34" t="str">
        <f t="shared" ca="1" si="195"/>
        <v/>
      </c>
      <c r="T804" s="34" t="str">
        <f>IF(AND(C804="Abierto",D804="Alta"),RANK(S804,$S$4:$S$999,0)+COUNTIF($S$4:S804,S804)-1+MAX(Q:Q),"")</f>
        <v/>
      </c>
      <c r="U804" s="34" t="str">
        <f t="shared" si="196"/>
        <v/>
      </c>
      <c r="V804" s="34" t="str">
        <f t="shared" ca="1" si="197"/>
        <v/>
      </c>
      <c r="W804" s="34" t="str">
        <f>IF(AND(C804="Abierto",D804="Media"),RANK(V804,$V$4:$V$999,0)+COUNTIF($V$4:V804,V804)-1+MAX(Q:Q,T:T),"")</f>
        <v/>
      </c>
      <c r="X804" s="34" t="str">
        <f t="shared" si="198"/>
        <v/>
      </c>
      <c r="Y804" s="34" t="str">
        <f t="shared" ca="1" si="199"/>
        <v/>
      </c>
      <c r="Z804" s="34" t="str">
        <f>IF(AND(C804="Abierto",D804="Baja"),RANK(Y804,$Y$4:$Y$999,0)+COUNTIF($Y$4:Y804,Y804)-1+MAX(Q:Q,T:T,W:W),"")</f>
        <v/>
      </c>
      <c r="AA804" s="35" t="str">
        <f t="shared" si="205"/>
        <v/>
      </c>
      <c r="AB804" s="35" t="str">
        <f t="shared" si="200"/>
        <v/>
      </c>
      <c r="AC804" s="35" t="str">
        <f t="shared" si="201"/>
        <v/>
      </c>
      <c r="AD804" s="36">
        <v>801</v>
      </c>
      <c r="AE804" s="36" t="str">
        <f t="shared" ca="1" si="202"/>
        <v/>
      </c>
      <c r="AF804" s="37" t="str">
        <f t="shared" ca="1" si="203"/>
        <v/>
      </c>
      <c r="AG804" s="24"/>
      <c r="AH804" s="24"/>
      <c r="AI804" s="24"/>
      <c r="AJ804" s="24"/>
      <c r="AK804" s="36" t="str">
        <f>IF(AL804="","",MAX($AK$1:AK803)+1)</f>
        <v/>
      </c>
      <c r="AL804" s="39" t="str">
        <f>IF(H804="","",IF(COUNTIF($AL$3:AL803,H804)=0,H804,""))</f>
        <v/>
      </c>
      <c r="AM804" s="39" t="str">
        <f t="shared" si="204"/>
        <v/>
      </c>
    </row>
    <row r="805" spans="2:39" x14ac:dyDescent="0.35">
      <c r="B805" s="31"/>
      <c r="C805" s="31"/>
      <c r="D805" s="31"/>
      <c r="E805" s="31"/>
      <c r="F805" s="78"/>
      <c r="G805" s="21"/>
      <c r="H805" s="31"/>
      <c r="I805" s="32"/>
      <c r="J805" s="33" t="str">
        <f t="shared" si="191"/>
        <v/>
      </c>
      <c r="K805" s="31"/>
      <c r="L805" s="24"/>
      <c r="M805" s="24"/>
      <c r="N805" s="24"/>
      <c r="O805" s="34" t="str">
        <f t="shared" si="192"/>
        <v/>
      </c>
      <c r="P805" s="34" t="str">
        <f t="shared" ca="1" si="193"/>
        <v/>
      </c>
      <c r="Q805" s="34" t="str">
        <f>IF(AND(C805="Abierto",D805="Urgente"),RANK(P805,$P$4:$P$999,0)+COUNTIF($P$4:P805,P805)-1,"")</f>
        <v/>
      </c>
      <c r="R805" s="34" t="str">
        <f t="shared" si="194"/>
        <v/>
      </c>
      <c r="S805" s="34" t="str">
        <f t="shared" ca="1" si="195"/>
        <v/>
      </c>
      <c r="T805" s="34" t="str">
        <f>IF(AND(C805="Abierto",D805="Alta"),RANK(S805,$S$4:$S$999,0)+COUNTIF($S$4:S805,S805)-1+MAX(Q:Q),"")</f>
        <v/>
      </c>
      <c r="U805" s="34" t="str">
        <f t="shared" si="196"/>
        <v/>
      </c>
      <c r="V805" s="34" t="str">
        <f t="shared" ca="1" si="197"/>
        <v/>
      </c>
      <c r="W805" s="34" t="str">
        <f>IF(AND(C805="Abierto",D805="Media"),RANK(V805,$V$4:$V$999,0)+COUNTIF($V$4:V805,V805)-1+MAX(Q:Q,T:T),"")</f>
        <v/>
      </c>
      <c r="X805" s="34" t="str">
        <f t="shared" si="198"/>
        <v/>
      </c>
      <c r="Y805" s="34" t="str">
        <f t="shared" ca="1" si="199"/>
        <v/>
      </c>
      <c r="Z805" s="34" t="str">
        <f>IF(AND(C805="Abierto",D805="Baja"),RANK(Y805,$Y$4:$Y$999,0)+COUNTIF($Y$4:Y805,Y805)-1+MAX(Q:Q,T:T,W:W),"")</f>
        <v/>
      </c>
      <c r="AA805" s="35" t="str">
        <f t="shared" si="205"/>
        <v/>
      </c>
      <c r="AB805" s="35" t="str">
        <f t="shared" si="200"/>
        <v/>
      </c>
      <c r="AC805" s="35" t="str">
        <f t="shared" si="201"/>
        <v/>
      </c>
      <c r="AD805" s="36">
        <v>802</v>
      </c>
      <c r="AE805" s="36" t="str">
        <f t="shared" ca="1" si="202"/>
        <v/>
      </c>
      <c r="AF805" s="37" t="str">
        <f t="shared" ca="1" si="203"/>
        <v/>
      </c>
      <c r="AG805" s="24"/>
      <c r="AH805" s="24"/>
      <c r="AI805" s="24"/>
      <c r="AJ805" s="24"/>
      <c r="AK805" s="36" t="str">
        <f>IF(AL805="","",MAX($AK$1:AK804)+1)</f>
        <v/>
      </c>
      <c r="AL805" s="39" t="str">
        <f>IF(H805="","",IF(COUNTIF($AL$3:AL804,H805)=0,H805,""))</f>
        <v/>
      </c>
      <c r="AM805" s="39" t="str">
        <f t="shared" si="204"/>
        <v/>
      </c>
    </row>
    <row r="806" spans="2:39" x14ac:dyDescent="0.35">
      <c r="B806" s="31"/>
      <c r="C806" s="31"/>
      <c r="D806" s="31"/>
      <c r="E806" s="31"/>
      <c r="F806" s="78"/>
      <c r="G806" s="21"/>
      <c r="H806" s="31"/>
      <c r="I806" s="32"/>
      <c r="J806" s="33" t="str">
        <f t="shared" si="191"/>
        <v/>
      </c>
      <c r="K806" s="31"/>
      <c r="L806" s="24"/>
      <c r="M806" s="24"/>
      <c r="N806" s="24"/>
      <c r="O806" s="34" t="str">
        <f t="shared" si="192"/>
        <v/>
      </c>
      <c r="P806" s="34" t="str">
        <f t="shared" ca="1" si="193"/>
        <v/>
      </c>
      <c r="Q806" s="34" t="str">
        <f>IF(AND(C806="Abierto",D806="Urgente"),RANK(P806,$P$4:$P$999,0)+COUNTIF($P$4:P806,P806)-1,"")</f>
        <v/>
      </c>
      <c r="R806" s="34" t="str">
        <f t="shared" si="194"/>
        <v/>
      </c>
      <c r="S806" s="34" t="str">
        <f t="shared" ca="1" si="195"/>
        <v/>
      </c>
      <c r="T806" s="34" t="str">
        <f>IF(AND(C806="Abierto",D806="Alta"),RANK(S806,$S$4:$S$999,0)+COUNTIF($S$4:S806,S806)-1+MAX(Q:Q),"")</f>
        <v/>
      </c>
      <c r="U806" s="34" t="str">
        <f t="shared" si="196"/>
        <v/>
      </c>
      <c r="V806" s="34" t="str">
        <f t="shared" ca="1" si="197"/>
        <v/>
      </c>
      <c r="W806" s="34" t="str">
        <f>IF(AND(C806="Abierto",D806="Media"),RANK(V806,$V$4:$V$999,0)+COUNTIF($V$4:V806,V806)-1+MAX(Q:Q,T:T),"")</f>
        <v/>
      </c>
      <c r="X806" s="34" t="str">
        <f t="shared" si="198"/>
        <v/>
      </c>
      <c r="Y806" s="34" t="str">
        <f t="shared" ca="1" si="199"/>
        <v/>
      </c>
      <c r="Z806" s="34" t="str">
        <f>IF(AND(C806="Abierto",D806="Baja"),RANK(Y806,$Y$4:$Y$999,0)+COUNTIF($Y$4:Y806,Y806)-1+MAX(Q:Q,T:T,W:W),"")</f>
        <v/>
      </c>
      <c r="AA806" s="35" t="str">
        <f t="shared" si="205"/>
        <v/>
      </c>
      <c r="AB806" s="35" t="str">
        <f t="shared" si="200"/>
        <v/>
      </c>
      <c r="AC806" s="35" t="str">
        <f t="shared" si="201"/>
        <v/>
      </c>
      <c r="AD806" s="36">
        <v>803</v>
      </c>
      <c r="AE806" s="36" t="str">
        <f t="shared" ca="1" si="202"/>
        <v/>
      </c>
      <c r="AF806" s="37" t="str">
        <f t="shared" ca="1" si="203"/>
        <v/>
      </c>
      <c r="AG806" s="24"/>
      <c r="AH806" s="24"/>
      <c r="AI806" s="24"/>
      <c r="AJ806" s="24"/>
      <c r="AK806" s="36" t="str">
        <f>IF(AL806="","",MAX($AK$1:AK805)+1)</f>
        <v/>
      </c>
      <c r="AL806" s="39" t="str">
        <f>IF(H806="","",IF(COUNTIF($AL$3:AL805,H806)=0,H806,""))</f>
        <v/>
      </c>
      <c r="AM806" s="39" t="str">
        <f t="shared" si="204"/>
        <v/>
      </c>
    </row>
    <row r="807" spans="2:39" x14ac:dyDescent="0.35">
      <c r="B807" s="31"/>
      <c r="C807" s="31"/>
      <c r="D807" s="31"/>
      <c r="E807" s="31"/>
      <c r="F807" s="78"/>
      <c r="G807" s="21"/>
      <c r="H807" s="31"/>
      <c r="I807" s="32"/>
      <c r="J807" s="33" t="str">
        <f t="shared" si="191"/>
        <v/>
      </c>
      <c r="K807" s="31"/>
      <c r="L807" s="24"/>
      <c r="M807" s="24"/>
      <c r="N807" s="24"/>
      <c r="O807" s="34" t="str">
        <f t="shared" si="192"/>
        <v/>
      </c>
      <c r="P807" s="34" t="str">
        <f t="shared" ca="1" si="193"/>
        <v/>
      </c>
      <c r="Q807" s="34" t="str">
        <f>IF(AND(C807="Abierto",D807="Urgente"),RANK(P807,$P$4:$P$999,0)+COUNTIF($P$4:P807,P807)-1,"")</f>
        <v/>
      </c>
      <c r="R807" s="34" t="str">
        <f t="shared" si="194"/>
        <v/>
      </c>
      <c r="S807" s="34" t="str">
        <f t="shared" ca="1" si="195"/>
        <v/>
      </c>
      <c r="T807" s="34" t="str">
        <f>IF(AND(C807="Abierto",D807="Alta"),RANK(S807,$S$4:$S$999,0)+COUNTIF($S$4:S807,S807)-1+MAX(Q:Q),"")</f>
        <v/>
      </c>
      <c r="U807" s="34" t="str">
        <f t="shared" si="196"/>
        <v/>
      </c>
      <c r="V807" s="34" t="str">
        <f t="shared" ca="1" si="197"/>
        <v/>
      </c>
      <c r="W807" s="34" t="str">
        <f>IF(AND(C807="Abierto",D807="Media"),RANK(V807,$V$4:$V$999,0)+COUNTIF($V$4:V807,V807)-1+MAX(Q:Q,T:T),"")</f>
        <v/>
      </c>
      <c r="X807" s="34" t="str">
        <f t="shared" si="198"/>
        <v/>
      </c>
      <c r="Y807" s="34" t="str">
        <f t="shared" ca="1" si="199"/>
        <v/>
      </c>
      <c r="Z807" s="34" t="str">
        <f>IF(AND(C807="Abierto",D807="Baja"),RANK(Y807,$Y$4:$Y$999,0)+COUNTIF($Y$4:Y807,Y807)-1+MAX(Q:Q,T:T,W:W),"")</f>
        <v/>
      </c>
      <c r="AA807" s="35" t="str">
        <f t="shared" si="205"/>
        <v/>
      </c>
      <c r="AB807" s="35" t="str">
        <f t="shared" si="200"/>
        <v/>
      </c>
      <c r="AC807" s="35" t="str">
        <f t="shared" si="201"/>
        <v/>
      </c>
      <c r="AD807" s="36">
        <v>804</v>
      </c>
      <c r="AE807" s="36" t="str">
        <f t="shared" ca="1" si="202"/>
        <v/>
      </c>
      <c r="AF807" s="37" t="str">
        <f t="shared" ca="1" si="203"/>
        <v/>
      </c>
      <c r="AG807" s="24"/>
      <c r="AH807" s="24"/>
      <c r="AI807" s="24"/>
      <c r="AJ807" s="24"/>
      <c r="AK807" s="36" t="str">
        <f>IF(AL807="","",MAX($AK$1:AK806)+1)</f>
        <v/>
      </c>
      <c r="AL807" s="39" t="str">
        <f>IF(H807="","",IF(COUNTIF($AL$3:AL806,H807)=0,H807,""))</f>
        <v/>
      </c>
      <c r="AM807" s="39" t="str">
        <f t="shared" si="204"/>
        <v/>
      </c>
    </row>
    <row r="808" spans="2:39" x14ac:dyDescent="0.35">
      <c r="B808" s="31"/>
      <c r="C808" s="31"/>
      <c r="D808" s="31"/>
      <c r="E808" s="31"/>
      <c r="F808" s="78"/>
      <c r="G808" s="21"/>
      <c r="H808" s="31"/>
      <c r="I808" s="32"/>
      <c r="J808" s="33" t="str">
        <f t="shared" si="191"/>
        <v/>
      </c>
      <c r="K808" s="31"/>
      <c r="L808" s="24"/>
      <c r="M808" s="24"/>
      <c r="N808" s="24"/>
      <c r="O808" s="34" t="str">
        <f t="shared" si="192"/>
        <v/>
      </c>
      <c r="P808" s="34" t="str">
        <f t="shared" ca="1" si="193"/>
        <v/>
      </c>
      <c r="Q808" s="34" t="str">
        <f>IF(AND(C808="Abierto",D808="Urgente"),RANK(P808,$P$4:$P$999,0)+COUNTIF($P$4:P808,P808)-1,"")</f>
        <v/>
      </c>
      <c r="R808" s="34" t="str">
        <f t="shared" si="194"/>
        <v/>
      </c>
      <c r="S808" s="34" t="str">
        <f t="shared" ca="1" si="195"/>
        <v/>
      </c>
      <c r="T808" s="34" t="str">
        <f>IF(AND(C808="Abierto",D808="Alta"),RANK(S808,$S$4:$S$999,0)+COUNTIF($S$4:S808,S808)-1+MAX(Q:Q),"")</f>
        <v/>
      </c>
      <c r="U808" s="34" t="str">
        <f t="shared" si="196"/>
        <v/>
      </c>
      <c r="V808" s="34" t="str">
        <f t="shared" ca="1" si="197"/>
        <v/>
      </c>
      <c r="W808" s="34" t="str">
        <f>IF(AND(C808="Abierto",D808="Media"),RANK(V808,$V$4:$V$999,0)+COUNTIF($V$4:V808,V808)-1+MAX(Q:Q,T:T),"")</f>
        <v/>
      </c>
      <c r="X808" s="34" t="str">
        <f t="shared" si="198"/>
        <v/>
      </c>
      <c r="Y808" s="34" t="str">
        <f t="shared" ca="1" si="199"/>
        <v/>
      </c>
      <c r="Z808" s="34" t="str">
        <f>IF(AND(C808="Abierto",D808="Baja"),RANK(Y808,$Y$4:$Y$999,0)+COUNTIF($Y$4:Y808,Y808)-1+MAX(Q:Q,T:T,W:W),"")</f>
        <v/>
      </c>
      <c r="AA808" s="35" t="str">
        <f t="shared" si="205"/>
        <v/>
      </c>
      <c r="AB808" s="35" t="str">
        <f t="shared" si="200"/>
        <v/>
      </c>
      <c r="AC808" s="35" t="str">
        <f t="shared" si="201"/>
        <v/>
      </c>
      <c r="AD808" s="36">
        <v>805</v>
      </c>
      <c r="AE808" s="36" t="str">
        <f t="shared" ca="1" si="202"/>
        <v/>
      </c>
      <c r="AF808" s="37" t="str">
        <f t="shared" ca="1" si="203"/>
        <v/>
      </c>
      <c r="AG808" s="24"/>
      <c r="AH808" s="24"/>
      <c r="AI808" s="24"/>
      <c r="AJ808" s="24"/>
      <c r="AK808" s="36" t="str">
        <f>IF(AL808="","",MAX($AK$1:AK807)+1)</f>
        <v/>
      </c>
      <c r="AL808" s="39" t="str">
        <f>IF(H808="","",IF(COUNTIF($AL$3:AL807,H808)=0,H808,""))</f>
        <v/>
      </c>
      <c r="AM808" s="39" t="str">
        <f t="shared" si="204"/>
        <v/>
      </c>
    </row>
    <row r="809" spans="2:39" x14ac:dyDescent="0.35">
      <c r="B809" s="31"/>
      <c r="C809" s="31"/>
      <c r="D809" s="31"/>
      <c r="E809" s="31"/>
      <c r="F809" s="78"/>
      <c r="G809" s="21"/>
      <c r="H809" s="31"/>
      <c r="I809" s="32"/>
      <c r="J809" s="33" t="str">
        <f t="shared" si="191"/>
        <v/>
      </c>
      <c r="K809" s="31"/>
      <c r="L809" s="24"/>
      <c r="M809" s="24"/>
      <c r="N809" s="24"/>
      <c r="O809" s="34" t="str">
        <f t="shared" si="192"/>
        <v/>
      </c>
      <c r="P809" s="34" t="str">
        <f t="shared" ca="1" si="193"/>
        <v/>
      </c>
      <c r="Q809" s="34" t="str">
        <f>IF(AND(C809="Abierto",D809="Urgente"),RANK(P809,$P$4:$P$999,0)+COUNTIF($P$4:P809,P809)-1,"")</f>
        <v/>
      </c>
      <c r="R809" s="34" t="str">
        <f t="shared" si="194"/>
        <v/>
      </c>
      <c r="S809" s="34" t="str">
        <f t="shared" ca="1" si="195"/>
        <v/>
      </c>
      <c r="T809" s="34" t="str">
        <f>IF(AND(C809="Abierto",D809="Alta"),RANK(S809,$S$4:$S$999,0)+COUNTIF($S$4:S809,S809)-1+MAX(Q:Q),"")</f>
        <v/>
      </c>
      <c r="U809" s="34" t="str">
        <f t="shared" si="196"/>
        <v/>
      </c>
      <c r="V809" s="34" t="str">
        <f t="shared" ca="1" si="197"/>
        <v/>
      </c>
      <c r="W809" s="34" t="str">
        <f>IF(AND(C809="Abierto",D809="Media"),RANK(V809,$V$4:$V$999,0)+COUNTIF($V$4:V809,V809)-1+MAX(Q:Q,T:T),"")</f>
        <v/>
      </c>
      <c r="X809" s="34" t="str">
        <f t="shared" si="198"/>
        <v/>
      </c>
      <c r="Y809" s="34" t="str">
        <f t="shared" ca="1" si="199"/>
        <v/>
      </c>
      <c r="Z809" s="34" t="str">
        <f>IF(AND(C809="Abierto",D809="Baja"),RANK(Y809,$Y$4:$Y$999,0)+COUNTIF($Y$4:Y809,Y809)-1+MAX(Q:Q,T:T,W:W),"")</f>
        <v/>
      </c>
      <c r="AA809" s="35" t="str">
        <f t="shared" si="205"/>
        <v/>
      </c>
      <c r="AB809" s="35" t="str">
        <f t="shared" si="200"/>
        <v/>
      </c>
      <c r="AC809" s="35" t="str">
        <f t="shared" si="201"/>
        <v/>
      </c>
      <c r="AD809" s="36">
        <v>806</v>
      </c>
      <c r="AE809" s="36" t="str">
        <f t="shared" ca="1" si="202"/>
        <v/>
      </c>
      <c r="AF809" s="37" t="str">
        <f t="shared" ca="1" si="203"/>
        <v/>
      </c>
      <c r="AG809" s="24"/>
      <c r="AH809" s="24"/>
      <c r="AI809" s="24"/>
      <c r="AJ809" s="24"/>
      <c r="AK809" s="36" t="str">
        <f>IF(AL809="","",MAX($AK$1:AK808)+1)</f>
        <v/>
      </c>
      <c r="AL809" s="39" t="str">
        <f>IF(H809="","",IF(COUNTIF($AL$3:AL808,H809)=0,H809,""))</f>
        <v/>
      </c>
      <c r="AM809" s="39" t="str">
        <f t="shared" si="204"/>
        <v/>
      </c>
    </row>
    <row r="810" spans="2:39" x14ac:dyDescent="0.35">
      <c r="B810" s="31"/>
      <c r="C810" s="31"/>
      <c r="D810" s="31"/>
      <c r="E810" s="31"/>
      <c r="F810" s="78"/>
      <c r="G810" s="21"/>
      <c r="H810" s="31"/>
      <c r="I810" s="32"/>
      <c r="J810" s="33" t="str">
        <f t="shared" si="191"/>
        <v/>
      </c>
      <c r="K810" s="31"/>
      <c r="L810" s="24"/>
      <c r="M810" s="24"/>
      <c r="N810" s="24"/>
      <c r="O810" s="34" t="str">
        <f t="shared" si="192"/>
        <v/>
      </c>
      <c r="P810" s="34" t="str">
        <f t="shared" ca="1" si="193"/>
        <v/>
      </c>
      <c r="Q810" s="34" t="str">
        <f>IF(AND(C810="Abierto",D810="Urgente"),RANK(P810,$P$4:$P$999,0)+COUNTIF($P$4:P810,P810)-1,"")</f>
        <v/>
      </c>
      <c r="R810" s="34" t="str">
        <f t="shared" si="194"/>
        <v/>
      </c>
      <c r="S810" s="34" t="str">
        <f t="shared" ca="1" si="195"/>
        <v/>
      </c>
      <c r="T810" s="34" t="str">
        <f>IF(AND(C810="Abierto",D810="Alta"),RANK(S810,$S$4:$S$999,0)+COUNTIF($S$4:S810,S810)-1+MAX(Q:Q),"")</f>
        <v/>
      </c>
      <c r="U810" s="34" t="str">
        <f t="shared" si="196"/>
        <v/>
      </c>
      <c r="V810" s="34" t="str">
        <f t="shared" ca="1" si="197"/>
        <v/>
      </c>
      <c r="W810" s="34" t="str">
        <f>IF(AND(C810="Abierto",D810="Media"),RANK(V810,$V$4:$V$999,0)+COUNTIF($V$4:V810,V810)-1+MAX(Q:Q,T:T),"")</f>
        <v/>
      </c>
      <c r="X810" s="34" t="str">
        <f t="shared" si="198"/>
        <v/>
      </c>
      <c r="Y810" s="34" t="str">
        <f t="shared" ca="1" si="199"/>
        <v/>
      </c>
      <c r="Z810" s="34" t="str">
        <f>IF(AND(C810="Abierto",D810="Baja"),RANK(Y810,$Y$4:$Y$999,0)+COUNTIF($Y$4:Y810,Y810)-1+MAX(Q:Q,T:T,W:W),"")</f>
        <v/>
      </c>
      <c r="AA810" s="35" t="str">
        <f t="shared" si="205"/>
        <v/>
      </c>
      <c r="AB810" s="35" t="str">
        <f t="shared" si="200"/>
        <v/>
      </c>
      <c r="AC810" s="35" t="str">
        <f t="shared" si="201"/>
        <v/>
      </c>
      <c r="AD810" s="36">
        <v>807</v>
      </c>
      <c r="AE810" s="36" t="str">
        <f t="shared" ca="1" si="202"/>
        <v/>
      </c>
      <c r="AF810" s="37" t="str">
        <f t="shared" ca="1" si="203"/>
        <v/>
      </c>
      <c r="AG810" s="24"/>
      <c r="AH810" s="24"/>
      <c r="AI810" s="24"/>
      <c r="AJ810" s="24"/>
      <c r="AK810" s="36" t="str">
        <f>IF(AL810="","",MAX($AK$1:AK809)+1)</f>
        <v/>
      </c>
      <c r="AL810" s="39" t="str">
        <f>IF(H810="","",IF(COUNTIF($AL$3:AL809,H810)=0,H810,""))</f>
        <v/>
      </c>
      <c r="AM810" s="39" t="str">
        <f t="shared" si="204"/>
        <v/>
      </c>
    </row>
    <row r="811" spans="2:39" x14ac:dyDescent="0.35">
      <c r="B811" s="31"/>
      <c r="C811" s="31"/>
      <c r="D811" s="31"/>
      <c r="E811" s="31"/>
      <c r="F811" s="78"/>
      <c r="G811" s="21"/>
      <c r="H811" s="31"/>
      <c r="I811" s="32"/>
      <c r="J811" s="33" t="str">
        <f t="shared" si="191"/>
        <v/>
      </c>
      <c r="K811" s="31"/>
      <c r="L811" s="24"/>
      <c r="M811" s="24"/>
      <c r="N811" s="24"/>
      <c r="O811" s="34" t="str">
        <f t="shared" si="192"/>
        <v/>
      </c>
      <c r="P811" s="34" t="str">
        <f t="shared" ca="1" si="193"/>
        <v/>
      </c>
      <c r="Q811" s="34" t="str">
        <f>IF(AND(C811="Abierto",D811="Urgente"),RANK(P811,$P$4:$P$999,0)+COUNTIF($P$4:P811,P811)-1,"")</f>
        <v/>
      </c>
      <c r="R811" s="34" t="str">
        <f t="shared" si="194"/>
        <v/>
      </c>
      <c r="S811" s="34" t="str">
        <f t="shared" ca="1" si="195"/>
        <v/>
      </c>
      <c r="T811" s="34" t="str">
        <f>IF(AND(C811="Abierto",D811="Alta"),RANK(S811,$S$4:$S$999,0)+COUNTIF($S$4:S811,S811)-1+MAX(Q:Q),"")</f>
        <v/>
      </c>
      <c r="U811" s="34" t="str">
        <f t="shared" si="196"/>
        <v/>
      </c>
      <c r="V811" s="34" t="str">
        <f t="shared" ca="1" si="197"/>
        <v/>
      </c>
      <c r="W811" s="34" t="str">
        <f>IF(AND(C811="Abierto",D811="Media"),RANK(V811,$V$4:$V$999,0)+COUNTIF($V$4:V811,V811)-1+MAX(Q:Q,T:T),"")</f>
        <v/>
      </c>
      <c r="X811" s="34" t="str">
        <f t="shared" si="198"/>
        <v/>
      </c>
      <c r="Y811" s="34" t="str">
        <f t="shared" ca="1" si="199"/>
        <v/>
      </c>
      <c r="Z811" s="34" t="str">
        <f>IF(AND(C811="Abierto",D811="Baja"),RANK(Y811,$Y$4:$Y$999,0)+COUNTIF($Y$4:Y811,Y811)-1+MAX(Q:Q,T:T,W:W),"")</f>
        <v/>
      </c>
      <c r="AA811" s="35" t="str">
        <f t="shared" si="205"/>
        <v/>
      </c>
      <c r="AB811" s="35" t="str">
        <f t="shared" si="200"/>
        <v/>
      </c>
      <c r="AC811" s="35" t="str">
        <f t="shared" si="201"/>
        <v/>
      </c>
      <c r="AD811" s="36">
        <v>808</v>
      </c>
      <c r="AE811" s="36" t="str">
        <f t="shared" ca="1" si="202"/>
        <v/>
      </c>
      <c r="AF811" s="37" t="str">
        <f t="shared" ca="1" si="203"/>
        <v/>
      </c>
      <c r="AG811" s="24"/>
      <c r="AH811" s="24"/>
      <c r="AI811" s="24"/>
      <c r="AJ811" s="24"/>
      <c r="AK811" s="36" t="str">
        <f>IF(AL811="","",MAX($AK$1:AK810)+1)</f>
        <v/>
      </c>
      <c r="AL811" s="39" t="str">
        <f>IF(H811="","",IF(COUNTIF($AL$3:AL810,H811)=0,H811,""))</f>
        <v/>
      </c>
      <c r="AM811" s="39" t="str">
        <f t="shared" si="204"/>
        <v/>
      </c>
    </row>
    <row r="812" spans="2:39" x14ac:dyDescent="0.35">
      <c r="B812" s="31"/>
      <c r="C812" s="31"/>
      <c r="D812" s="31"/>
      <c r="E812" s="31"/>
      <c r="F812" s="78"/>
      <c r="G812" s="21"/>
      <c r="H812" s="31"/>
      <c r="I812" s="32"/>
      <c r="J812" s="33" t="str">
        <f t="shared" si="191"/>
        <v/>
      </c>
      <c r="K812" s="31"/>
      <c r="L812" s="24"/>
      <c r="M812" s="24"/>
      <c r="N812" s="24"/>
      <c r="O812" s="34" t="str">
        <f t="shared" si="192"/>
        <v/>
      </c>
      <c r="P812" s="34" t="str">
        <f t="shared" ca="1" si="193"/>
        <v/>
      </c>
      <c r="Q812" s="34" t="str">
        <f>IF(AND(C812="Abierto",D812="Urgente"),RANK(P812,$P$4:$P$999,0)+COUNTIF($P$4:P812,P812)-1,"")</f>
        <v/>
      </c>
      <c r="R812" s="34" t="str">
        <f t="shared" si="194"/>
        <v/>
      </c>
      <c r="S812" s="34" t="str">
        <f t="shared" ca="1" si="195"/>
        <v/>
      </c>
      <c r="T812" s="34" t="str">
        <f>IF(AND(C812="Abierto",D812="Alta"),RANK(S812,$S$4:$S$999,0)+COUNTIF($S$4:S812,S812)-1+MAX(Q:Q),"")</f>
        <v/>
      </c>
      <c r="U812" s="34" t="str">
        <f t="shared" si="196"/>
        <v/>
      </c>
      <c r="V812" s="34" t="str">
        <f t="shared" ca="1" si="197"/>
        <v/>
      </c>
      <c r="W812" s="34" t="str">
        <f>IF(AND(C812="Abierto",D812="Media"),RANK(V812,$V$4:$V$999,0)+COUNTIF($V$4:V812,V812)-1+MAX(Q:Q,T:T),"")</f>
        <v/>
      </c>
      <c r="X812" s="34" t="str">
        <f t="shared" si="198"/>
        <v/>
      </c>
      <c r="Y812" s="34" t="str">
        <f t="shared" ca="1" si="199"/>
        <v/>
      </c>
      <c r="Z812" s="34" t="str">
        <f>IF(AND(C812="Abierto",D812="Baja"),RANK(Y812,$Y$4:$Y$999,0)+COUNTIF($Y$4:Y812,Y812)-1+MAX(Q:Q,T:T,W:W),"")</f>
        <v/>
      </c>
      <c r="AA812" s="35" t="str">
        <f t="shared" si="205"/>
        <v/>
      </c>
      <c r="AB812" s="35" t="str">
        <f t="shared" si="200"/>
        <v/>
      </c>
      <c r="AC812" s="35" t="str">
        <f t="shared" si="201"/>
        <v/>
      </c>
      <c r="AD812" s="36">
        <v>809</v>
      </c>
      <c r="AE812" s="36" t="str">
        <f t="shared" ca="1" si="202"/>
        <v/>
      </c>
      <c r="AF812" s="37" t="str">
        <f t="shared" ca="1" si="203"/>
        <v/>
      </c>
      <c r="AG812" s="24"/>
      <c r="AH812" s="24"/>
      <c r="AI812" s="24"/>
      <c r="AJ812" s="24"/>
      <c r="AK812" s="36" t="str">
        <f>IF(AL812="","",MAX($AK$1:AK811)+1)</f>
        <v/>
      </c>
      <c r="AL812" s="39" t="str">
        <f>IF(H812="","",IF(COUNTIF($AL$3:AL811,H812)=0,H812,""))</f>
        <v/>
      </c>
      <c r="AM812" s="39" t="str">
        <f t="shared" si="204"/>
        <v/>
      </c>
    </row>
    <row r="813" spans="2:39" x14ac:dyDescent="0.35">
      <c r="B813" s="31"/>
      <c r="C813" s="31"/>
      <c r="D813" s="31"/>
      <c r="E813" s="31"/>
      <c r="F813" s="78"/>
      <c r="G813" s="21"/>
      <c r="H813" s="31"/>
      <c r="I813" s="32"/>
      <c r="J813" s="33" t="str">
        <f t="shared" si="191"/>
        <v/>
      </c>
      <c r="K813" s="31"/>
      <c r="L813" s="24"/>
      <c r="M813" s="24"/>
      <c r="N813" s="24"/>
      <c r="O813" s="34" t="str">
        <f t="shared" si="192"/>
        <v/>
      </c>
      <c r="P813" s="34" t="str">
        <f t="shared" ca="1" si="193"/>
        <v/>
      </c>
      <c r="Q813" s="34" t="str">
        <f>IF(AND(C813="Abierto",D813="Urgente"),RANK(P813,$P$4:$P$999,0)+COUNTIF($P$4:P813,P813)-1,"")</f>
        <v/>
      </c>
      <c r="R813" s="34" t="str">
        <f t="shared" si="194"/>
        <v/>
      </c>
      <c r="S813" s="34" t="str">
        <f t="shared" ca="1" si="195"/>
        <v/>
      </c>
      <c r="T813" s="34" t="str">
        <f>IF(AND(C813="Abierto",D813="Alta"),RANK(S813,$S$4:$S$999,0)+COUNTIF($S$4:S813,S813)-1+MAX(Q:Q),"")</f>
        <v/>
      </c>
      <c r="U813" s="34" t="str">
        <f t="shared" si="196"/>
        <v/>
      </c>
      <c r="V813" s="34" t="str">
        <f t="shared" ca="1" si="197"/>
        <v/>
      </c>
      <c r="W813" s="34" t="str">
        <f>IF(AND(C813="Abierto",D813="Media"),RANK(V813,$V$4:$V$999,0)+COUNTIF($V$4:V813,V813)-1+MAX(Q:Q,T:T),"")</f>
        <v/>
      </c>
      <c r="X813" s="34" t="str">
        <f t="shared" si="198"/>
        <v/>
      </c>
      <c r="Y813" s="34" t="str">
        <f t="shared" ca="1" si="199"/>
        <v/>
      </c>
      <c r="Z813" s="34" t="str">
        <f>IF(AND(C813="Abierto",D813="Baja"),RANK(Y813,$Y$4:$Y$999,0)+COUNTIF($Y$4:Y813,Y813)-1+MAX(Q:Q,T:T,W:W),"")</f>
        <v/>
      </c>
      <c r="AA813" s="35" t="str">
        <f t="shared" si="205"/>
        <v/>
      </c>
      <c r="AB813" s="35" t="str">
        <f t="shared" si="200"/>
        <v/>
      </c>
      <c r="AC813" s="35" t="str">
        <f t="shared" si="201"/>
        <v/>
      </c>
      <c r="AD813" s="36">
        <v>810</v>
      </c>
      <c r="AE813" s="36" t="str">
        <f t="shared" ca="1" si="202"/>
        <v/>
      </c>
      <c r="AF813" s="37" t="str">
        <f t="shared" ca="1" si="203"/>
        <v/>
      </c>
      <c r="AG813" s="24"/>
      <c r="AH813" s="24"/>
      <c r="AI813" s="24"/>
      <c r="AJ813" s="24"/>
      <c r="AK813" s="36" t="str">
        <f>IF(AL813="","",MAX($AK$1:AK812)+1)</f>
        <v/>
      </c>
      <c r="AL813" s="39" t="str">
        <f>IF(H813="","",IF(COUNTIF($AL$3:AL812,H813)=0,H813,""))</f>
        <v/>
      </c>
      <c r="AM813" s="39" t="str">
        <f t="shared" si="204"/>
        <v/>
      </c>
    </row>
    <row r="814" spans="2:39" x14ac:dyDescent="0.35">
      <c r="B814" s="31"/>
      <c r="C814" s="31"/>
      <c r="D814" s="31"/>
      <c r="E814" s="31"/>
      <c r="F814" s="78"/>
      <c r="G814" s="21"/>
      <c r="H814" s="31"/>
      <c r="I814" s="32"/>
      <c r="J814" s="33" t="str">
        <f t="shared" si="191"/>
        <v/>
      </c>
      <c r="K814" s="31"/>
      <c r="L814" s="24"/>
      <c r="M814" s="24"/>
      <c r="N814" s="24"/>
      <c r="O814" s="34" t="str">
        <f t="shared" si="192"/>
        <v/>
      </c>
      <c r="P814" s="34" t="str">
        <f t="shared" ca="1" si="193"/>
        <v/>
      </c>
      <c r="Q814" s="34" t="str">
        <f>IF(AND(C814="Abierto",D814="Urgente"),RANK(P814,$P$4:$P$999,0)+COUNTIF($P$4:P814,P814)-1,"")</f>
        <v/>
      </c>
      <c r="R814" s="34" t="str">
        <f t="shared" si="194"/>
        <v/>
      </c>
      <c r="S814" s="34" t="str">
        <f t="shared" ca="1" si="195"/>
        <v/>
      </c>
      <c r="T814" s="34" t="str">
        <f>IF(AND(C814="Abierto",D814="Alta"),RANK(S814,$S$4:$S$999,0)+COUNTIF($S$4:S814,S814)-1+MAX(Q:Q),"")</f>
        <v/>
      </c>
      <c r="U814" s="34" t="str">
        <f t="shared" si="196"/>
        <v/>
      </c>
      <c r="V814" s="34" t="str">
        <f t="shared" ca="1" si="197"/>
        <v/>
      </c>
      <c r="W814" s="34" t="str">
        <f>IF(AND(C814="Abierto",D814="Media"),RANK(V814,$V$4:$V$999,0)+COUNTIF($V$4:V814,V814)-1+MAX(Q:Q,T:T),"")</f>
        <v/>
      </c>
      <c r="X814" s="34" t="str">
        <f t="shared" si="198"/>
        <v/>
      </c>
      <c r="Y814" s="34" t="str">
        <f t="shared" ca="1" si="199"/>
        <v/>
      </c>
      <c r="Z814" s="34" t="str">
        <f>IF(AND(C814="Abierto",D814="Baja"),RANK(Y814,$Y$4:$Y$999,0)+COUNTIF($Y$4:Y814,Y814)-1+MAX(Q:Q,T:T,W:W),"")</f>
        <v/>
      </c>
      <c r="AA814" s="35" t="str">
        <f t="shared" si="205"/>
        <v/>
      </c>
      <c r="AB814" s="35" t="str">
        <f t="shared" si="200"/>
        <v/>
      </c>
      <c r="AC814" s="35" t="str">
        <f t="shared" si="201"/>
        <v/>
      </c>
      <c r="AD814" s="36">
        <v>811</v>
      </c>
      <c r="AE814" s="36" t="str">
        <f t="shared" ca="1" si="202"/>
        <v/>
      </c>
      <c r="AF814" s="37" t="str">
        <f t="shared" ca="1" si="203"/>
        <v/>
      </c>
      <c r="AG814" s="24"/>
      <c r="AH814" s="24"/>
      <c r="AI814" s="24"/>
      <c r="AJ814" s="24"/>
      <c r="AK814" s="36" t="str">
        <f>IF(AL814="","",MAX($AK$1:AK813)+1)</f>
        <v/>
      </c>
      <c r="AL814" s="39" t="str">
        <f>IF(H814="","",IF(COUNTIF($AL$3:AL813,H814)=0,H814,""))</f>
        <v/>
      </c>
      <c r="AM814" s="39" t="str">
        <f t="shared" si="204"/>
        <v/>
      </c>
    </row>
    <row r="815" spans="2:39" x14ac:dyDescent="0.35">
      <c r="B815" s="31"/>
      <c r="C815" s="31"/>
      <c r="D815" s="31"/>
      <c r="E815" s="31"/>
      <c r="F815" s="78"/>
      <c r="G815" s="21"/>
      <c r="H815" s="31"/>
      <c r="I815" s="32"/>
      <c r="J815" s="33" t="str">
        <f t="shared" si="191"/>
        <v/>
      </c>
      <c r="K815" s="31"/>
      <c r="L815" s="24"/>
      <c r="M815" s="24"/>
      <c r="N815" s="24"/>
      <c r="O815" s="34" t="str">
        <f t="shared" si="192"/>
        <v/>
      </c>
      <c r="P815" s="34" t="str">
        <f t="shared" ca="1" si="193"/>
        <v/>
      </c>
      <c r="Q815" s="34" t="str">
        <f>IF(AND(C815="Abierto",D815="Urgente"),RANK(P815,$P$4:$P$999,0)+COUNTIF($P$4:P815,P815)-1,"")</f>
        <v/>
      </c>
      <c r="R815" s="34" t="str">
        <f t="shared" si="194"/>
        <v/>
      </c>
      <c r="S815" s="34" t="str">
        <f t="shared" ca="1" si="195"/>
        <v/>
      </c>
      <c r="T815" s="34" t="str">
        <f>IF(AND(C815="Abierto",D815="Alta"),RANK(S815,$S$4:$S$999,0)+COUNTIF($S$4:S815,S815)-1+MAX(Q:Q),"")</f>
        <v/>
      </c>
      <c r="U815" s="34" t="str">
        <f t="shared" si="196"/>
        <v/>
      </c>
      <c r="V815" s="34" t="str">
        <f t="shared" ca="1" si="197"/>
        <v/>
      </c>
      <c r="W815" s="34" t="str">
        <f>IF(AND(C815="Abierto",D815="Media"),RANK(V815,$V$4:$V$999,0)+COUNTIF($V$4:V815,V815)-1+MAX(Q:Q,T:T),"")</f>
        <v/>
      </c>
      <c r="X815" s="34" t="str">
        <f t="shared" si="198"/>
        <v/>
      </c>
      <c r="Y815" s="34" t="str">
        <f t="shared" ca="1" si="199"/>
        <v/>
      </c>
      <c r="Z815" s="34" t="str">
        <f>IF(AND(C815="Abierto",D815="Baja"),RANK(Y815,$Y$4:$Y$999,0)+COUNTIF($Y$4:Y815,Y815)-1+MAX(Q:Q,T:T,W:W),"")</f>
        <v/>
      </c>
      <c r="AA815" s="35" t="str">
        <f t="shared" si="205"/>
        <v/>
      </c>
      <c r="AB815" s="35" t="str">
        <f t="shared" si="200"/>
        <v/>
      </c>
      <c r="AC815" s="35" t="str">
        <f t="shared" si="201"/>
        <v/>
      </c>
      <c r="AD815" s="36">
        <v>812</v>
      </c>
      <c r="AE815" s="36" t="str">
        <f t="shared" ca="1" si="202"/>
        <v/>
      </c>
      <c r="AF815" s="37" t="str">
        <f t="shared" ca="1" si="203"/>
        <v/>
      </c>
      <c r="AG815" s="24"/>
      <c r="AH815" s="24"/>
      <c r="AI815" s="24"/>
      <c r="AJ815" s="24"/>
      <c r="AK815" s="36" t="str">
        <f>IF(AL815="","",MAX($AK$1:AK814)+1)</f>
        <v/>
      </c>
      <c r="AL815" s="39" t="str">
        <f>IF(H815="","",IF(COUNTIF($AL$3:AL814,H815)=0,H815,""))</f>
        <v/>
      </c>
      <c r="AM815" s="39" t="str">
        <f t="shared" si="204"/>
        <v/>
      </c>
    </row>
    <row r="816" spans="2:39" x14ac:dyDescent="0.35">
      <c r="B816" s="31"/>
      <c r="C816" s="31"/>
      <c r="D816" s="31"/>
      <c r="E816" s="31"/>
      <c r="F816" s="78"/>
      <c r="G816" s="21"/>
      <c r="H816" s="31"/>
      <c r="I816" s="32"/>
      <c r="J816" s="33" t="str">
        <f t="shared" si="191"/>
        <v/>
      </c>
      <c r="K816" s="31"/>
      <c r="L816" s="24"/>
      <c r="M816" s="24"/>
      <c r="N816" s="24"/>
      <c r="O816" s="34" t="str">
        <f t="shared" si="192"/>
        <v/>
      </c>
      <c r="P816" s="34" t="str">
        <f t="shared" ca="1" si="193"/>
        <v/>
      </c>
      <c r="Q816" s="34" t="str">
        <f>IF(AND(C816="Abierto",D816="Urgente"),RANK(P816,$P$4:$P$999,0)+COUNTIF($P$4:P816,P816)-1,"")</f>
        <v/>
      </c>
      <c r="R816" s="34" t="str">
        <f t="shared" si="194"/>
        <v/>
      </c>
      <c r="S816" s="34" t="str">
        <f t="shared" ca="1" si="195"/>
        <v/>
      </c>
      <c r="T816" s="34" t="str">
        <f>IF(AND(C816="Abierto",D816="Alta"),RANK(S816,$S$4:$S$999,0)+COUNTIF($S$4:S816,S816)-1+MAX(Q:Q),"")</f>
        <v/>
      </c>
      <c r="U816" s="34" t="str">
        <f t="shared" si="196"/>
        <v/>
      </c>
      <c r="V816" s="34" t="str">
        <f t="shared" ca="1" si="197"/>
        <v/>
      </c>
      <c r="W816" s="34" t="str">
        <f>IF(AND(C816="Abierto",D816="Media"),RANK(V816,$V$4:$V$999,0)+COUNTIF($V$4:V816,V816)-1+MAX(Q:Q,T:T),"")</f>
        <v/>
      </c>
      <c r="X816" s="34" t="str">
        <f t="shared" si="198"/>
        <v/>
      </c>
      <c r="Y816" s="34" t="str">
        <f t="shared" ca="1" si="199"/>
        <v/>
      </c>
      <c r="Z816" s="34" t="str">
        <f>IF(AND(C816="Abierto",D816="Baja"),RANK(Y816,$Y$4:$Y$999,0)+COUNTIF($Y$4:Y816,Y816)-1+MAX(Q:Q,T:T,W:W),"")</f>
        <v/>
      </c>
      <c r="AA816" s="35" t="str">
        <f t="shared" si="205"/>
        <v/>
      </c>
      <c r="AB816" s="35" t="str">
        <f t="shared" si="200"/>
        <v/>
      </c>
      <c r="AC816" s="35" t="str">
        <f t="shared" si="201"/>
        <v/>
      </c>
      <c r="AD816" s="36">
        <v>813</v>
      </c>
      <c r="AE816" s="36" t="str">
        <f t="shared" ca="1" si="202"/>
        <v/>
      </c>
      <c r="AF816" s="37" t="str">
        <f t="shared" ca="1" si="203"/>
        <v/>
      </c>
      <c r="AG816" s="24"/>
      <c r="AH816" s="24"/>
      <c r="AI816" s="24"/>
      <c r="AJ816" s="24"/>
      <c r="AK816" s="36" t="str">
        <f>IF(AL816="","",MAX($AK$1:AK815)+1)</f>
        <v/>
      </c>
      <c r="AL816" s="39" t="str">
        <f>IF(H816="","",IF(COUNTIF($AL$3:AL815,H816)=0,H816,""))</f>
        <v/>
      </c>
      <c r="AM816" s="39" t="str">
        <f t="shared" si="204"/>
        <v/>
      </c>
    </row>
    <row r="817" spans="2:39" x14ac:dyDescent="0.35">
      <c r="B817" s="31"/>
      <c r="C817" s="31"/>
      <c r="D817" s="31"/>
      <c r="E817" s="31"/>
      <c r="F817" s="78"/>
      <c r="G817" s="21"/>
      <c r="H817" s="31"/>
      <c r="I817" s="32"/>
      <c r="J817" s="33" t="str">
        <f t="shared" si="191"/>
        <v/>
      </c>
      <c r="K817" s="31"/>
      <c r="L817" s="24"/>
      <c r="M817" s="24"/>
      <c r="N817" s="24"/>
      <c r="O817" s="34" t="str">
        <f t="shared" si="192"/>
        <v/>
      </c>
      <c r="P817" s="34" t="str">
        <f t="shared" ca="1" si="193"/>
        <v/>
      </c>
      <c r="Q817" s="34" t="str">
        <f>IF(AND(C817="Abierto",D817="Urgente"),RANK(P817,$P$4:$P$999,0)+COUNTIF($P$4:P817,P817)-1,"")</f>
        <v/>
      </c>
      <c r="R817" s="34" t="str">
        <f t="shared" si="194"/>
        <v/>
      </c>
      <c r="S817" s="34" t="str">
        <f t="shared" ca="1" si="195"/>
        <v/>
      </c>
      <c r="T817" s="34" t="str">
        <f>IF(AND(C817="Abierto",D817="Alta"),RANK(S817,$S$4:$S$999,0)+COUNTIF($S$4:S817,S817)-1+MAX(Q:Q),"")</f>
        <v/>
      </c>
      <c r="U817" s="34" t="str">
        <f t="shared" si="196"/>
        <v/>
      </c>
      <c r="V817" s="34" t="str">
        <f t="shared" ca="1" si="197"/>
        <v/>
      </c>
      <c r="W817" s="34" t="str">
        <f>IF(AND(C817="Abierto",D817="Media"),RANK(V817,$V$4:$V$999,0)+COUNTIF($V$4:V817,V817)-1+MAX(Q:Q,T:T),"")</f>
        <v/>
      </c>
      <c r="X817" s="34" t="str">
        <f t="shared" si="198"/>
        <v/>
      </c>
      <c r="Y817" s="34" t="str">
        <f t="shared" ca="1" si="199"/>
        <v/>
      </c>
      <c r="Z817" s="34" t="str">
        <f>IF(AND(C817="Abierto",D817="Baja"),RANK(Y817,$Y$4:$Y$999,0)+COUNTIF($Y$4:Y817,Y817)-1+MAX(Q:Q,T:T,W:W),"")</f>
        <v/>
      </c>
      <c r="AA817" s="35" t="str">
        <f t="shared" si="205"/>
        <v/>
      </c>
      <c r="AB817" s="35" t="str">
        <f t="shared" si="200"/>
        <v/>
      </c>
      <c r="AC817" s="35" t="str">
        <f t="shared" si="201"/>
        <v/>
      </c>
      <c r="AD817" s="36">
        <v>814</v>
      </c>
      <c r="AE817" s="36" t="str">
        <f t="shared" ca="1" si="202"/>
        <v/>
      </c>
      <c r="AF817" s="37" t="str">
        <f t="shared" ca="1" si="203"/>
        <v/>
      </c>
      <c r="AG817" s="24"/>
      <c r="AH817" s="24"/>
      <c r="AI817" s="24"/>
      <c r="AJ817" s="24"/>
      <c r="AK817" s="36" t="str">
        <f>IF(AL817="","",MAX($AK$1:AK816)+1)</f>
        <v/>
      </c>
      <c r="AL817" s="39" t="str">
        <f>IF(H817="","",IF(COUNTIF($AL$3:AL816,H817)=0,H817,""))</f>
        <v/>
      </c>
      <c r="AM817" s="39" t="str">
        <f t="shared" si="204"/>
        <v/>
      </c>
    </row>
    <row r="818" spans="2:39" x14ac:dyDescent="0.35">
      <c r="B818" s="31"/>
      <c r="C818" s="31"/>
      <c r="D818" s="31"/>
      <c r="E818" s="31"/>
      <c r="F818" s="78"/>
      <c r="G818" s="21"/>
      <c r="H818" s="31"/>
      <c r="I818" s="32"/>
      <c r="J818" s="33" t="str">
        <f t="shared" si="191"/>
        <v/>
      </c>
      <c r="K818" s="31"/>
      <c r="L818" s="24"/>
      <c r="M818" s="24"/>
      <c r="N818" s="24"/>
      <c r="O818" s="34" t="str">
        <f t="shared" si="192"/>
        <v/>
      </c>
      <c r="P818" s="34" t="str">
        <f t="shared" ca="1" si="193"/>
        <v/>
      </c>
      <c r="Q818" s="34" t="str">
        <f>IF(AND(C818="Abierto",D818="Urgente"),RANK(P818,$P$4:$P$999,0)+COUNTIF($P$4:P818,P818)-1,"")</f>
        <v/>
      </c>
      <c r="R818" s="34" t="str">
        <f t="shared" si="194"/>
        <v/>
      </c>
      <c r="S818" s="34" t="str">
        <f t="shared" ca="1" si="195"/>
        <v/>
      </c>
      <c r="T818" s="34" t="str">
        <f>IF(AND(C818="Abierto",D818="Alta"),RANK(S818,$S$4:$S$999,0)+COUNTIF($S$4:S818,S818)-1+MAX(Q:Q),"")</f>
        <v/>
      </c>
      <c r="U818" s="34" t="str">
        <f t="shared" si="196"/>
        <v/>
      </c>
      <c r="V818" s="34" t="str">
        <f t="shared" ca="1" si="197"/>
        <v/>
      </c>
      <c r="W818" s="34" t="str">
        <f>IF(AND(C818="Abierto",D818="Media"),RANK(V818,$V$4:$V$999,0)+COUNTIF($V$4:V818,V818)-1+MAX(Q:Q,T:T),"")</f>
        <v/>
      </c>
      <c r="X818" s="34" t="str">
        <f t="shared" si="198"/>
        <v/>
      </c>
      <c r="Y818" s="34" t="str">
        <f t="shared" ca="1" si="199"/>
        <v/>
      </c>
      <c r="Z818" s="34" t="str">
        <f>IF(AND(C818="Abierto",D818="Baja"),RANK(Y818,$Y$4:$Y$999,0)+COUNTIF($Y$4:Y818,Y818)-1+MAX(Q:Q,T:T,W:W),"")</f>
        <v/>
      </c>
      <c r="AA818" s="35" t="str">
        <f t="shared" si="205"/>
        <v/>
      </c>
      <c r="AB818" s="35" t="str">
        <f t="shared" si="200"/>
        <v/>
      </c>
      <c r="AC818" s="35" t="str">
        <f t="shared" si="201"/>
        <v/>
      </c>
      <c r="AD818" s="36">
        <v>815</v>
      </c>
      <c r="AE818" s="36" t="str">
        <f t="shared" ca="1" si="202"/>
        <v/>
      </c>
      <c r="AF818" s="37" t="str">
        <f t="shared" ca="1" si="203"/>
        <v/>
      </c>
      <c r="AG818" s="24"/>
      <c r="AH818" s="24"/>
      <c r="AI818" s="24"/>
      <c r="AJ818" s="24"/>
      <c r="AK818" s="36" t="str">
        <f>IF(AL818="","",MAX($AK$1:AK817)+1)</f>
        <v/>
      </c>
      <c r="AL818" s="39" t="str">
        <f>IF(H818="","",IF(COUNTIF($AL$3:AL817,H818)=0,H818,""))</f>
        <v/>
      </c>
      <c r="AM818" s="39" t="str">
        <f t="shared" si="204"/>
        <v/>
      </c>
    </row>
    <row r="819" spans="2:39" x14ac:dyDescent="0.35">
      <c r="B819" s="31"/>
      <c r="C819" s="31"/>
      <c r="D819" s="31"/>
      <c r="E819" s="31"/>
      <c r="F819" s="78"/>
      <c r="G819" s="21"/>
      <c r="H819" s="31"/>
      <c r="I819" s="32"/>
      <c r="J819" s="33" t="str">
        <f t="shared" si="191"/>
        <v/>
      </c>
      <c r="K819" s="31"/>
      <c r="L819" s="24"/>
      <c r="M819" s="24"/>
      <c r="N819" s="24"/>
      <c r="O819" s="34" t="str">
        <f t="shared" si="192"/>
        <v/>
      </c>
      <c r="P819" s="34" t="str">
        <f t="shared" ca="1" si="193"/>
        <v/>
      </c>
      <c r="Q819" s="34" t="str">
        <f>IF(AND(C819="Abierto",D819="Urgente"),RANK(P819,$P$4:$P$999,0)+COUNTIF($P$4:P819,P819)-1,"")</f>
        <v/>
      </c>
      <c r="R819" s="34" t="str">
        <f t="shared" si="194"/>
        <v/>
      </c>
      <c r="S819" s="34" t="str">
        <f t="shared" ca="1" si="195"/>
        <v/>
      </c>
      <c r="T819" s="34" t="str">
        <f>IF(AND(C819="Abierto",D819="Alta"),RANK(S819,$S$4:$S$999,0)+COUNTIF($S$4:S819,S819)-1+MAX(Q:Q),"")</f>
        <v/>
      </c>
      <c r="U819" s="34" t="str">
        <f t="shared" si="196"/>
        <v/>
      </c>
      <c r="V819" s="34" t="str">
        <f t="shared" ca="1" si="197"/>
        <v/>
      </c>
      <c r="W819" s="34" t="str">
        <f>IF(AND(C819="Abierto",D819="Media"),RANK(V819,$V$4:$V$999,0)+COUNTIF($V$4:V819,V819)-1+MAX(Q:Q,T:T),"")</f>
        <v/>
      </c>
      <c r="X819" s="34" t="str">
        <f t="shared" si="198"/>
        <v/>
      </c>
      <c r="Y819" s="34" t="str">
        <f t="shared" ca="1" si="199"/>
        <v/>
      </c>
      <c r="Z819" s="34" t="str">
        <f>IF(AND(C819="Abierto",D819="Baja"),RANK(Y819,$Y$4:$Y$999,0)+COUNTIF($Y$4:Y819,Y819)-1+MAX(Q:Q,T:T,W:W),"")</f>
        <v/>
      </c>
      <c r="AA819" s="35" t="str">
        <f t="shared" si="205"/>
        <v/>
      </c>
      <c r="AB819" s="35" t="str">
        <f t="shared" si="200"/>
        <v/>
      </c>
      <c r="AC819" s="35" t="str">
        <f t="shared" si="201"/>
        <v/>
      </c>
      <c r="AD819" s="36">
        <v>816</v>
      </c>
      <c r="AE819" s="36" t="str">
        <f t="shared" ca="1" si="202"/>
        <v/>
      </c>
      <c r="AF819" s="37" t="str">
        <f t="shared" ca="1" si="203"/>
        <v/>
      </c>
      <c r="AG819" s="24"/>
      <c r="AH819" s="24"/>
      <c r="AI819" s="24"/>
      <c r="AJ819" s="24"/>
      <c r="AK819" s="36" t="str">
        <f>IF(AL819="","",MAX($AK$1:AK818)+1)</f>
        <v/>
      </c>
      <c r="AL819" s="39" t="str">
        <f>IF(H819="","",IF(COUNTIF($AL$3:AL818,H819)=0,H819,""))</f>
        <v/>
      </c>
      <c r="AM819" s="39" t="str">
        <f t="shared" si="204"/>
        <v/>
      </c>
    </row>
    <row r="820" spans="2:39" x14ac:dyDescent="0.35">
      <c r="B820" s="31"/>
      <c r="C820" s="31"/>
      <c r="D820" s="31"/>
      <c r="E820" s="31"/>
      <c r="F820" s="78"/>
      <c r="G820" s="21"/>
      <c r="H820" s="31"/>
      <c r="I820" s="32"/>
      <c r="J820" s="33" t="str">
        <f t="shared" si="191"/>
        <v/>
      </c>
      <c r="K820" s="31"/>
      <c r="L820" s="24"/>
      <c r="M820" s="24"/>
      <c r="N820" s="24"/>
      <c r="O820" s="34" t="str">
        <f t="shared" si="192"/>
        <v/>
      </c>
      <c r="P820" s="34" t="str">
        <f t="shared" ca="1" si="193"/>
        <v/>
      </c>
      <c r="Q820" s="34" t="str">
        <f>IF(AND(C820="Abierto",D820="Urgente"),RANK(P820,$P$4:$P$999,0)+COUNTIF($P$4:P820,P820)-1,"")</f>
        <v/>
      </c>
      <c r="R820" s="34" t="str">
        <f t="shared" si="194"/>
        <v/>
      </c>
      <c r="S820" s="34" t="str">
        <f t="shared" ca="1" si="195"/>
        <v/>
      </c>
      <c r="T820" s="34" t="str">
        <f>IF(AND(C820="Abierto",D820="Alta"),RANK(S820,$S$4:$S$999,0)+COUNTIF($S$4:S820,S820)-1+MAX(Q:Q),"")</f>
        <v/>
      </c>
      <c r="U820" s="34" t="str">
        <f t="shared" si="196"/>
        <v/>
      </c>
      <c r="V820" s="34" t="str">
        <f t="shared" ca="1" si="197"/>
        <v/>
      </c>
      <c r="W820" s="34" t="str">
        <f>IF(AND(C820="Abierto",D820="Media"),RANK(V820,$V$4:$V$999,0)+COUNTIF($V$4:V820,V820)-1+MAX(Q:Q,T:T),"")</f>
        <v/>
      </c>
      <c r="X820" s="34" t="str">
        <f t="shared" si="198"/>
        <v/>
      </c>
      <c r="Y820" s="34" t="str">
        <f t="shared" ca="1" si="199"/>
        <v/>
      </c>
      <c r="Z820" s="34" t="str">
        <f>IF(AND(C820="Abierto",D820="Baja"),RANK(Y820,$Y$4:$Y$999,0)+COUNTIF($Y$4:Y820,Y820)-1+MAX(Q:Q,T:T,W:W),"")</f>
        <v/>
      </c>
      <c r="AA820" s="35" t="str">
        <f t="shared" si="205"/>
        <v/>
      </c>
      <c r="AB820" s="35" t="str">
        <f t="shared" si="200"/>
        <v/>
      </c>
      <c r="AC820" s="35" t="str">
        <f t="shared" si="201"/>
        <v/>
      </c>
      <c r="AD820" s="36">
        <v>817</v>
      </c>
      <c r="AE820" s="36" t="str">
        <f t="shared" ca="1" si="202"/>
        <v/>
      </c>
      <c r="AF820" s="37" t="str">
        <f t="shared" ca="1" si="203"/>
        <v/>
      </c>
      <c r="AG820" s="24"/>
      <c r="AH820" s="24"/>
      <c r="AI820" s="24"/>
      <c r="AJ820" s="24"/>
      <c r="AK820" s="36" t="str">
        <f>IF(AL820="","",MAX($AK$1:AK819)+1)</f>
        <v/>
      </c>
      <c r="AL820" s="39" t="str">
        <f>IF(H820="","",IF(COUNTIF($AL$3:AL819,H820)=0,H820,""))</f>
        <v/>
      </c>
      <c r="AM820" s="39" t="str">
        <f t="shared" si="204"/>
        <v/>
      </c>
    </row>
    <row r="821" spans="2:39" x14ac:dyDescent="0.35">
      <c r="B821" s="31"/>
      <c r="C821" s="31"/>
      <c r="D821" s="31"/>
      <c r="E821" s="31"/>
      <c r="F821" s="78"/>
      <c r="G821" s="21"/>
      <c r="H821" s="31"/>
      <c r="I821" s="32"/>
      <c r="J821" s="33" t="str">
        <f t="shared" si="191"/>
        <v/>
      </c>
      <c r="K821" s="31"/>
      <c r="L821" s="24"/>
      <c r="M821" s="24"/>
      <c r="N821" s="24"/>
      <c r="O821" s="34" t="str">
        <f t="shared" si="192"/>
        <v/>
      </c>
      <c r="P821" s="34" t="str">
        <f t="shared" ca="1" si="193"/>
        <v/>
      </c>
      <c r="Q821" s="34" t="str">
        <f>IF(AND(C821="Abierto",D821="Urgente"),RANK(P821,$P$4:$P$999,0)+COUNTIF($P$4:P821,P821)-1,"")</f>
        <v/>
      </c>
      <c r="R821" s="34" t="str">
        <f t="shared" si="194"/>
        <v/>
      </c>
      <c r="S821" s="34" t="str">
        <f t="shared" ca="1" si="195"/>
        <v/>
      </c>
      <c r="T821" s="34" t="str">
        <f>IF(AND(C821="Abierto",D821="Alta"),RANK(S821,$S$4:$S$999,0)+COUNTIF($S$4:S821,S821)-1+MAX(Q:Q),"")</f>
        <v/>
      </c>
      <c r="U821" s="34" t="str">
        <f t="shared" si="196"/>
        <v/>
      </c>
      <c r="V821" s="34" t="str">
        <f t="shared" ca="1" si="197"/>
        <v/>
      </c>
      <c r="W821" s="34" t="str">
        <f>IF(AND(C821="Abierto",D821="Media"),RANK(V821,$V$4:$V$999,0)+COUNTIF($V$4:V821,V821)-1+MAX(Q:Q,T:T),"")</f>
        <v/>
      </c>
      <c r="X821" s="34" t="str">
        <f t="shared" si="198"/>
        <v/>
      </c>
      <c r="Y821" s="34" t="str">
        <f t="shared" ca="1" si="199"/>
        <v/>
      </c>
      <c r="Z821" s="34" t="str">
        <f>IF(AND(C821="Abierto",D821="Baja"),RANK(Y821,$Y$4:$Y$999,0)+COUNTIF($Y$4:Y821,Y821)-1+MAX(Q:Q,T:T,W:W),"")</f>
        <v/>
      </c>
      <c r="AA821" s="35" t="str">
        <f t="shared" si="205"/>
        <v/>
      </c>
      <c r="AB821" s="35" t="str">
        <f t="shared" si="200"/>
        <v/>
      </c>
      <c r="AC821" s="35" t="str">
        <f t="shared" si="201"/>
        <v/>
      </c>
      <c r="AD821" s="36">
        <v>818</v>
      </c>
      <c r="AE821" s="36" t="str">
        <f t="shared" ca="1" si="202"/>
        <v/>
      </c>
      <c r="AF821" s="37" t="str">
        <f t="shared" ca="1" si="203"/>
        <v/>
      </c>
      <c r="AG821" s="24"/>
      <c r="AH821" s="24"/>
      <c r="AI821" s="24"/>
      <c r="AJ821" s="24"/>
      <c r="AK821" s="36" t="str">
        <f>IF(AL821="","",MAX($AK$1:AK820)+1)</f>
        <v/>
      </c>
      <c r="AL821" s="39" t="str">
        <f>IF(H821="","",IF(COUNTIF($AL$3:AL820,H821)=0,H821,""))</f>
        <v/>
      </c>
      <c r="AM821" s="39" t="str">
        <f t="shared" si="204"/>
        <v/>
      </c>
    </row>
    <row r="822" spans="2:39" x14ac:dyDescent="0.35">
      <c r="B822" s="31"/>
      <c r="C822" s="31"/>
      <c r="D822" s="31"/>
      <c r="E822" s="31"/>
      <c r="F822" s="78"/>
      <c r="G822" s="21"/>
      <c r="H822" s="31"/>
      <c r="I822" s="32"/>
      <c r="J822" s="33" t="str">
        <f t="shared" si="191"/>
        <v/>
      </c>
      <c r="K822" s="31"/>
      <c r="L822" s="24"/>
      <c r="M822" s="24"/>
      <c r="N822" s="24"/>
      <c r="O822" s="34" t="str">
        <f t="shared" si="192"/>
        <v/>
      </c>
      <c r="P822" s="34" t="str">
        <f t="shared" ca="1" si="193"/>
        <v/>
      </c>
      <c r="Q822" s="34" t="str">
        <f>IF(AND(C822="Abierto",D822="Urgente"),RANK(P822,$P$4:$P$999,0)+COUNTIF($P$4:P822,P822)-1,"")</f>
        <v/>
      </c>
      <c r="R822" s="34" t="str">
        <f t="shared" si="194"/>
        <v/>
      </c>
      <c r="S822" s="34" t="str">
        <f t="shared" ca="1" si="195"/>
        <v/>
      </c>
      <c r="T822" s="34" t="str">
        <f>IF(AND(C822="Abierto",D822="Alta"),RANK(S822,$S$4:$S$999,0)+COUNTIF($S$4:S822,S822)-1+MAX(Q:Q),"")</f>
        <v/>
      </c>
      <c r="U822" s="34" t="str">
        <f t="shared" si="196"/>
        <v/>
      </c>
      <c r="V822" s="34" t="str">
        <f t="shared" ca="1" si="197"/>
        <v/>
      </c>
      <c r="W822" s="34" t="str">
        <f>IF(AND(C822="Abierto",D822="Media"),RANK(V822,$V$4:$V$999,0)+COUNTIF($V$4:V822,V822)-1+MAX(Q:Q,T:T),"")</f>
        <v/>
      </c>
      <c r="X822" s="34" t="str">
        <f t="shared" si="198"/>
        <v/>
      </c>
      <c r="Y822" s="34" t="str">
        <f t="shared" ca="1" si="199"/>
        <v/>
      </c>
      <c r="Z822" s="34" t="str">
        <f>IF(AND(C822="Abierto",D822="Baja"),RANK(Y822,$Y$4:$Y$999,0)+COUNTIF($Y$4:Y822,Y822)-1+MAX(Q:Q,T:T,W:W),"")</f>
        <v/>
      </c>
      <c r="AA822" s="35" t="str">
        <f t="shared" si="205"/>
        <v/>
      </c>
      <c r="AB822" s="35" t="str">
        <f t="shared" si="200"/>
        <v/>
      </c>
      <c r="AC822" s="35" t="str">
        <f t="shared" si="201"/>
        <v/>
      </c>
      <c r="AD822" s="36">
        <v>819</v>
      </c>
      <c r="AE822" s="36" t="str">
        <f t="shared" ca="1" si="202"/>
        <v/>
      </c>
      <c r="AF822" s="37" t="str">
        <f t="shared" ca="1" si="203"/>
        <v/>
      </c>
      <c r="AG822" s="24"/>
      <c r="AH822" s="24"/>
      <c r="AI822" s="24"/>
      <c r="AJ822" s="24"/>
      <c r="AK822" s="36" t="str">
        <f>IF(AL822="","",MAX($AK$1:AK821)+1)</f>
        <v/>
      </c>
      <c r="AL822" s="39" t="str">
        <f>IF(H822="","",IF(COUNTIF($AL$3:AL821,H822)=0,H822,""))</f>
        <v/>
      </c>
      <c r="AM822" s="39" t="str">
        <f t="shared" si="204"/>
        <v/>
      </c>
    </row>
    <row r="823" spans="2:39" x14ac:dyDescent="0.35">
      <c r="B823" s="31"/>
      <c r="C823" s="31"/>
      <c r="D823" s="31"/>
      <c r="E823" s="31"/>
      <c r="F823" s="78"/>
      <c r="G823" s="21"/>
      <c r="H823" s="31"/>
      <c r="I823" s="32"/>
      <c r="J823" s="33" t="str">
        <f t="shared" si="191"/>
        <v/>
      </c>
      <c r="K823" s="31"/>
      <c r="L823" s="24"/>
      <c r="M823" s="24"/>
      <c r="N823" s="24"/>
      <c r="O823" s="34" t="str">
        <f t="shared" si="192"/>
        <v/>
      </c>
      <c r="P823" s="34" t="str">
        <f t="shared" ca="1" si="193"/>
        <v/>
      </c>
      <c r="Q823" s="34" t="str">
        <f>IF(AND(C823="Abierto",D823="Urgente"),RANK(P823,$P$4:$P$999,0)+COUNTIF($P$4:P823,P823)-1,"")</f>
        <v/>
      </c>
      <c r="R823" s="34" t="str">
        <f t="shared" si="194"/>
        <v/>
      </c>
      <c r="S823" s="34" t="str">
        <f t="shared" ca="1" si="195"/>
        <v/>
      </c>
      <c r="T823" s="34" t="str">
        <f>IF(AND(C823="Abierto",D823="Alta"),RANK(S823,$S$4:$S$999,0)+COUNTIF($S$4:S823,S823)-1+MAX(Q:Q),"")</f>
        <v/>
      </c>
      <c r="U823" s="34" t="str">
        <f t="shared" si="196"/>
        <v/>
      </c>
      <c r="V823" s="34" t="str">
        <f t="shared" ca="1" si="197"/>
        <v/>
      </c>
      <c r="W823" s="34" t="str">
        <f>IF(AND(C823="Abierto",D823="Media"),RANK(V823,$V$4:$V$999,0)+COUNTIF($V$4:V823,V823)-1+MAX(Q:Q,T:T),"")</f>
        <v/>
      </c>
      <c r="X823" s="34" t="str">
        <f t="shared" si="198"/>
        <v/>
      </c>
      <c r="Y823" s="34" t="str">
        <f t="shared" ca="1" si="199"/>
        <v/>
      </c>
      <c r="Z823" s="34" t="str">
        <f>IF(AND(C823="Abierto",D823="Baja"),RANK(Y823,$Y$4:$Y$999,0)+COUNTIF($Y$4:Y823,Y823)-1+MAX(Q:Q,T:T,W:W),"")</f>
        <v/>
      </c>
      <c r="AA823" s="35" t="str">
        <f t="shared" si="205"/>
        <v/>
      </c>
      <c r="AB823" s="35" t="str">
        <f t="shared" si="200"/>
        <v/>
      </c>
      <c r="AC823" s="35" t="str">
        <f t="shared" si="201"/>
        <v/>
      </c>
      <c r="AD823" s="36">
        <v>820</v>
      </c>
      <c r="AE823" s="36" t="str">
        <f t="shared" ca="1" si="202"/>
        <v/>
      </c>
      <c r="AF823" s="37" t="str">
        <f t="shared" ca="1" si="203"/>
        <v/>
      </c>
      <c r="AG823" s="24"/>
      <c r="AH823" s="24"/>
      <c r="AI823" s="24"/>
      <c r="AJ823" s="24"/>
      <c r="AK823" s="36" t="str">
        <f>IF(AL823="","",MAX($AK$1:AK822)+1)</f>
        <v/>
      </c>
      <c r="AL823" s="39" t="str">
        <f>IF(H823="","",IF(COUNTIF($AL$3:AL822,H823)=0,H823,""))</f>
        <v/>
      </c>
      <c r="AM823" s="39" t="str">
        <f t="shared" si="204"/>
        <v/>
      </c>
    </row>
    <row r="824" spans="2:39" x14ac:dyDescent="0.35">
      <c r="B824" s="31"/>
      <c r="C824" s="31"/>
      <c r="D824" s="31"/>
      <c r="E824" s="31"/>
      <c r="F824" s="78"/>
      <c r="G824" s="21"/>
      <c r="H824" s="31"/>
      <c r="I824" s="32"/>
      <c r="J824" s="33" t="str">
        <f t="shared" si="191"/>
        <v/>
      </c>
      <c r="K824" s="31"/>
      <c r="L824" s="24"/>
      <c r="M824" s="24"/>
      <c r="N824" s="24"/>
      <c r="O824" s="34" t="str">
        <f t="shared" si="192"/>
        <v/>
      </c>
      <c r="P824" s="34" t="str">
        <f t="shared" ca="1" si="193"/>
        <v/>
      </c>
      <c r="Q824" s="34" t="str">
        <f>IF(AND(C824="Abierto",D824="Urgente"),RANK(P824,$P$4:$P$999,0)+COUNTIF($P$4:P824,P824)-1,"")</f>
        <v/>
      </c>
      <c r="R824" s="34" t="str">
        <f t="shared" si="194"/>
        <v/>
      </c>
      <c r="S824" s="34" t="str">
        <f t="shared" ca="1" si="195"/>
        <v/>
      </c>
      <c r="T824" s="34" t="str">
        <f>IF(AND(C824="Abierto",D824="Alta"),RANK(S824,$S$4:$S$999,0)+COUNTIF($S$4:S824,S824)-1+MAX(Q:Q),"")</f>
        <v/>
      </c>
      <c r="U824" s="34" t="str">
        <f t="shared" si="196"/>
        <v/>
      </c>
      <c r="V824" s="34" t="str">
        <f t="shared" ca="1" si="197"/>
        <v/>
      </c>
      <c r="W824" s="34" t="str">
        <f>IF(AND(C824="Abierto",D824="Media"),RANK(V824,$V$4:$V$999,0)+COUNTIF($V$4:V824,V824)-1+MAX(Q:Q,T:T),"")</f>
        <v/>
      </c>
      <c r="X824" s="34" t="str">
        <f t="shared" si="198"/>
        <v/>
      </c>
      <c r="Y824" s="34" t="str">
        <f t="shared" ca="1" si="199"/>
        <v/>
      </c>
      <c r="Z824" s="34" t="str">
        <f>IF(AND(C824="Abierto",D824="Baja"),RANK(Y824,$Y$4:$Y$999,0)+COUNTIF($Y$4:Y824,Y824)-1+MAX(Q:Q,T:T,W:W),"")</f>
        <v/>
      </c>
      <c r="AA824" s="35" t="str">
        <f t="shared" si="205"/>
        <v/>
      </c>
      <c r="AB824" s="35" t="str">
        <f t="shared" si="200"/>
        <v/>
      </c>
      <c r="AC824" s="35" t="str">
        <f t="shared" si="201"/>
        <v/>
      </c>
      <c r="AD824" s="36">
        <v>821</v>
      </c>
      <c r="AE824" s="36" t="str">
        <f t="shared" ca="1" si="202"/>
        <v/>
      </c>
      <c r="AF824" s="37" t="str">
        <f t="shared" ca="1" si="203"/>
        <v/>
      </c>
      <c r="AG824" s="24"/>
      <c r="AH824" s="24"/>
      <c r="AI824" s="24"/>
      <c r="AJ824" s="24"/>
      <c r="AK824" s="36" t="str">
        <f>IF(AL824="","",MAX($AK$1:AK823)+1)</f>
        <v/>
      </c>
      <c r="AL824" s="39" t="str">
        <f>IF(H824="","",IF(COUNTIF($AL$3:AL823,H824)=0,H824,""))</f>
        <v/>
      </c>
      <c r="AM824" s="39" t="str">
        <f t="shared" si="204"/>
        <v/>
      </c>
    </row>
    <row r="825" spans="2:39" x14ac:dyDescent="0.35">
      <c r="B825" s="31"/>
      <c r="C825" s="31"/>
      <c r="D825" s="31"/>
      <c r="E825" s="31"/>
      <c r="F825" s="78"/>
      <c r="G825" s="21"/>
      <c r="H825" s="31"/>
      <c r="I825" s="32"/>
      <c r="J825" s="33" t="str">
        <f t="shared" si="191"/>
        <v/>
      </c>
      <c r="K825" s="31"/>
      <c r="L825" s="24"/>
      <c r="M825" s="24"/>
      <c r="N825" s="24"/>
      <c r="O825" s="34" t="str">
        <f t="shared" si="192"/>
        <v/>
      </c>
      <c r="P825" s="34" t="str">
        <f t="shared" ca="1" si="193"/>
        <v/>
      </c>
      <c r="Q825" s="34" t="str">
        <f>IF(AND(C825="Abierto",D825="Urgente"),RANK(P825,$P$4:$P$999,0)+COUNTIF($P$4:P825,P825)-1,"")</f>
        <v/>
      </c>
      <c r="R825" s="34" t="str">
        <f t="shared" si="194"/>
        <v/>
      </c>
      <c r="S825" s="34" t="str">
        <f t="shared" ca="1" si="195"/>
        <v/>
      </c>
      <c r="T825" s="34" t="str">
        <f>IF(AND(C825="Abierto",D825="Alta"),RANK(S825,$S$4:$S$999,0)+COUNTIF($S$4:S825,S825)-1+MAX(Q:Q),"")</f>
        <v/>
      </c>
      <c r="U825" s="34" t="str">
        <f t="shared" si="196"/>
        <v/>
      </c>
      <c r="V825" s="34" t="str">
        <f t="shared" ca="1" si="197"/>
        <v/>
      </c>
      <c r="W825" s="34" t="str">
        <f>IF(AND(C825="Abierto",D825="Media"),RANK(V825,$V$4:$V$999,0)+COUNTIF($V$4:V825,V825)-1+MAX(Q:Q,T:T),"")</f>
        <v/>
      </c>
      <c r="X825" s="34" t="str">
        <f t="shared" si="198"/>
        <v/>
      </c>
      <c r="Y825" s="34" t="str">
        <f t="shared" ca="1" si="199"/>
        <v/>
      </c>
      <c r="Z825" s="34" t="str">
        <f>IF(AND(C825="Abierto",D825="Baja"),RANK(Y825,$Y$4:$Y$999,0)+COUNTIF($Y$4:Y825,Y825)-1+MAX(Q:Q,T:T,W:W),"")</f>
        <v/>
      </c>
      <c r="AA825" s="35" t="str">
        <f t="shared" si="205"/>
        <v/>
      </c>
      <c r="AB825" s="35" t="str">
        <f t="shared" si="200"/>
        <v/>
      </c>
      <c r="AC825" s="35" t="str">
        <f t="shared" si="201"/>
        <v/>
      </c>
      <c r="AD825" s="36">
        <v>822</v>
      </c>
      <c r="AE825" s="36" t="str">
        <f t="shared" ca="1" si="202"/>
        <v/>
      </c>
      <c r="AF825" s="37" t="str">
        <f t="shared" ca="1" si="203"/>
        <v/>
      </c>
      <c r="AG825" s="24"/>
      <c r="AH825" s="24"/>
      <c r="AI825" s="24"/>
      <c r="AJ825" s="24"/>
      <c r="AK825" s="36" t="str">
        <f>IF(AL825="","",MAX($AK$1:AK824)+1)</f>
        <v/>
      </c>
      <c r="AL825" s="39" t="str">
        <f>IF(H825="","",IF(COUNTIF($AL$3:AL824,H825)=0,H825,""))</f>
        <v/>
      </c>
      <c r="AM825" s="39" t="str">
        <f t="shared" si="204"/>
        <v/>
      </c>
    </row>
    <row r="826" spans="2:39" x14ac:dyDescent="0.35">
      <c r="B826" s="31"/>
      <c r="C826" s="31"/>
      <c r="D826" s="31"/>
      <c r="E826" s="31"/>
      <c r="F826" s="78"/>
      <c r="G826" s="21"/>
      <c r="H826" s="31"/>
      <c r="I826" s="32"/>
      <c r="J826" s="33" t="str">
        <f t="shared" si="191"/>
        <v/>
      </c>
      <c r="K826" s="31"/>
      <c r="L826" s="24"/>
      <c r="M826" s="24"/>
      <c r="N826" s="24"/>
      <c r="O826" s="34" t="str">
        <f t="shared" si="192"/>
        <v/>
      </c>
      <c r="P826" s="34" t="str">
        <f t="shared" ca="1" si="193"/>
        <v/>
      </c>
      <c r="Q826" s="34" t="str">
        <f>IF(AND(C826="Abierto",D826="Urgente"),RANK(P826,$P$4:$P$999,0)+COUNTIF($P$4:P826,P826)-1,"")</f>
        <v/>
      </c>
      <c r="R826" s="34" t="str">
        <f t="shared" si="194"/>
        <v/>
      </c>
      <c r="S826" s="34" t="str">
        <f t="shared" ca="1" si="195"/>
        <v/>
      </c>
      <c r="T826" s="34" t="str">
        <f>IF(AND(C826="Abierto",D826="Alta"),RANK(S826,$S$4:$S$999,0)+COUNTIF($S$4:S826,S826)-1+MAX(Q:Q),"")</f>
        <v/>
      </c>
      <c r="U826" s="34" t="str">
        <f t="shared" si="196"/>
        <v/>
      </c>
      <c r="V826" s="34" t="str">
        <f t="shared" ca="1" si="197"/>
        <v/>
      </c>
      <c r="W826" s="34" t="str">
        <f>IF(AND(C826="Abierto",D826="Media"),RANK(V826,$V$4:$V$999,0)+COUNTIF($V$4:V826,V826)-1+MAX(Q:Q,T:T),"")</f>
        <v/>
      </c>
      <c r="X826" s="34" t="str">
        <f t="shared" si="198"/>
        <v/>
      </c>
      <c r="Y826" s="34" t="str">
        <f t="shared" ca="1" si="199"/>
        <v/>
      </c>
      <c r="Z826" s="34" t="str">
        <f>IF(AND(C826="Abierto",D826="Baja"),RANK(Y826,$Y$4:$Y$999,0)+COUNTIF($Y$4:Y826,Y826)-1+MAX(Q:Q,T:T,W:W),"")</f>
        <v/>
      </c>
      <c r="AA826" s="35" t="str">
        <f t="shared" si="205"/>
        <v/>
      </c>
      <c r="AB826" s="35" t="str">
        <f t="shared" si="200"/>
        <v/>
      </c>
      <c r="AC826" s="35" t="str">
        <f t="shared" si="201"/>
        <v/>
      </c>
      <c r="AD826" s="36">
        <v>823</v>
      </c>
      <c r="AE826" s="36" t="str">
        <f t="shared" ca="1" si="202"/>
        <v/>
      </c>
      <c r="AF826" s="37" t="str">
        <f t="shared" ca="1" si="203"/>
        <v/>
      </c>
      <c r="AG826" s="24"/>
      <c r="AH826" s="24"/>
      <c r="AI826" s="24"/>
      <c r="AJ826" s="24"/>
      <c r="AK826" s="36" t="str">
        <f>IF(AL826="","",MAX($AK$1:AK825)+1)</f>
        <v/>
      </c>
      <c r="AL826" s="39" t="str">
        <f>IF(H826="","",IF(COUNTIF($AL$3:AL825,H826)=0,H826,""))</f>
        <v/>
      </c>
      <c r="AM826" s="39" t="str">
        <f t="shared" si="204"/>
        <v/>
      </c>
    </row>
    <row r="827" spans="2:39" x14ac:dyDescent="0.35">
      <c r="B827" s="31"/>
      <c r="C827" s="31"/>
      <c r="D827" s="31"/>
      <c r="E827" s="31"/>
      <c r="F827" s="78"/>
      <c r="G827" s="21"/>
      <c r="H827" s="31"/>
      <c r="I827" s="32"/>
      <c r="J827" s="33" t="str">
        <f t="shared" si="191"/>
        <v/>
      </c>
      <c r="K827" s="31"/>
      <c r="L827" s="24"/>
      <c r="M827" s="24"/>
      <c r="N827" s="24"/>
      <c r="O827" s="34" t="str">
        <f t="shared" si="192"/>
        <v/>
      </c>
      <c r="P827" s="34" t="str">
        <f t="shared" ca="1" si="193"/>
        <v/>
      </c>
      <c r="Q827" s="34" t="str">
        <f>IF(AND(C827="Abierto",D827="Urgente"),RANK(P827,$P$4:$P$999,0)+COUNTIF($P$4:P827,P827)-1,"")</f>
        <v/>
      </c>
      <c r="R827" s="34" t="str">
        <f t="shared" si="194"/>
        <v/>
      </c>
      <c r="S827" s="34" t="str">
        <f t="shared" ca="1" si="195"/>
        <v/>
      </c>
      <c r="T827" s="34" t="str">
        <f>IF(AND(C827="Abierto",D827="Alta"),RANK(S827,$S$4:$S$999,0)+COUNTIF($S$4:S827,S827)-1+MAX(Q:Q),"")</f>
        <v/>
      </c>
      <c r="U827" s="34" t="str">
        <f t="shared" si="196"/>
        <v/>
      </c>
      <c r="V827" s="34" t="str">
        <f t="shared" ca="1" si="197"/>
        <v/>
      </c>
      <c r="W827" s="34" t="str">
        <f>IF(AND(C827="Abierto",D827="Media"),RANK(V827,$V$4:$V$999,0)+COUNTIF($V$4:V827,V827)-1+MAX(Q:Q,T:T),"")</f>
        <v/>
      </c>
      <c r="X827" s="34" t="str">
        <f t="shared" si="198"/>
        <v/>
      </c>
      <c r="Y827" s="34" t="str">
        <f t="shared" ca="1" si="199"/>
        <v/>
      </c>
      <c r="Z827" s="34" t="str">
        <f>IF(AND(C827="Abierto",D827="Baja"),RANK(Y827,$Y$4:$Y$999,0)+COUNTIF($Y$4:Y827,Y827)-1+MAX(Q:Q,T:T,W:W),"")</f>
        <v/>
      </c>
      <c r="AA827" s="35" t="str">
        <f t="shared" si="205"/>
        <v/>
      </c>
      <c r="AB827" s="35" t="str">
        <f t="shared" si="200"/>
        <v/>
      </c>
      <c r="AC827" s="35" t="str">
        <f t="shared" si="201"/>
        <v/>
      </c>
      <c r="AD827" s="36">
        <v>824</v>
      </c>
      <c r="AE827" s="36" t="str">
        <f t="shared" ca="1" si="202"/>
        <v/>
      </c>
      <c r="AF827" s="37" t="str">
        <f t="shared" ca="1" si="203"/>
        <v/>
      </c>
      <c r="AG827" s="24"/>
      <c r="AH827" s="24"/>
      <c r="AI827" s="24"/>
      <c r="AJ827" s="24"/>
      <c r="AK827" s="36" t="str">
        <f>IF(AL827="","",MAX($AK$1:AK826)+1)</f>
        <v/>
      </c>
      <c r="AL827" s="39" t="str">
        <f>IF(H827="","",IF(COUNTIF($AL$3:AL826,H827)=0,H827,""))</f>
        <v/>
      </c>
      <c r="AM827" s="39" t="str">
        <f t="shared" si="204"/>
        <v/>
      </c>
    </row>
    <row r="828" spans="2:39" x14ac:dyDescent="0.35">
      <c r="B828" s="31"/>
      <c r="C828" s="31"/>
      <c r="D828" s="31"/>
      <c r="E828" s="31"/>
      <c r="F828" s="78"/>
      <c r="G828" s="21"/>
      <c r="H828" s="31"/>
      <c r="I828" s="32"/>
      <c r="J828" s="33" t="str">
        <f t="shared" si="191"/>
        <v/>
      </c>
      <c r="K828" s="31"/>
      <c r="L828" s="24"/>
      <c r="M828" s="24"/>
      <c r="N828" s="24"/>
      <c r="O828" s="34" t="str">
        <f t="shared" si="192"/>
        <v/>
      </c>
      <c r="P828" s="34" t="str">
        <f t="shared" ca="1" si="193"/>
        <v/>
      </c>
      <c r="Q828" s="34" t="str">
        <f>IF(AND(C828="Abierto",D828="Urgente"),RANK(P828,$P$4:$P$999,0)+COUNTIF($P$4:P828,P828)-1,"")</f>
        <v/>
      </c>
      <c r="R828" s="34" t="str">
        <f t="shared" si="194"/>
        <v/>
      </c>
      <c r="S828" s="34" t="str">
        <f t="shared" ca="1" si="195"/>
        <v/>
      </c>
      <c r="T828" s="34" t="str">
        <f>IF(AND(C828="Abierto",D828="Alta"),RANK(S828,$S$4:$S$999,0)+COUNTIF($S$4:S828,S828)-1+MAX(Q:Q),"")</f>
        <v/>
      </c>
      <c r="U828" s="34" t="str">
        <f t="shared" si="196"/>
        <v/>
      </c>
      <c r="V828" s="34" t="str">
        <f t="shared" ca="1" si="197"/>
        <v/>
      </c>
      <c r="W828" s="34" t="str">
        <f>IF(AND(C828="Abierto",D828="Media"),RANK(V828,$V$4:$V$999,0)+COUNTIF($V$4:V828,V828)-1+MAX(Q:Q,T:T),"")</f>
        <v/>
      </c>
      <c r="X828" s="34" t="str">
        <f t="shared" si="198"/>
        <v/>
      </c>
      <c r="Y828" s="34" t="str">
        <f t="shared" ca="1" si="199"/>
        <v/>
      </c>
      <c r="Z828" s="34" t="str">
        <f>IF(AND(C828="Abierto",D828="Baja"),RANK(Y828,$Y$4:$Y$999,0)+COUNTIF($Y$4:Y828,Y828)-1+MAX(Q:Q,T:T,W:W),"")</f>
        <v/>
      </c>
      <c r="AA828" s="35" t="str">
        <f t="shared" si="205"/>
        <v/>
      </c>
      <c r="AB828" s="35" t="str">
        <f t="shared" si="200"/>
        <v/>
      </c>
      <c r="AC828" s="35" t="str">
        <f t="shared" si="201"/>
        <v/>
      </c>
      <c r="AD828" s="36">
        <v>825</v>
      </c>
      <c r="AE828" s="36" t="str">
        <f t="shared" ca="1" si="202"/>
        <v/>
      </c>
      <c r="AF828" s="37" t="str">
        <f t="shared" ca="1" si="203"/>
        <v/>
      </c>
      <c r="AG828" s="24"/>
      <c r="AH828" s="24"/>
      <c r="AI828" s="24"/>
      <c r="AJ828" s="24"/>
      <c r="AK828" s="36" t="str">
        <f>IF(AL828="","",MAX($AK$1:AK827)+1)</f>
        <v/>
      </c>
      <c r="AL828" s="39" t="str">
        <f>IF(H828="","",IF(COUNTIF($AL$3:AL827,H828)=0,H828,""))</f>
        <v/>
      </c>
      <c r="AM828" s="39" t="str">
        <f t="shared" si="204"/>
        <v/>
      </c>
    </row>
    <row r="829" spans="2:39" x14ac:dyDescent="0.35">
      <c r="B829" s="31"/>
      <c r="C829" s="31"/>
      <c r="D829" s="31"/>
      <c r="E829" s="31"/>
      <c r="F829" s="78"/>
      <c r="G829" s="21"/>
      <c r="H829" s="31"/>
      <c r="I829" s="32"/>
      <c r="J829" s="33" t="str">
        <f t="shared" si="191"/>
        <v/>
      </c>
      <c r="K829" s="31"/>
      <c r="L829" s="24"/>
      <c r="M829" s="24"/>
      <c r="N829" s="24"/>
      <c r="O829" s="34" t="str">
        <f t="shared" si="192"/>
        <v/>
      </c>
      <c r="P829" s="34" t="str">
        <f t="shared" ca="1" si="193"/>
        <v/>
      </c>
      <c r="Q829" s="34" t="str">
        <f>IF(AND(C829="Abierto",D829="Urgente"),RANK(P829,$P$4:$P$999,0)+COUNTIF($P$4:P829,P829)-1,"")</f>
        <v/>
      </c>
      <c r="R829" s="34" t="str">
        <f t="shared" si="194"/>
        <v/>
      </c>
      <c r="S829" s="34" t="str">
        <f t="shared" ca="1" si="195"/>
        <v/>
      </c>
      <c r="T829" s="34" t="str">
        <f>IF(AND(C829="Abierto",D829="Alta"),RANK(S829,$S$4:$S$999,0)+COUNTIF($S$4:S829,S829)-1+MAX(Q:Q),"")</f>
        <v/>
      </c>
      <c r="U829" s="34" t="str">
        <f t="shared" si="196"/>
        <v/>
      </c>
      <c r="V829" s="34" t="str">
        <f t="shared" ca="1" si="197"/>
        <v/>
      </c>
      <c r="W829" s="34" t="str">
        <f>IF(AND(C829="Abierto",D829="Media"),RANK(V829,$V$4:$V$999,0)+COUNTIF($V$4:V829,V829)-1+MAX(Q:Q,T:T),"")</f>
        <v/>
      </c>
      <c r="X829" s="34" t="str">
        <f t="shared" si="198"/>
        <v/>
      </c>
      <c r="Y829" s="34" t="str">
        <f t="shared" ca="1" si="199"/>
        <v/>
      </c>
      <c r="Z829" s="34" t="str">
        <f>IF(AND(C829="Abierto",D829="Baja"),RANK(Y829,$Y$4:$Y$999,0)+COUNTIF($Y$4:Y829,Y829)-1+MAX(Q:Q,T:T,W:W),"")</f>
        <v/>
      </c>
      <c r="AA829" s="35" t="str">
        <f t="shared" si="205"/>
        <v/>
      </c>
      <c r="AB829" s="35" t="str">
        <f t="shared" si="200"/>
        <v/>
      </c>
      <c r="AC829" s="35" t="str">
        <f t="shared" si="201"/>
        <v/>
      </c>
      <c r="AD829" s="36">
        <v>826</v>
      </c>
      <c r="AE829" s="36" t="str">
        <f t="shared" ca="1" si="202"/>
        <v/>
      </c>
      <c r="AF829" s="37" t="str">
        <f t="shared" ca="1" si="203"/>
        <v/>
      </c>
      <c r="AG829" s="24"/>
      <c r="AH829" s="24"/>
      <c r="AI829" s="24"/>
      <c r="AJ829" s="24"/>
      <c r="AK829" s="36" t="str">
        <f>IF(AL829="","",MAX($AK$1:AK828)+1)</f>
        <v/>
      </c>
      <c r="AL829" s="39" t="str">
        <f>IF(H829="","",IF(COUNTIF($AL$3:AL828,H829)=0,H829,""))</f>
        <v/>
      </c>
      <c r="AM829" s="39" t="str">
        <f t="shared" si="204"/>
        <v/>
      </c>
    </row>
    <row r="830" spans="2:39" x14ac:dyDescent="0.35">
      <c r="B830" s="31"/>
      <c r="C830" s="31"/>
      <c r="D830" s="31"/>
      <c r="E830" s="31"/>
      <c r="F830" s="78"/>
      <c r="G830" s="21"/>
      <c r="H830" s="31"/>
      <c r="I830" s="32"/>
      <c r="J830" s="33" t="str">
        <f t="shared" si="191"/>
        <v/>
      </c>
      <c r="K830" s="31"/>
      <c r="L830" s="24"/>
      <c r="M830" s="24"/>
      <c r="N830" s="24"/>
      <c r="O830" s="34" t="str">
        <f t="shared" si="192"/>
        <v/>
      </c>
      <c r="P830" s="34" t="str">
        <f t="shared" ca="1" si="193"/>
        <v/>
      </c>
      <c r="Q830" s="34" t="str">
        <f>IF(AND(C830="Abierto",D830="Urgente"),RANK(P830,$P$4:$P$999,0)+COUNTIF($P$4:P830,P830)-1,"")</f>
        <v/>
      </c>
      <c r="R830" s="34" t="str">
        <f t="shared" si="194"/>
        <v/>
      </c>
      <c r="S830" s="34" t="str">
        <f t="shared" ca="1" si="195"/>
        <v/>
      </c>
      <c r="T830" s="34" t="str">
        <f>IF(AND(C830="Abierto",D830="Alta"),RANK(S830,$S$4:$S$999,0)+COUNTIF($S$4:S830,S830)-1+MAX(Q:Q),"")</f>
        <v/>
      </c>
      <c r="U830" s="34" t="str">
        <f t="shared" si="196"/>
        <v/>
      </c>
      <c r="V830" s="34" t="str">
        <f t="shared" ca="1" si="197"/>
        <v/>
      </c>
      <c r="W830" s="34" t="str">
        <f>IF(AND(C830="Abierto",D830="Media"),RANK(V830,$V$4:$V$999,0)+COUNTIF($V$4:V830,V830)-1+MAX(Q:Q,T:T),"")</f>
        <v/>
      </c>
      <c r="X830" s="34" t="str">
        <f t="shared" si="198"/>
        <v/>
      </c>
      <c r="Y830" s="34" t="str">
        <f t="shared" ca="1" si="199"/>
        <v/>
      </c>
      <c r="Z830" s="34" t="str">
        <f>IF(AND(C830="Abierto",D830="Baja"),RANK(Y830,$Y$4:$Y$999,0)+COUNTIF($Y$4:Y830,Y830)-1+MAX(Q:Q,T:T,W:W),"")</f>
        <v/>
      </c>
      <c r="AA830" s="35" t="str">
        <f t="shared" si="205"/>
        <v/>
      </c>
      <c r="AB830" s="35" t="str">
        <f t="shared" si="200"/>
        <v/>
      </c>
      <c r="AC830" s="35" t="str">
        <f t="shared" si="201"/>
        <v/>
      </c>
      <c r="AD830" s="36">
        <v>827</v>
      </c>
      <c r="AE830" s="36" t="str">
        <f t="shared" ca="1" si="202"/>
        <v/>
      </c>
      <c r="AF830" s="37" t="str">
        <f t="shared" ca="1" si="203"/>
        <v/>
      </c>
      <c r="AG830" s="24"/>
      <c r="AH830" s="24"/>
      <c r="AI830" s="24"/>
      <c r="AJ830" s="24"/>
      <c r="AK830" s="36" t="str">
        <f>IF(AL830="","",MAX($AK$1:AK829)+1)</f>
        <v/>
      </c>
      <c r="AL830" s="39" t="str">
        <f>IF(H830="","",IF(COUNTIF($AL$3:AL829,H830)=0,H830,""))</f>
        <v/>
      </c>
      <c r="AM830" s="39" t="str">
        <f t="shared" si="204"/>
        <v/>
      </c>
    </row>
    <row r="831" spans="2:39" x14ac:dyDescent="0.35">
      <c r="B831" s="31"/>
      <c r="C831" s="31"/>
      <c r="D831" s="31"/>
      <c r="E831" s="31"/>
      <c r="F831" s="78"/>
      <c r="G831" s="21"/>
      <c r="H831" s="31"/>
      <c r="I831" s="32"/>
      <c r="J831" s="33" t="str">
        <f t="shared" si="191"/>
        <v/>
      </c>
      <c r="K831" s="31"/>
      <c r="L831" s="24"/>
      <c r="M831" s="24"/>
      <c r="N831" s="24"/>
      <c r="O831" s="34" t="str">
        <f t="shared" si="192"/>
        <v/>
      </c>
      <c r="P831" s="34" t="str">
        <f t="shared" ca="1" si="193"/>
        <v/>
      </c>
      <c r="Q831" s="34" t="str">
        <f>IF(AND(C831="Abierto",D831="Urgente"),RANK(P831,$P$4:$P$999,0)+COUNTIF($P$4:P831,P831)-1,"")</f>
        <v/>
      </c>
      <c r="R831" s="34" t="str">
        <f t="shared" si="194"/>
        <v/>
      </c>
      <c r="S831" s="34" t="str">
        <f t="shared" ca="1" si="195"/>
        <v/>
      </c>
      <c r="T831" s="34" t="str">
        <f>IF(AND(C831="Abierto",D831="Alta"),RANK(S831,$S$4:$S$999,0)+COUNTIF($S$4:S831,S831)-1+MAX(Q:Q),"")</f>
        <v/>
      </c>
      <c r="U831" s="34" t="str">
        <f t="shared" si="196"/>
        <v/>
      </c>
      <c r="V831" s="34" t="str">
        <f t="shared" ca="1" si="197"/>
        <v/>
      </c>
      <c r="W831" s="34" t="str">
        <f>IF(AND(C831="Abierto",D831="Media"),RANK(V831,$V$4:$V$999,0)+COUNTIF($V$4:V831,V831)-1+MAX(Q:Q,T:T),"")</f>
        <v/>
      </c>
      <c r="X831" s="34" t="str">
        <f t="shared" si="198"/>
        <v/>
      </c>
      <c r="Y831" s="34" t="str">
        <f t="shared" ca="1" si="199"/>
        <v/>
      </c>
      <c r="Z831" s="34" t="str">
        <f>IF(AND(C831="Abierto",D831="Baja"),RANK(Y831,$Y$4:$Y$999,0)+COUNTIF($Y$4:Y831,Y831)-1+MAX(Q:Q,T:T,W:W),"")</f>
        <v/>
      </c>
      <c r="AA831" s="35" t="str">
        <f t="shared" si="205"/>
        <v/>
      </c>
      <c r="AB831" s="35" t="str">
        <f t="shared" si="200"/>
        <v/>
      </c>
      <c r="AC831" s="35" t="str">
        <f t="shared" si="201"/>
        <v/>
      </c>
      <c r="AD831" s="36">
        <v>828</v>
      </c>
      <c r="AE831" s="36" t="str">
        <f t="shared" ca="1" si="202"/>
        <v/>
      </c>
      <c r="AF831" s="37" t="str">
        <f t="shared" ca="1" si="203"/>
        <v/>
      </c>
      <c r="AG831" s="24"/>
      <c r="AH831" s="24"/>
      <c r="AI831" s="24"/>
      <c r="AJ831" s="24"/>
      <c r="AK831" s="36" t="str">
        <f>IF(AL831="","",MAX($AK$1:AK830)+1)</f>
        <v/>
      </c>
      <c r="AL831" s="39" t="str">
        <f>IF(H831="","",IF(COUNTIF($AL$3:AL830,H831)=0,H831,""))</f>
        <v/>
      </c>
      <c r="AM831" s="39" t="str">
        <f t="shared" si="204"/>
        <v/>
      </c>
    </row>
    <row r="832" spans="2:39" x14ac:dyDescent="0.35">
      <c r="B832" s="31"/>
      <c r="C832" s="31"/>
      <c r="D832" s="31"/>
      <c r="E832" s="31"/>
      <c r="F832" s="78"/>
      <c r="G832" s="21"/>
      <c r="H832" s="31"/>
      <c r="I832" s="32"/>
      <c r="J832" s="33" t="str">
        <f t="shared" si="191"/>
        <v/>
      </c>
      <c r="K832" s="31"/>
      <c r="L832" s="24"/>
      <c r="M832" s="24"/>
      <c r="N832" s="24"/>
      <c r="O832" s="34" t="str">
        <f t="shared" si="192"/>
        <v/>
      </c>
      <c r="P832" s="34" t="str">
        <f t="shared" ca="1" si="193"/>
        <v/>
      </c>
      <c r="Q832" s="34" t="str">
        <f>IF(AND(C832="Abierto",D832="Urgente"),RANK(P832,$P$4:$P$999,0)+COUNTIF($P$4:P832,P832)-1,"")</f>
        <v/>
      </c>
      <c r="R832" s="34" t="str">
        <f t="shared" si="194"/>
        <v/>
      </c>
      <c r="S832" s="34" t="str">
        <f t="shared" ca="1" si="195"/>
        <v/>
      </c>
      <c r="T832" s="34" t="str">
        <f>IF(AND(C832="Abierto",D832="Alta"),RANK(S832,$S$4:$S$999,0)+COUNTIF($S$4:S832,S832)-1+MAX(Q:Q),"")</f>
        <v/>
      </c>
      <c r="U832" s="34" t="str">
        <f t="shared" si="196"/>
        <v/>
      </c>
      <c r="V832" s="34" t="str">
        <f t="shared" ca="1" si="197"/>
        <v/>
      </c>
      <c r="W832" s="34" t="str">
        <f>IF(AND(C832="Abierto",D832="Media"),RANK(V832,$V$4:$V$999,0)+COUNTIF($V$4:V832,V832)-1+MAX(Q:Q,T:T),"")</f>
        <v/>
      </c>
      <c r="X832" s="34" t="str">
        <f t="shared" si="198"/>
        <v/>
      </c>
      <c r="Y832" s="34" t="str">
        <f t="shared" ca="1" si="199"/>
        <v/>
      </c>
      <c r="Z832" s="34" t="str">
        <f>IF(AND(C832="Abierto",D832="Baja"),RANK(Y832,$Y$4:$Y$999,0)+COUNTIF($Y$4:Y832,Y832)-1+MAX(Q:Q,T:T,W:W),"")</f>
        <v/>
      </c>
      <c r="AA832" s="35" t="str">
        <f t="shared" si="205"/>
        <v/>
      </c>
      <c r="AB832" s="35" t="str">
        <f t="shared" si="200"/>
        <v/>
      </c>
      <c r="AC832" s="35" t="str">
        <f t="shared" si="201"/>
        <v/>
      </c>
      <c r="AD832" s="36">
        <v>829</v>
      </c>
      <c r="AE832" s="36" t="str">
        <f t="shared" ca="1" si="202"/>
        <v/>
      </c>
      <c r="AF832" s="37" t="str">
        <f t="shared" ca="1" si="203"/>
        <v/>
      </c>
      <c r="AG832" s="24"/>
      <c r="AH832" s="24"/>
      <c r="AI832" s="24"/>
      <c r="AJ832" s="24"/>
      <c r="AK832" s="36" t="str">
        <f>IF(AL832="","",MAX($AK$1:AK831)+1)</f>
        <v/>
      </c>
      <c r="AL832" s="39" t="str">
        <f>IF(H832="","",IF(COUNTIF($AL$3:AL831,H832)=0,H832,""))</f>
        <v/>
      </c>
      <c r="AM832" s="39" t="str">
        <f t="shared" si="204"/>
        <v/>
      </c>
    </row>
    <row r="833" spans="2:39" x14ac:dyDescent="0.35">
      <c r="B833" s="31"/>
      <c r="C833" s="31"/>
      <c r="D833" s="31"/>
      <c r="E833" s="31"/>
      <c r="F833" s="78"/>
      <c r="G833" s="21"/>
      <c r="H833" s="31"/>
      <c r="I833" s="32"/>
      <c r="J833" s="33" t="str">
        <f t="shared" si="191"/>
        <v/>
      </c>
      <c r="K833" s="31"/>
      <c r="L833" s="24"/>
      <c r="M833" s="24"/>
      <c r="N833" s="24"/>
      <c r="O833" s="34" t="str">
        <f t="shared" si="192"/>
        <v/>
      </c>
      <c r="P833" s="34" t="str">
        <f t="shared" ca="1" si="193"/>
        <v/>
      </c>
      <c r="Q833" s="34" t="str">
        <f>IF(AND(C833="Abierto",D833="Urgente"),RANK(P833,$P$4:$P$999,0)+COUNTIF($P$4:P833,P833)-1,"")</f>
        <v/>
      </c>
      <c r="R833" s="34" t="str">
        <f t="shared" si="194"/>
        <v/>
      </c>
      <c r="S833" s="34" t="str">
        <f t="shared" ca="1" si="195"/>
        <v/>
      </c>
      <c r="T833" s="34" t="str">
        <f>IF(AND(C833="Abierto",D833="Alta"),RANK(S833,$S$4:$S$999,0)+COUNTIF($S$4:S833,S833)-1+MAX(Q:Q),"")</f>
        <v/>
      </c>
      <c r="U833" s="34" t="str">
        <f t="shared" si="196"/>
        <v/>
      </c>
      <c r="V833" s="34" t="str">
        <f t="shared" ca="1" si="197"/>
        <v/>
      </c>
      <c r="W833" s="34" t="str">
        <f>IF(AND(C833="Abierto",D833="Media"),RANK(V833,$V$4:$V$999,0)+COUNTIF($V$4:V833,V833)-1+MAX(Q:Q,T:T),"")</f>
        <v/>
      </c>
      <c r="X833" s="34" t="str">
        <f t="shared" si="198"/>
        <v/>
      </c>
      <c r="Y833" s="34" t="str">
        <f t="shared" ca="1" si="199"/>
        <v/>
      </c>
      <c r="Z833" s="34" t="str">
        <f>IF(AND(C833="Abierto",D833="Baja"),RANK(Y833,$Y$4:$Y$999,0)+COUNTIF($Y$4:Y833,Y833)-1+MAX(Q:Q,T:T,W:W),"")</f>
        <v/>
      </c>
      <c r="AA833" s="35" t="str">
        <f t="shared" si="205"/>
        <v/>
      </c>
      <c r="AB833" s="35" t="str">
        <f t="shared" si="200"/>
        <v/>
      </c>
      <c r="AC833" s="35" t="str">
        <f t="shared" si="201"/>
        <v/>
      </c>
      <c r="AD833" s="36">
        <v>830</v>
      </c>
      <c r="AE833" s="36" t="str">
        <f t="shared" ca="1" si="202"/>
        <v/>
      </c>
      <c r="AF833" s="37" t="str">
        <f t="shared" ca="1" si="203"/>
        <v/>
      </c>
      <c r="AG833" s="24"/>
      <c r="AH833" s="24"/>
      <c r="AI833" s="24"/>
      <c r="AJ833" s="24"/>
      <c r="AK833" s="36" t="str">
        <f>IF(AL833="","",MAX($AK$1:AK832)+1)</f>
        <v/>
      </c>
      <c r="AL833" s="39" t="str">
        <f>IF(H833="","",IF(COUNTIF($AL$3:AL832,H833)=0,H833,""))</f>
        <v/>
      </c>
      <c r="AM833" s="39" t="str">
        <f t="shared" si="204"/>
        <v/>
      </c>
    </row>
    <row r="834" spans="2:39" x14ac:dyDescent="0.35">
      <c r="B834" s="31"/>
      <c r="C834" s="31"/>
      <c r="D834" s="31"/>
      <c r="E834" s="31"/>
      <c r="F834" s="78"/>
      <c r="G834" s="21"/>
      <c r="H834" s="31"/>
      <c r="I834" s="32"/>
      <c r="J834" s="33" t="str">
        <f t="shared" si="191"/>
        <v/>
      </c>
      <c r="K834" s="31"/>
      <c r="L834" s="24"/>
      <c r="M834" s="24"/>
      <c r="N834" s="24"/>
      <c r="O834" s="34" t="str">
        <f t="shared" si="192"/>
        <v/>
      </c>
      <c r="P834" s="34" t="str">
        <f t="shared" ca="1" si="193"/>
        <v/>
      </c>
      <c r="Q834" s="34" t="str">
        <f>IF(AND(C834="Abierto",D834="Urgente"),RANK(P834,$P$4:$P$999,0)+COUNTIF($P$4:P834,P834)-1,"")</f>
        <v/>
      </c>
      <c r="R834" s="34" t="str">
        <f t="shared" si="194"/>
        <v/>
      </c>
      <c r="S834" s="34" t="str">
        <f t="shared" ca="1" si="195"/>
        <v/>
      </c>
      <c r="T834" s="34" t="str">
        <f>IF(AND(C834="Abierto",D834="Alta"),RANK(S834,$S$4:$S$999,0)+COUNTIF($S$4:S834,S834)-1+MAX(Q:Q),"")</f>
        <v/>
      </c>
      <c r="U834" s="34" t="str">
        <f t="shared" si="196"/>
        <v/>
      </c>
      <c r="V834" s="34" t="str">
        <f t="shared" ca="1" si="197"/>
        <v/>
      </c>
      <c r="W834" s="34" t="str">
        <f>IF(AND(C834="Abierto",D834="Media"),RANK(V834,$V$4:$V$999,0)+COUNTIF($V$4:V834,V834)-1+MAX(Q:Q,T:T),"")</f>
        <v/>
      </c>
      <c r="X834" s="34" t="str">
        <f t="shared" si="198"/>
        <v/>
      </c>
      <c r="Y834" s="34" t="str">
        <f t="shared" ca="1" si="199"/>
        <v/>
      </c>
      <c r="Z834" s="34" t="str">
        <f>IF(AND(C834="Abierto",D834="Baja"),RANK(Y834,$Y$4:$Y$999,0)+COUNTIF($Y$4:Y834,Y834)-1+MAX(Q:Q,T:T,W:W),"")</f>
        <v/>
      </c>
      <c r="AA834" s="35" t="str">
        <f t="shared" si="205"/>
        <v/>
      </c>
      <c r="AB834" s="35" t="str">
        <f t="shared" si="200"/>
        <v/>
      </c>
      <c r="AC834" s="35" t="str">
        <f t="shared" si="201"/>
        <v/>
      </c>
      <c r="AD834" s="36">
        <v>831</v>
      </c>
      <c r="AE834" s="36" t="str">
        <f t="shared" ca="1" si="202"/>
        <v/>
      </c>
      <c r="AF834" s="37" t="str">
        <f t="shared" ca="1" si="203"/>
        <v/>
      </c>
      <c r="AG834" s="24"/>
      <c r="AH834" s="24"/>
      <c r="AI834" s="24"/>
      <c r="AJ834" s="24"/>
      <c r="AK834" s="36" t="str">
        <f>IF(AL834="","",MAX($AK$1:AK833)+1)</f>
        <v/>
      </c>
      <c r="AL834" s="39" t="str">
        <f>IF(H834="","",IF(COUNTIF($AL$3:AL833,H834)=0,H834,""))</f>
        <v/>
      </c>
      <c r="AM834" s="39" t="str">
        <f t="shared" si="204"/>
        <v/>
      </c>
    </row>
    <row r="835" spans="2:39" x14ac:dyDescent="0.35">
      <c r="B835" s="31"/>
      <c r="C835" s="31"/>
      <c r="D835" s="31"/>
      <c r="E835" s="31"/>
      <c r="F835" s="78"/>
      <c r="G835" s="21"/>
      <c r="H835" s="31"/>
      <c r="I835" s="32"/>
      <c r="J835" s="33" t="str">
        <f t="shared" si="191"/>
        <v/>
      </c>
      <c r="K835" s="31"/>
      <c r="L835" s="24"/>
      <c r="M835" s="24"/>
      <c r="N835" s="24"/>
      <c r="O835" s="34" t="str">
        <f t="shared" si="192"/>
        <v/>
      </c>
      <c r="P835" s="34" t="str">
        <f t="shared" ca="1" si="193"/>
        <v/>
      </c>
      <c r="Q835" s="34" t="str">
        <f>IF(AND(C835="Abierto",D835="Urgente"),RANK(P835,$P$4:$P$999,0)+COUNTIF($P$4:P835,P835)-1,"")</f>
        <v/>
      </c>
      <c r="R835" s="34" t="str">
        <f t="shared" si="194"/>
        <v/>
      </c>
      <c r="S835" s="34" t="str">
        <f t="shared" ca="1" si="195"/>
        <v/>
      </c>
      <c r="T835" s="34" t="str">
        <f>IF(AND(C835="Abierto",D835="Alta"),RANK(S835,$S$4:$S$999,0)+COUNTIF($S$4:S835,S835)-1+MAX(Q:Q),"")</f>
        <v/>
      </c>
      <c r="U835" s="34" t="str">
        <f t="shared" si="196"/>
        <v/>
      </c>
      <c r="V835" s="34" t="str">
        <f t="shared" ca="1" si="197"/>
        <v/>
      </c>
      <c r="W835" s="34" t="str">
        <f>IF(AND(C835="Abierto",D835="Media"),RANK(V835,$V$4:$V$999,0)+COUNTIF($V$4:V835,V835)-1+MAX(Q:Q,T:T),"")</f>
        <v/>
      </c>
      <c r="X835" s="34" t="str">
        <f t="shared" si="198"/>
        <v/>
      </c>
      <c r="Y835" s="34" t="str">
        <f t="shared" ca="1" si="199"/>
        <v/>
      </c>
      <c r="Z835" s="34" t="str">
        <f>IF(AND(C835="Abierto",D835="Baja"),RANK(Y835,$Y$4:$Y$999,0)+COUNTIF($Y$4:Y835,Y835)-1+MAX(Q:Q,T:T,W:W),"")</f>
        <v/>
      </c>
      <c r="AA835" s="35" t="str">
        <f t="shared" si="205"/>
        <v/>
      </c>
      <c r="AB835" s="35" t="str">
        <f t="shared" si="200"/>
        <v/>
      </c>
      <c r="AC835" s="35" t="str">
        <f t="shared" si="201"/>
        <v/>
      </c>
      <c r="AD835" s="36">
        <v>832</v>
      </c>
      <c r="AE835" s="36" t="str">
        <f t="shared" ca="1" si="202"/>
        <v/>
      </c>
      <c r="AF835" s="37" t="str">
        <f t="shared" ca="1" si="203"/>
        <v/>
      </c>
      <c r="AG835" s="24"/>
      <c r="AH835" s="24"/>
      <c r="AI835" s="24"/>
      <c r="AJ835" s="24"/>
      <c r="AK835" s="36" t="str">
        <f>IF(AL835="","",MAX($AK$1:AK834)+1)</f>
        <v/>
      </c>
      <c r="AL835" s="39" t="str">
        <f>IF(H835="","",IF(COUNTIF($AL$3:AL834,H835)=0,H835,""))</f>
        <v/>
      </c>
      <c r="AM835" s="39" t="str">
        <f t="shared" si="204"/>
        <v/>
      </c>
    </row>
    <row r="836" spans="2:39" x14ac:dyDescent="0.35">
      <c r="B836" s="31"/>
      <c r="C836" s="31"/>
      <c r="D836" s="31"/>
      <c r="E836" s="31"/>
      <c r="F836" s="78"/>
      <c r="G836" s="21"/>
      <c r="H836" s="31"/>
      <c r="I836" s="32"/>
      <c r="J836" s="33" t="str">
        <f t="shared" ref="J836:J899" si="206">IF(OR(F836=0,I836=0),"",I836-F836)</f>
        <v/>
      </c>
      <c r="K836" s="31"/>
      <c r="L836" s="24"/>
      <c r="M836" s="24"/>
      <c r="N836" s="24"/>
      <c r="O836" s="34" t="str">
        <f t="shared" ref="O836:O899" si="207">IF(AND(C836="Abierto",D836="Urgente"),B836,"")</f>
        <v/>
      </c>
      <c r="P836" s="34" t="str">
        <f t="shared" ref="P836:P899" ca="1" si="208">IF(AND(C836="Abierto",D836="Urgente"),TODAY()-F836,"")</f>
        <v/>
      </c>
      <c r="Q836" s="34" t="str">
        <f>IF(AND(C836="Abierto",D836="Urgente"),RANK(P836,$P$4:$P$999,0)+COUNTIF($P$4:P836,P836)-1,"")</f>
        <v/>
      </c>
      <c r="R836" s="34" t="str">
        <f t="shared" ref="R836:R899" si="209">IF(AND(C836="Abierto",D836="Alta"),B836,"")</f>
        <v/>
      </c>
      <c r="S836" s="34" t="str">
        <f t="shared" ref="S836:S899" ca="1" si="210">IF(AND(C836="Abierto",D836="Alta"),TODAY()-F836,"")</f>
        <v/>
      </c>
      <c r="T836" s="34" t="str">
        <f>IF(AND(C836="Abierto",D836="Alta"),RANK(S836,$S$4:$S$999,0)+COUNTIF($S$4:S836,S836)-1+MAX(Q:Q),"")</f>
        <v/>
      </c>
      <c r="U836" s="34" t="str">
        <f t="shared" ref="U836:U899" si="211">IF(AND(C836="Abierto",D836="Media"),B836,"")</f>
        <v/>
      </c>
      <c r="V836" s="34" t="str">
        <f t="shared" ref="V836:V899" ca="1" si="212">IF(AND(C836="Abierto",D836="Media"),TODAY()-F836,"")</f>
        <v/>
      </c>
      <c r="W836" s="34" t="str">
        <f>IF(AND(C836="Abierto",D836="Media"),RANK(V836,$V$4:$V$999,0)+COUNTIF($V$4:V836,V836)-1+MAX(Q:Q,T:T),"")</f>
        <v/>
      </c>
      <c r="X836" s="34" t="str">
        <f t="shared" ref="X836:X899" si="213">IF(AND(C836="Abierto",D836="Baja"),B836,"")</f>
        <v/>
      </c>
      <c r="Y836" s="34" t="str">
        <f t="shared" ref="Y836:Y899" ca="1" si="214">IF(AND(C836="Abierto",D836="Baja"),TODAY()-F836,"")</f>
        <v/>
      </c>
      <c r="Z836" s="34" t="str">
        <f>IF(AND(C836="Abierto",D836="Baja"),RANK(Y836,$Y$4:$Y$999,0)+COUNTIF($Y$4:Y836,Y836)-1+MAX(Q:Q,T:T,W:W),"")</f>
        <v/>
      </c>
      <c r="AA836" s="35" t="str">
        <f t="shared" si="205"/>
        <v/>
      </c>
      <c r="AB836" s="35" t="str">
        <f t="shared" ref="AB836:AB899" si="215">IF(OR(C836="Resuelto",C836=""),"",SUM(P836,S836,V836,Y836))</f>
        <v/>
      </c>
      <c r="AC836" s="35" t="str">
        <f t="shared" ref="AC836:AC899" si="216">IF(OR(C836="Resuelto",C836=""),"",SUM(O836,R836,U836,X836))</f>
        <v/>
      </c>
      <c r="AD836" s="36">
        <v>833</v>
      </c>
      <c r="AE836" s="36" t="str">
        <f t="shared" ca="1" si="202"/>
        <v/>
      </c>
      <c r="AF836" s="37" t="str">
        <f t="shared" ca="1" si="203"/>
        <v/>
      </c>
      <c r="AG836" s="24"/>
      <c r="AH836" s="24"/>
      <c r="AI836" s="24"/>
      <c r="AJ836" s="24"/>
      <c r="AK836" s="36" t="str">
        <f>IF(AL836="","",MAX($AK$1:AK835)+1)</f>
        <v/>
      </c>
      <c r="AL836" s="39" t="str">
        <f>IF(H836="","",IF(COUNTIF($AL$3:AL835,H836)=0,H836,""))</f>
        <v/>
      </c>
      <c r="AM836" s="39" t="str">
        <f t="shared" si="204"/>
        <v/>
      </c>
    </row>
    <row r="837" spans="2:39" x14ac:dyDescent="0.35">
      <c r="B837" s="31"/>
      <c r="C837" s="31"/>
      <c r="D837" s="31"/>
      <c r="E837" s="31"/>
      <c r="F837" s="78"/>
      <c r="G837" s="21"/>
      <c r="H837" s="31"/>
      <c r="I837" s="32"/>
      <c r="J837" s="33" t="str">
        <f t="shared" si="206"/>
        <v/>
      </c>
      <c r="K837" s="31"/>
      <c r="L837" s="24"/>
      <c r="M837" s="24"/>
      <c r="N837" s="24"/>
      <c r="O837" s="34" t="str">
        <f t="shared" si="207"/>
        <v/>
      </c>
      <c r="P837" s="34" t="str">
        <f t="shared" ca="1" si="208"/>
        <v/>
      </c>
      <c r="Q837" s="34" t="str">
        <f>IF(AND(C837="Abierto",D837="Urgente"),RANK(P837,$P$4:$P$999,0)+COUNTIF($P$4:P837,P837)-1,"")</f>
        <v/>
      </c>
      <c r="R837" s="34" t="str">
        <f t="shared" si="209"/>
        <v/>
      </c>
      <c r="S837" s="34" t="str">
        <f t="shared" ca="1" si="210"/>
        <v/>
      </c>
      <c r="T837" s="34" t="str">
        <f>IF(AND(C837="Abierto",D837="Alta"),RANK(S837,$S$4:$S$999,0)+COUNTIF($S$4:S837,S837)-1+MAX(Q:Q),"")</f>
        <v/>
      </c>
      <c r="U837" s="34" t="str">
        <f t="shared" si="211"/>
        <v/>
      </c>
      <c r="V837" s="34" t="str">
        <f t="shared" ca="1" si="212"/>
        <v/>
      </c>
      <c r="W837" s="34" t="str">
        <f>IF(AND(C837="Abierto",D837="Media"),RANK(V837,$V$4:$V$999,0)+COUNTIF($V$4:V837,V837)-1+MAX(Q:Q,T:T),"")</f>
        <v/>
      </c>
      <c r="X837" s="34" t="str">
        <f t="shared" si="213"/>
        <v/>
      </c>
      <c r="Y837" s="34" t="str">
        <f t="shared" ca="1" si="214"/>
        <v/>
      </c>
      <c r="Z837" s="34" t="str">
        <f>IF(AND(C837="Abierto",D837="Baja"),RANK(Y837,$Y$4:$Y$999,0)+COUNTIF($Y$4:Y837,Y837)-1+MAX(Q:Q,T:T,W:W),"")</f>
        <v/>
      </c>
      <c r="AA837" s="35" t="str">
        <f t="shared" si="205"/>
        <v/>
      </c>
      <c r="AB837" s="35" t="str">
        <f t="shared" si="215"/>
        <v/>
      </c>
      <c r="AC837" s="35" t="str">
        <f t="shared" si="216"/>
        <v/>
      </c>
      <c r="AD837" s="36">
        <v>834</v>
      </c>
      <c r="AE837" s="36" t="str">
        <f t="shared" ref="AE837:AE900" ca="1" si="217">IF(ISNA(VLOOKUP(AD837,$AA$4:$AC$996,3,FALSE))=TRUE,"",VLOOKUP(AD837,$AA$4:$AC$996,3,FALSE))</f>
        <v/>
      </c>
      <c r="AF837" s="37" t="str">
        <f t="shared" ref="AF837:AF900" ca="1" si="218">IF(ISNA(VLOOKUP(AD837,$AA$4:$AC$996,2,FALSE))=TRUE,"",VLOOKUP(AD837,$AA$4:$AC$996,2,FALSE))</f>
        <v/>
      </c>
      <c r="AG837" s="24"/>
      <c r="AH837" s="24"/>
      <c r="AI837" s="24"/>
      <c r="AJ837" s="24"/>
      <c r="AK837" s="36" t="str">
        <f>IF(AL837="","",MAX($AK$1:AK836)+1)</f>
        <v/>
      </c>
      <c r="AL837" s="39" t="str">
        <f>IF(H837="","",IF(COUNTIF($AL$3:AL836,H837)=0,H837,""))</f>
        <v/>
      </c>
      <c r="AM837" s="39" t="str">
        <f t="shared" ref="AM837:AM900" si="219">IF(ISNA(VLOOKUP(AD837,$AK$4:$AL$996,2,FALSE))=TRUE,"",VLOOKUP(AD837,$AK$4:$AL$996,2,FALSE))</f>
        <v/>
      </c>
    </row>
    <row r="838" spans="2:39" x14ac:dyDescent="0.35">
      <c r="B838" s="31"/>
      <c r="C838" s="31"/>
      <c r="D838" s="31"/>
      <c r="E838" s="31"/>
      <c r="F838" s="78"/>
      <c r="G838" s="21"/>
      <c r="H838" s="31"/>
      <c r="I838" s="32"/>
      <c r="J838" s="33" t="str">
        <f t="shared" si="206"/>
        <v/>
      </c>
      <c r="K838" s="31"/>
      <c r="L838" s="24"/>
      <c r="M838" s="24"/>
      <c r="N838" s="24"/>
      <c r="O838" s="34" t="str">
        <f t="shared" si="207"/>
        <v/>
      </c>
      <c r="P838" s="34" t="str">
        <f t="shared" ca="1" si="208"/>
        <v/>
      </c>
      <c r="Q838" s="34" t="str">
        <f>IF(AND(C838="Abierto",D838="Urgente"),RANK(P838,$P$4:$P$999,0)+COUNTIF($P$4:P838,P838)-1,"")</f>
        <v/>
      </c>
      <c r="R838" s="34" t="str">
        <f t="shared" si="209"/>
        <v/>
      </c>
      <c r="S838" s="34" t="str">
        <f t="shared" ca="1" si="210"/>
        <v/>
      </c>
      <c r="T838" s="34" t="str">
        <f>IF(AND(C838="Abierto",D838="Alta"),RANK(S838,$S$4:$S$999,0)+COUNTIF($S$4:S838,S838)-1+MAX(Q:Q),"")</f>
        <v/>
      </c>
      <c r="U838" s="34" t="str">
        <f t="shared" si="211"/>
        <v/>
      </c>
      <c r="V838" s="34" t="str">
        <f t="shared" ca="1" si="212"/>
        <v/>
      </c>
      <c r="W838" s="34" t="str">
        <f>IF(AND(C838="Abierto",D838="Media"),RANK(V838,$V$4:$V$999,0)+COUNTIF($V$4:V838,V838)-1+MAX(Q:Q,T:T),"")</f>
        <v/>
      </c>
      <c r="X838" s="34" t="str">
        <f t="shared" si="213"/>
        <v/>
      </c>
      <c r="Y838" s="34" t="str">
        <f t="shared" ca="1" si="214"/>
        <v/>
      </c>
      <c r="Z838" s="34" t="str">
        <f>IF(AND(C838="Abierto",D838="Baja"),RANK(Y838,$Y$4:$Y$999,0)+COUNTIF($Y$4:Y838,Y838)-1+MAX(Q:Q,T:T,W:W),"")</f>
        <v/>
      </c>
      <c r="AA838" s="35" t="str">
        <f t="shared" si="205"/>
        <v/>
      </c>
      <c r="AB838" s="35" t="str">
        <f t="shared" si="215"/>
        <v/>
      </c>
      <c r="AC838" s="35" t="str">
        <f t="shared" si="216"/>
        <v/>
      </c>
      <c r="AD838" s="36">
        <v>835</v>
      </c>
      <c r="AE838" s="36" t="str">
        <f t="shared" ca="1" si="217"/>
        <v/>
      </c>
      <c r="AF838" s="37" t="str">
        <f t="shared" ca="1" si="218"/>
        <v/>
      </c>
      <c r="AG838" s="24"/>
      <c r="AH838" s="24"/>
      <c r="AI838" s="24"/>
      <c r="AJ838" s="24"/>
      <c r="AK838" s="36" t="str">
        <f>IF(AL838="","",MAX($AK$1:AK837)+1)</f>
        <v/>
      </c>
      <c r="AL838" s="39" t="str">
        <f>IF(H838="","",IF(COUNTIF($AL$3:AL837,H838)=0,H838,""))</f>
        <v/>
      </c>
      <c r="AM838" s="39" t="str">
        <f t="shared" si="219"/>
        <v/>
      </c>
    </row>
    <row r="839" spans="2:39" x14ac:dyDescent="0.35">
      <c r="B839" s="31"/>
      <c r="C839" s="31"/>
      <c r="D839" s="31"/>
      <c r="E839" s="31"/>
      <c r="F839" s="78"/>
      <c r="G839" s="21"/>
      <c r="H839" s="31"/>
      <c r="I839" s="32"/>
      <c r="J839" s="33" t="str">
        <f t="shared" si="206"/>
        <v/>
      </c>
      <c r="K839" s="31"/>
      <c r="L839" s="24"/>
      <c r="M839" s="24"/>
      <c r="N839" s="24"/>
      <c r="O839" s="34" t="str">
        <f t="shared" si="207"/>
        <v/>
      </c>
      <c r="P839" s="34" t="str">
        <f t="shared" ca="1" si="208"/>
        <v/>
      </c>
      <c r="Q839" s="34" t="str">
        <f>IF(AND(C839="Abierto",D839="Urgente"),RANK(P839,$P$4:$P$999,0)+COUNTIF($P$4:P839,P839)-1,"")</f>
        <v/>
      </c>
      <c r="R839" s="34" t="str">
        <f t="shared" si="209"/>
        <v/>
      </c>
      <c r="S839" s="34" t="str">
        <f t="shared" ca="1" si="210"/>
        <v/>
      </c>
      <c r="T839" s="34" t="str">
        <f>IF(AND(C839="Abierto",D839="Alta"),RANK(S839,$S$4:$S$999,0)+COUNTIF($S$4:S839,S839)-1+MAX(Q:Q),"")</f>
        <v/>
      </c>
      <c r="U839" s="34" t="str">
        <f t="shared" si="211"/>
        <v/>
      </c>
      <c r="V839" s="34" t="str">
        <f t="shared" ca="1" si="212"/>
        <v/>
      </c>
      <c r="W839" s="34" t="str">
        <f>IF(AND(C839="Abierto",D839="Media"),RANK(V839,$V$4:$V$999,0)+COUNTIF($V$4:V839,V839)-1+MAX(Q:Q,T:T),"")</f>
        <v/>
      </c>
      <c r="X839" s="34" t="str">
        <f t="shared" si="213"/>
        <v/>
      </c>
      <c r="Y839" s="34" t="str">
        <f t="shared" ca="1" si="214"/>
        <v/>
      </c>
      <c r="Z839" s="34" t="str">
        <f>IF(AND(C839="Abierto",D839="Baja"),RANK(Y839,$Y$4:$Y$999,0)+COUNTIF($Y$4:Y839,Y839)-1+MAX(Q:Q,T:T,W:W),"")</f>
        <v/>
      </c>
      <c r="AA839" s="35" t="str">
        <f t="shared" si="205"/>
        <v/>
      </c>
      <c r="AB839" s="35" t="str">
        <f t="shared" si="215"/>
        <v/>
      </c>
      <c r="AC839" s="35" t="str">
        <f t="shared" si="216"/>
        <v/>
      </c>
      <c r="AD839" s="36">
        <v>836</v>
      </c>
      <c r="AE839" s="36" t="str">
        <f t="shared" ca="1" si="217"/>
        <v/>
      </c>
      <c r="AF839" s="37" t="str">
        <f t="shared" ca="1" si="218"/>
        <v/>
      </c>
      <c r="AG839" s="24"/>
      <c r="AH839" s="24"/>
      <c r="AI839" s="24"/>
      <c r="AJ839" s="24"/>
      <c r="AK839" s="36" t="str">
        <f>IF(AL839="","",MAX($AK$1:AK838)+1)</f>
        <v/>
      </c>
      <c r="AL839" s="39" t="str">
        <f>IF(H839="","",IF(COUNTIF($AL$3:AL838,H839)=0,H839,""))</f>
        <v/>
      </c>
      <c r="AM839" s="39" t="str">
        <f t="shared" si="219"/>
        <v/>
      </c>
    </row>
    <row r="840" spans="2:39" x14ac:dyDescent="0.35">
      <c r="B840" s="31"/>
      <c r="C840" s="31"/>
      <c r="D840" s="31"/>
      <c r="E840" s="31"/>
      <c r="F840" s="78"/>
      <c r="G840" s="21"/>
      <c r="H840" s="31"/>
      <c r="I840" s="32"/>
      <c r="J840" s="33" t="str">
        <f t="shared" si="206"/>
        <v/>
      </c>
      <c r="K840" s="31"/>
      <c r="L840" s="24"/>
      <c r="M840" s="24"/>
      <c r="N840" s="24"/>
      <c r="O840" s="34" t="str">
        <f t="shared" si="207"/>
        <v/>
      </c>
      <c r="P840" s="34" t="str">
        <f t="shared" ca="1" si="208"/>
        <v/>
      </c>
      <c r="Q840" s="34" t="str">
        <f>IF(AND(C840="Abierto",D840="Urgente"),RANK(P840,$P$4:$P$999,0)+COUNTIF($P$4:P840,P840)-1,"")</f>
        <v/>
      </c>
      <c r="R840" s="34" t="str">
        <f t="shared" si="209"/>
        <v/>
      </c>
      <c r="S840" s="34" t="str">
        <f t="shared" ca="1" si="210"/>
        <v/>
      </c>
      <c r="T840" s="34" t="str">
        <f>IF(AND(C840="Abierto",D840="Alta"),RANK(S840,$S$4:$S$999,0)+COUNTIF($S$4:S840,S840)-1+MAX(Q:Q),"")</f>
        <v/>
      </c>
      <c r="U840" s="34" t="str">
        <f t="shared" si="211"/>
        <v/>
      </c>
      <c r="V840" s="34" t="str">
        <f t="shared" ca="1" si="212"/>
        <v/>
      </c>
      <c r="W840" s="34" t="str">
        <f>IF(AND(C840="Abierto",D840="Media"),RANK(V840,$V$4:$V$999,0)+COUNTIF($V$4:V840,V840)-1+MAX(Q:Q,T:T),"")</f>
        <v/>
      </c>
      <c r="X840" s="34" t="str">
        <f t="shared" si="213"/>
        <v/>
      </c>
      <c r="Y840" s="34" t="str">
        <f t="shared" ca="1" si="214"/>
        <v/>
      </c>
      <c r="Z840" s="34" t="str">
        <f>IF(AND(C840="Abierto",D840="Baja"),RANK(Y840,$Y$4:$Y$999,0)+COUNTIF($Y$4:Y840,Y840)-1+MAX(Q:Q,T:T,W:W),"")</f>
        <v/>
      </c>
      <c r="AA840" s="35" t="str">
        <f t="shared" si="205"/>
        <v/>
      </c>
      <c r="AB840" s="35" t="str">
        <f t="shared" si="215"/>
        <v/>
      </c>
      <c r="AC840" s="35" t="str">
        <f t="shared" si="216"/>
        <v/>
      </c>
      <c r="AD840" s="36">
        <v>837</v>
      </c>
      <c r="AE840" s="36" t="str">
        <f t="shared" ca="1" si="217"/>
        <v/>
      </c>
      <c r="AF840" s="37" t="str">
        <f t="shared" ca="1" si="218"/>
        <v/>
      </c>
      <c r="AG840" s="24"/>
      <c r="AH840" s="24"/>
      <c r="AI840" s="24"/>
      <c r="AJ840" s="24"/>
      <c r="AK840" s="36" t="str">
        <f>IF(AL840="","",MAX($AK$1:AK839)+1)</f>
        <v/>
      </c>
      <c r="AL840" s="39" t="str">
        <f>IF(H840="","",IF(COUNTIF($AL$3:AL839,H840)=0,H840,""))</f>
        <v/>
      </c>
      <c r="AM840" s="39" t="str">
        <f t="shared" si="219"/>
        <v/>
      </c>
    </row>
    <row r="841" spans="2:39" x14ac:dyDescent="0.35">
      <c r="B841" s="31"/>
      <c r="C841" s="31"/>
      <c r="D841" s="31"/>
      <c r="E841" s="31"/>
      <c r="F841" s="78"/>
      <c r="G841" s="21"/>
      <c r="H841" s="31"/>
      <c r="I841" s="32"/>
      <c r="J841" s="33" t="str">
        <f t="shared" si="206"/>
        <v/>
      </c>
      <c r="K841" s="31"/>
      <c r="L841" s="24"/>
      <c r="M841" s="24"/>
      <c r="N841" s="24"/>
      <c r="O841" s="34" t="str">
        <f t="shared" si="207"/>
        <v/>
      </c>
      <c r="P841" s="34" t="str">
        <f t="shared" ca="1" si="208"/>
        <v/>
      </c>
      <c r="Q841" s="34" t="str">
        <f>IF(AND(C841="Abierto",D841="Urgente"),RANK(P841,$P$4:$P$999,0)+COUNTIF($P$4:P841,P841)-1,"")</f>
        <v/>
      </c>
      <c r="R841" s="34" t="str">
        <f t="shared" si="209"/>
        <v/>
      </c>
      <c r="S841" s="34" t="str">
        <f t="shared" ca="1" si="210"/>
        <v/>
      </c>
      <c r="T841" s="34" t="str">
        <f>IF(AND(C841="Abierto",D841="Alta"),RANK(S841,$S$4:$S$999,0)+COUNTIF($S$4:S841,S841)-1+MAX(Q:Q),"")</f>
        <v/>
      </c>
      <c r="U841" s="34" t="str">
        <f t="shared" si="211"/>
        <v/>
      </c>
      <c r="V841" s="34" t="str">
        <f t="shared" ca="1" si="212"/>
        <v/>
      </c>
      <c r="W841" s="34" t="str">
        <f>IF(AND(C841="Abierto",D841="Media"),RANK(V841,$V$4:$V$999,0)+COUNTIF($V$4:V841,V841)-1+MAX(Q:Q,T:T),"")</f>
        <v/>
      </c>
      <c r="X841" s="34" t="str">
        <f t="shared" si="213"/>
        <v/>
      </c>
      <c r="Y841" s="34" t="str">
        <f t="shared" ca="1" si="214"/>
        <v/>
      </c>
      <c r="Z841" s="34" t="str">
        <f>IF(AND(C841="Abierto",D841="Baja"),RANK(Y841,$Y$4:$Y$999,0)+COUNTIF($Y$4:Y841,Y841)-1+MAX(Q:Q,T:T,W:W),"")</f>
        <v/>
      </c>
      <c r="AA841" s="35" t="str">
        <f t="shared" si="205"/>
        <v/>
      </c>
      <c r="AB841" s="35" t="str">
        <f t="shared" si="215"/>
        <v/>
      </c>
      <c r="AC841" s="35" t="str">
        <f t="shared" si="216"/>
        <v/>
      </c>
      <c r="AD841" s="36">
        <v>838</v>
      </c>
      <c r="AE841" s="36" t="str">
        <f t="shared" ca="1" si="217"/>
        <v/>
      </c>
      <c r="AF841" s="37" t="str">
        <f t="shared" ca="1" si="218"/>
        <v/>
      </c>
      <c r="AG841" s="24"/>
      <c r="AH841" s="24"/>
      <c r="AI841" s="24"/>
      <c r="AJ841" s="24"/>
      <c r="AK841" s="36" t="str">
        <f>IF(AL841="","",MAX($AK$1:AK840)+1)</f>
        <v/>
      </c>
      <c r="AL841" s="39" t="str">
        <f>IF(H841="","",IF(COUNTIF($AL$3:AL840,H841)=0,H841,""))</f>
        <v/>
      </c>
      <c r="AM841" s="39" t="str">
        <f t="shared" si="219"/>
        <v/>
      </c>
    </row>
    <row r="842" spans="2:39" x14ac:dyDescent="0.35">
      <c r="B842" s="31"/>
      <c r="C842" s="31"/>
      <c r="D842" s="31"/>
      <c r="E842" s="31"/>
      <c r="F842" s="78"/>
      <c r="G842" s="21"/>
      <c r="H842" s="31"/>
      <c r="I842" s="32"/>
      <c r="J842" s="33" t="str">
        <f t="shared" si="206"/>
        <v/>
      </c>
      <c r="K842" s="31"/>
      <c r="L842" s="24"/>
      <c r="M842" s="24"/>
      <c r="N842" s="24"/>
      <c r="O842" s="34" t="str">
        <f t="shared" si="207"/>
        <v/>
      </c>
      <c r="P842" s="34" t="str">
        <f t="shared" ca="1" si="208"/>
        <v/>
      </c>
      <c r="Q842" s="34" t="str">
        <f>IF(AND(C842="Abierto",D842="Urgente"),RANK(P842,$P$4:$P$999,0)+COUNTIF($P$4:P842,P842)-1,"")</f>
        <v/>
      </c>
      <c r="R842" s="34" t="str">
        <f t="shared" si="209"/>
        <v/>
      </c>
      <c r="S842" s="34" t="str">
        <f t="shared" ca="1" si="210"/>
        <v/>
      </c>
      <c r="T842" s="34" t="str">
        <f>IF(AND(C842="Abierto",D842="Alta"),RANK(S842,$S$4:$S$999,0)+COUNTIF($S$4:S842,S842)-1+MAX(Q:Q),"")</f>
        <v/>
      </c>
      <c r="U842" s="34" t="str">
        <f t="shared" si="211"/>
        <v/>
      </c>
      <c r="V842" s="34" t="str">
        <f t="shared" ca="1" si="212"/>
        <v/>
      </c>
      <c r="W842" s="34" t="str">
        <f>IF(AND(C842="Abierto",D842="Media"),RANK(V842,$V$4:$V$999,0)+COUNTIF($V$4:V842,V842)-1+MAX(Q:Q,T:T),"")</f>
        <v/>
      </c>
      <c r="X842" s="34" t="str">
        <f t="shared" si="213"/>
        <v/>
      </c>
      <c r="Y842" s="34" t="str">
        <f t="shared" ca="1" si="214"/>
        <v/>
      </c>
      <c r="Z842" s="34" t="str">
        <f>IF(AND(C842="Abierto",D842="Baja"),RANK(Y842,$Y$4:$Y$999,0)+COUNTIF($Y$4:Y842,Y842)-1+MAX(Q:Q,T:T,W:W),"")</f>
        <v/>
      </c>
      <c r="AA842" s="35" t="str">
        <f t="shared" si="205"/>
        <v/>
      </c>
      <c r="AB842" s="35" t="str">
        <f t="shared" si="215"/>
        <v/>
      </c>
      <c r="AC842" s="35" t="str">
        <f t="shared" si="216"/>
        <v/>
      </c>
      <c r="AD842" s="36">
        <v>839</v>
      </c>
      <c r="AE842" s="36" t="str">
        <f t="shared" ca="1" si="217"/>
        <v/>
      </c>
      <c r="AF842" s="37" t="str">
        <f t="shared" ca="1" si="218"/>
        <v/>
      </c>
      <c r="AG842" s="24"/>
      <c r="AH842" s="24"/>
      <c r="AI842" s="24"/>
      <c r="AJ842" s="24"/>
      <c r="AK842" s="36" t="str">
        <f>IF(AL842="","",MAX($AK$1:AK841)+1)</f>
        <v/>
      </c>
      <c r="AL842" s="39" t="str">
        <f>IF(H842="","",IF(COUNTIF($AL$3:AL841,H842)=0,H842,""))</f>
        <v/>
      </c>
      <c r="AM842" s="39" t="str">
        <f t="shared" si="219"/>
        <v/>
      </c>
    </row>
    <row r="843" spans="2:39" x14ac:dyDescent="0.35">
      <c r="B843" s="31"/>
      <c r="C843" s="31"/>
      <c r="D843" s="31"/>
      <c r="E843" s="31"/>
      <c r="F843" s="78"/>
      <c r="G843" s="21"/>
      <c r="H843" s="31"/>
      <c r="I843" s="32"/>
      <c r="J843" s="33" t="str">
        <f t="shared" si="206"/>
        <v/>
      </c>
      <c r="K843" s="31"/>
      <c r="L843" s="24"/>
      <c r="M843" s="24"/>
      <c r="N843" s="24"/>
      <c r="O843" s="34" t="str">
        <f t="shared" si="207"/>
        <v/>
      </c>
      <c r="P843" s="34" t="str">
        <f t="shared" ca="1" si="208"/>
        <v/>
      </c>
      <c r="Q843" s="34" t="str">
        <f>IF(AND(C843="Abierto",D843="Urgente"),RANK(P843,$P$4:$P$999,0)+COUNTIF($P$4:P843,P843)-1,"")</f>
        <v/>
      </c>
      <c r="R843" s="34" t="str">
        <f t="shared" si="209"/>
        <v/>
      </c>
      <c r="S843" s="34" t="str">
        <f t="shared" ca="1" si="210"/>
        <v/>
      </c>
      <c r="T843" s="34" t="str">
        <f>IF(AND(C843="Abierto",D843="Alta"),RANK(S843,$S$4:$S$999,0)+COUNTIF($S$4:S843,S843)-1+MAX(Q:Q),"")</f>
        <v/>
      </c>
      <c r="U843" s="34" t="str">
        <f t="shared" si="211"/>
        <v/>
      </c>
      <c r="V843" s="34" t="str">
        <f t="shared" ca="1" si="212"/>
        <v/>
      </c>
      <c r="W843" s="34" t="str">
        <f>IF(AND(C843="Abierto",D843="Media"),RANK(V843,$V$4:$V$999,0)+COUNTIF($V$4:V843,V843)-1+MAX(Q:Q,T:T),"")</f>
        <v/>
      </c>
      <c r="X843" s="34" t="str">
        <f t="shared" si="213"/>
        <v/>
      </c>
      <c r="Y843" s="34" t="str">
        <f t="shared" ca="1" si="214"/>
        <v/>
      </c>
      <c r="Z843" s="34" t="str">
        <f>IF(AND(C843="Abierto",D843="Baja"),RANK(Y843,$Y$4:$Y$999,0)+COUNTIF($Y$4:Y843,Y843)-1+MAX(Q:Q,T:T,W:W),"")</f>
        <v/>
      </c>
      <c r="AA843" s="35" t="str">
        <f t="shared" si="205"/>
        <v/>
      </c>
      <c r="AB843" s="35" t="str">
        <f t="shared" si="215"/>
        <v/>
      </c>
      <c r="AC843" s="35" t="str">
        <f t="shared" si="216"/>
        <v/>
      </c>
      <c r="AD843" s="36">
        <v>840</v>
      </c>
      <c r="AE843" s="36" t="str">
        <f t="shared" ca="1" si="217"/>
        <v/>
      </c>
      <c r="AF843" s="37" t="str">
        <f t="shared" ca="1" si="218"/>
        <v/>
      </c>
      <c r="AG843" s="24"/>
      <c r="AH843" s="24"/>
      <c r="AI843" s="24"/>
      <c r="AJ843" s="24"/>
      <c r="AK843" s="36" t="str">
        <f>IF(AL843="","",MAX($AK$1:AK842)+1)</f>
        <v/>
      </c>
      <c r="AL843" s="39" t="str">
        <f>IF(H843="","",IF(COUNTIF($AL$3:AL842,H843)=0,H843,""))</f>
        <v/>
      </c>
      <c r="AM843" s="39" t="str">
        <f t="shared" si="219"/>
        <v/>
      </c>
    </row>
    <row r="844" spans="2:39" x14ac:dyDescent="0.35">
      <c r="B844" s="31"/>
      <c r="C844" s="31"/>
      <c r="D844" s="31"/>
      <c r="E844" s="31"/>
      <c r="F844" s="78"/>
      <c r="G844" s="21"/>
      <c r="H844" s="31"/>
      <c r="I844" s="32"/>
      <c r="J844" s="33" t="str">
        <f t="shared" si="206"/>
        <v/>
      </c>
      <c r="K844" s="31"/>
      <c r="L844" s="24"/>
      <c r="M844" s="24"/>
      <c r="N844" s="24"/>
      <c r="O844" s="34" t="str">
        <f t="shared" si="207"/>
        <v/>
      </c>
      <c r="P844" s="34" t="str">
        <f t="shared" ca="1" si="208"/>
        <v/>
      </c>
      <c r="Q844" s="34" t="str">
        <f>IF(AND(C844="Abierto",D844="Urgente"),RANK(P844,$P$4:$P$999,0)+COUNTIF($P$4:P844,P844)-1,"")</f>
        <v/>
      </c>
      <c r="R844" s="34" t="str">
        <f t="shared" si="209"/>
        <v/>
      </c>
      <c r="S844" s="34" t="str">
        <f t="shared" ca="1" si="210"/>
        <v/>
      </c>
      <c r="T844" s="34" t="str">
        <f>IF(AND(C844="Abierto",D844="Alta"),RANK(S844,$S$4:$S$999,0)+COUNTIF($S$4:S844,S844)-1+MAX(Q:Q),"")</f>
        <v/>
      </c>
      <c r="U844" s="34" t="str">
        <f t="shared" si="211"/>
        <v/>
      </c>
      <c r="V844" s="34" t="str">
        <f t="shared" ca="1" si="212"/>
        <v/>
      </c>
      <c r="W844" s="34" t="str">
        <f>IF(AND(C844="Abierto",D844="Media"),RANK(V844,$V$4:$V$999,0)+COUNTIF($V$4:V844,V844)-1+MAX(Q:Q,T:T),"")</f>
        <v/>
      </c>
      <c r="X844" s="34" t="str">
        <f t="shared" si="213"/>
        <v/>
      </c>
      <c r="Y844" s="34" t="str">
        <f t="shared" ca="1" si="214"/>
        <v/>
      </c>
      <c r="Z844" s="34" t="str">
        <f>IF(AND(C844="Abierto",D844="Baja"),RANK(Y844,$Y$4:$Y$999,0)+COUNTIF($Y$4:Y844,Y844)-1+MAX(Q:Q,T:T,W:W),"")</f>
        <v/>
      </c>
      <c r="AA844" s="35" t="str">
        <f t="shared" si="205"/>
        <v/>
      </c>
      <c r="AB844" s="35" t="str">
        <f t="shared" si="215"/>
        <v/>
      </c>
      <c r="AC844" s="35" t="str">
        <f t="shared" si="216"/>
        <v/>
      </c>
      <c r="AD844" s="36">
        <v>841</v>
      </c>
      <c r="AE844" s="36" t="str">
        <f t="shared" ca="1" si="217"/>
        <v/>
      </c>
      <c r="AF844" s="37" t="str">
        <f t="shared" ca="1" si="218"/>
        <v/>
      </c>
      <c r="AG844" s="24"/>
      <c r="AH844" s="24"/>
      <c r="AI844" s="24"/>
      <c r="AJ844" s="24"/>
      <c r="AK844" s="36" t="str">
        <f>IF(AL844="","",MAX($AK$1:AK843)+1)</f>
        <v/>
      </c>
      <c r="AL844" s="39" t="str">
        <f>IF(H844="","",IF(COUNTIF($AL$3:AL843,H844)=0,H844,""))</f>
        <v/>
      </c>
      <c r="AM844" s="39" t="str">
        <f t="shared" si="219"/>
        <v/>
      </c>
    </row>
    <row r="845" spans="2:39" x14ac:dyDescent="0.35">
      <c r="B845" s="31"/>
      <c r="C845" s="31"/>
      <c r="D845" s="31"/>
      <c r="E845" s="31"/>
      <c r="F845" s="78"/>
      <c r="G845" s="21"/>
      <c r="H845" s="31"/>
      <c r="I845" s="32"/>
      <c r="J845" s="33" t="str">
        <f t="shared" si="206"/>
        <v/>
      </c>
      <c r="K845" s="31"/>
      <c r="L845" s="24"/>
      <c r="M845" s="24"/>
      <c r="N845" s="24"/>
      <c r="O845" s="34" t="str">
        <f t="shared" si="207"/>
        <v/>
      </c>
      <c r="P845" s="34" t="str">
        <f t="shared" ca="1" si="208"/>
        <v/>
      </c>
      <c r="Q845" s="34" t="str">
        <f>IF(AND(C845="Abierto",D845="Urgente"),RANK(P845,$P$4:$P$999,0)+COUNTIF($P$4:P845,P845)-1,"")</f>
        <v/>
      </c>
      <c r="R845" s="34" t="str">
        <f t="shared" si="209"/>
        <v/>
      </c>
      <c r="S845" s="34" t="str">
        <f t="shared" ca="1" si="210"/>
        <v/>
      </c>
      <c r="T845" s="34" t="str">
        <f>IF(AND(C845="Abierto",D845="Alta"),RANK(S845,$S$4:$S$999,0)+COUNTIF($S$4:S845,S845)-1+MAX(Q:Q),"")</f>
        <v/>
      </c>
      <c r="U845" s="34" t="str">
        <f t="shared" si="211"/>
        <v/>
      </c>
      <c r="V845" s="34" t="str">
        <f t="shared" ca="1" si="212"/>
        <v/>
      </c>
      <c r="W845" s="34" t="str">
        <f>IF(AND(C845="Abierto",D845="Media"),RANK(V845,$V$4:$V$999,0)+COUNTIF($V$4:V845,V845)-1+MAX(Q:Q,T:T),"")</f>
        <v/>
      </c>
      <c r="X845" s="34" t="str">
        <f t="shared" si="213"/>
        <v/>
      </c>
      <c r="Y845" s="34" t="str">
        <f t="shared" ca="1" si="214"/>
        <v/>
      </c>
      <c r="Z845" s="34" t="str">
        <f>IF(AND(C845="Abierto",D845="Baja"),RANK(Y845,$Y$4:$Y$999,0)+COUNTIF($Y$4:Y845,Y845)-1+MAX(Q:Q,T:T,W:W),"")</f>
        <v/>
      </c>
      <c r="AA845" s="35" t="str">
        <f t="shared" si="205"/>
        <v/>
      </c>
      <c r="AB845" s="35" t="str">
        <f t="shared" si="215"/>
        <v/>
      </c>
      <c r="AC845" s="35" t="str">
        <f t="shared" si="216"/>
        <v/>
      </c>
      <c r="AD845" s="36">
        <v>842</v>
      </c>
      <c r="AE845" s="36" t="str">
        <f t="shared" ca="1" si="217"/>
        <v/>
      </c>
      <c r="AF845" s="37" t="str">
        <f t="shared" ca="1" si="218"/>
        <v/>
      </c>
      <c r="AG845" s="24"/>
      <c r="AH845" s="24"/>
      <c r="AI845" s="24"/>
      <c r="AJ845" s="24"/>
      <c r="AK845" s="36" t="str">
        <f>IF(AL845="","",MAX($AK$1:AK844)+1)</f>
        <v/>
      </c>
      <c r="AL845" s="39" t="str">
        <f>IF(H845="","",IF(COUNTIF($AL$3:AL844,H845)=0,H845,""))</f>
        <v/>
      </c>
      <c r="AM845" s="39" t="str">
        <f t="shared" si="219"/>
        <v/>
      </c>
    </row>
    <row r="846" spans="2:39" x14ac:dyDescent="0.35">
      <c r="B846" s="31"/>
      <c r="C846" s="31"/>
      <c r="D846" s="31"/>
      <c r="E846" s="31"/>
      <c r="F846" s="78"/>
      <c r="G846" s="21"/>
      <c r="H846" s="31"/>
      <c r="I846" s="32"/>
      <c r="J846" s="33" t="str">
        <f t="shared" si="206"/>
        <v/>
      </c>
      <c r="K846" s="31"/>
      <c r="L846" s="24"/>
      <c r="M846" s="24"/>
      <c r="N846" s="24"/>
      <c r="O846" s="34" t="str">
        <f t="shared" si="207"/>
        <v/>
      </c>
      <c r="P846" s="34" t="str">
        <f t="shared" ca="1" si="208"/>
        <v/>
      </c>
      <c r="Q846" s="34" t="str">
        <f>IF(AND(C846="Abierto",D846="Urgente"),RANK(P846,$P$4:$P$999,0)+COUNTIF($P$4:P846,P846)-1,"")</f>
        <v/>
      </c>
      <c r="R846" s="34" t="str">
        <f t="shared" si="209"/>
        <v/>
      </c>
      <c r="S846" s="34" t="str">
        <f t="shared" ca="1" si="210"/>
        <v/>
      </c>
      <c r="T846" s="34" t="str">
        <f>IF(AND(C846="Abierto",D846="Alta"),RANK(S846,$S$4:$S$999,0)+COUNTIF($S$4:S846,S846)-1+MAX(Q:Q),"")</f>
        <v/>
      </c>
      <c r="U846" s="34" t="str">
        <f t="shared" si="211"/>
        <v/>
      </c>
      <c r="V846" s="34" t="str">
        <f t="shared" ca="1" si="212"/>
        <v/>
      </c>
      <c r="W846" s="34" t="str">
        <f>IF(AND(C846="Abierto",D846="Media"),RANK(V846,$V$4:$V$999,0)+COUNTIF($V$4:V846,V846)-1+MAX(Q:Q,T:T),"")</f>
        <v/>
      </c>
      <c r="X846" s="34" t="str">
        <f t="shared" si="213"/>
        <v/>
      </c>
      <c r="Y846" s="34" t="str">
        <f t="shared" ca="1" si="214"/>
        <v/>
      </c>
      <c r="Z846" s="34" t="str">
        <f>IF(AND(C846="Abierto",D846="Baja"),RANK(Y846,$Y$4:$Y$999,0)+COUNTIF($Y$4:Y846,Y846)-1+MAX(Q:Q,T:T,W:W),"")</f>
        <v/>
      </c>
      <c r="AA846" s="35" t="str">
        <f t="shared" si="205"/>
        <v/>
      </c>
      <c r="AB846" s="35" t="str">
        <f t="shared" si="215"/>
        <v/>
      </c>
      <c r="AC846" s="35" t="str">
        <f t="shared" si="216"/>
        <v/>
      </c>
      <c r="AD846" s="36">
        <v>843</v>
      </c>
      <c r="AE846" s="36" t="str">
        <f t="shared" ca="1" si="217"/>
        <v/>
      </c>
      <c r="AF846" s="37" t="str">
        <f t="shared" ca="1" si="218"/>
        <v/>
      </c>
      <c r="AG846" s="24"/>
      <c r="AH846" s="24"/>
      <c r="AI846" s="24"/>
      <c r="AJ846" s="24"/>
      <c r="AK846" s="36" t="str">
        <f>IF(AL846="","",MAX($AK$1:AK845)+1)</f>
        <v/>
      </c>
      <c r="AL846" s="39" t="str">
        <f>IF(H846="","",IF(COUNTIF($AL$3:AL845,H846)=0,H846,""))</f>
        <v/>
      </c>
      <c r="AM846" s="39" t="str">
        <f t="shared" si="219"/>
        <v/>
      </c>
    </row>
    <row r="847" spans="2:39" x14ac:dyDescent="0.35">
      <c r="B847" s="31"/>
      <c r="C847" s="31"/>
      <c r="D847" s="31"/>
      <c r="E847" s="31"/>
      <c r="F847" s="78"/>
      <c r="G847" s="21"/>
      <c r="H847" s="31"/>
      <c r="I847" s="32"/>
      <c r="J847" s="33" t="str">
        <f t="shared" si="206"/>
        <v/>
      </c>
      <c r="K847" s="31"/>
      <c r="L847" s="24"/>
      <c r="M847" s="24"/>
      <c r="N847" s="24"/>
      <c r="O847" s="34" t="str">
        <f t="shared" si="207"/>
        <v/>
      </c>
      <c r="P847" s="34" t="str">
        <f t="shared" ca="1" si="208"/>
        <v/>
      </c>
      <c r="Q847" s="34" t="str">
        <f>IF(AND(C847="Abierto",D847="Urgente"),RANK(P847,$P$4:$P$999,0)+COUNTIF($P$4:P847,P847)-1,"")</f>
        <v/>
      </c>
      <c r="R847" s="34" t="str">
        <f t="shared" si="209"/>
        <v/>
      </c>
      <c r="S847" s="34" t="str">
        <f t="shared" ca="1" si="210"/>
        <v/>
      </c>
      <c r="T847" s="34" t="str">
        <f>IF(AND(C847="Abierto",D847="Alta"),RANK(S847,$S$4:$S$999,0)+COUNTIF($S$4:S847,S847)-1+MAX(Q:Q),"")</f>
        <v/>
      </c>
      <c r="U847" s="34" t="str">
        <f t="shared" si="211"/>
        <v/>
      </c>
      <c r="V847" s="34" t="str">
        <f t="shared" ca="1" si="212"/>
        <v/>
      </c>
      <c r="W847" s="34" t="str">
        <f>IF(AND(C847="Abierto",D847="Media"),RANK(V847,$V$4:$V$999,0)+COUNTIF($V$4:V847,V847)-1+MAX(Q:Q,T:T),"")</f>
        <v/>
      </c>
      <c r="X847" s="34" t="str">
        <f t="shared" si="213"/>
        <v/>
      </c>
      <c r="Y847" s="34" t="str">
        <f t="shared" ca="1" si="214"/>
        <v/>
      </c>
      <c r="Z847" s="34" t="str">
        <f>IF(AND(C847="Abierto",D847="Baja"),RANK(Y847,$Y$4:$Y$999,0)+COUNTIF($Y$4:Y847,Y847)-1+MAX(Q:Q,T:T,W:W),"")</f>
        <v/>
      </c>
      <c r="AA847" s="35" t="str">
        <f t="shared" si="205"/>
        <v/>
      </c>
      <c r="AB847" s="35" t="str">
        <f t="shared" si="215"/>
        <v/>
      </c>
      <c r="AC847" s="35" t="str">
        <f t="shared" si="216"/>
        <v/>
      </c>
      <c r="AD847" s="36">
        <v>844</v>
      </c>
      <c r="AE847" s="36" t="str">
        <f t="shared" ca="1" si="217"/>
        <v/>
      </c>
      <c r="AF847" s="37" t="str">
        <f t="shared" ca="1" si="218"/>
        <v/>
      </c>
      <c r="AG847" s="24"/>
      <c r="AH847" s="24"/>
      <c r="AI847" s="24"/>
      <c r="AJ847" s="24"/>
      <c r="AK847" s="36" t="str">
        <f>IF(AL847="","",MAX($AK$1:AK846)+1)</f>
        <v/>
      </c>
      <c r="AL847" s="39" t="str">
        <f>IF(H847="","",IF(COUNTIF($AL$3:AL846,H847)=0,H847,""))</f>
        <v/>
      </c>
      <c r="AM847" s="39" t="str">
        <f t="shared" si="219"/>
        <v/>
      </c>
    </row>
    <row r="848" spans="2:39" x14ac:dyDescent="0.35">
      <c r="B848" s="31"/>
      <c r="C848" s="31"/>
      <c r="D848" s="31"/>
      <c r="E848" s="31"/>
      <c r="F848" s="78"/>
      <c r="G848" s="21"/>
      <c r="H848" s="31"/>
      <c r="I848" s="32"/>
      <c r="J848" s="33" t="str">
        <f t="shared" si="206"/>
        <v/>
      </c>
      <c r="K848" s="31"/>
      <c r="L848" s="24"/>
      <c r="M848" s="24"/>
      <c r="N848" s="24"/>
      <c r="O848" s="34" t="str">
        <f t="shared" si="207"/>
        <v/>
      </c>
      <c r="P848" s="34" t="str">
        <f t="shared" ca="1" si="208"/>
        <v/>
      </c>
      <c r="Q848" s="34" t="str">
        <f>IF(AND(C848="Abierto",D848="Urgente"),RANK(P848,$P$4:$P$999,0)+COUNTIF($P$4:P848,P848)-1,"")</f>
        <v/>
      </c>
      <c r="R848" s="34" t="str">
        <f t="shared" si="209"/>
        <v/>
      </c>
      <c r="S848" s="34" t="str">
        <f t="shared" ca="1" si="210"/>
        <v/>
      </c>
      <c r="T848" s="34" t="str">
        <f>IF(AND(C848="Abierto",D848="Alta"),RANK(S848,$S$4:$S$999,0)+COUNTIF($S$4:S848,S848)-1+MAX(Q:Q),"")</f>
        <v/>
      </c>
      <c r="U848" s="34" t="str">
        <f t="shared" si="211"/>
        <v/>
      </c>
      <c r="V848" s="34" t="str">
        <f t="shared" ca="1" si="212"/>
        <v/>
      </c>
      <c r="W848" s="34" t="str">
        <f>IF(AND(C848="Abierto",D848="Media"),RANK(V848,$V$4:$V$999,0)+COUNTIF($V$4:V848,V848)-1+MAX(Q:Q,T:T),"")</f>
        <v/>
      </c>
      <c r="X848" s="34" t="str">
        <f t="shared" si="213"/>
        <v/>
      </c>
      <c r="Y848" s="34" t="str">
        <f t="shared" ca="1" si="214"/>
        <v/>
      </c>
      <c r="Z848" s="34" t="str">
        <f>IF(AND(C848="Abierto",D848="Baja"),RANK(Y848,$Y$4:$Y$999,0)+COUNTIF($Y$4:Y848,Y848)-1+MAX(Q:Q,T:T,W:W),"")</f>
        <v/>
      </c>
      <c r="AA848" s="35" t="str">
        <f t="shared" si="205"/>
        <v/>
      </c>
      <c r="AB848" s="35" t="str">
        <f t="shared" si="215"/>
        <v/>
      </c>
      <c r="AC848" s="35" t="str">
        <f t="shared" si="216"/>
        <v/>
      </c>
      <c r="AD848" s="36">
        <v>845</v>
      </c>
      <c r="AE848" s="36" t="str">
        <f t="shared" ca="1" si="217"/>
        <v/>
      </c>
      <c r="AF848" s="37" t="str">
        <f t="shared" ca="1" si="218"/>
        <v/>
      </c>
      <c r="AG848" s="24"/>
      <c r="AH848" s="24"/>
      <c r="AI848" s="24"/>
      <c r="AJ848" s="24"/>
      <c r="AK848" s="36" t="str">
        <f>IF(AL848="","",MAX($AK$1:AK847)+1)</f>
        <v/>
      </c>
      <c r="AL848" s="39" t="str">
        <f>IF(H848="","",IF(COUNTIF($AL$3:AL847,H848)=0,H848,""))</f>
        <v/>
      </c>
      <c r="AM848" s="39" t="str">
        <f t="shared" si="219"/>
        <v/>
      </c>
    </row>
    <row r="849" spans="2:39" x14ac:dyDescent="0.35">
      <c r="B849" s="31"/>
      <c r="C849" s="31"/>
      <c r="D849" s="31"/>
      <c r="E849" s="31"/>
      <c r="F849" s="78"/>
      <c r="G849" s="21"/>
      <c r="H849" s="31"/>
      <c r="I849" s="32"/>
      <c r="J849" s="33" t="str">
        <f t="shared" si="206"/>
        <v/>
      </c>
      <c r="K849" s="31"/>
      <c r="L849" s="24"/>
      <c r="M849" s="24"/>
      <c r="N849" s="24"/>
      <c r="O849" s="34" t="str">
        <f t="shared" si="207"/>
        <v/>
      </c>
      <c r="P849" s="34" t="str">
        <f t="shared" ca="1" si="208"/>
        <v/>
      </c>
      <c r="Q849" s="34" t="str">
        <f>IF(AND(C849="Abierto",D849="Urgente"),RANK(P849,$P$4:$P$999,0)+COUNTIF($P$4:P849,P849)-1,"")</f>
        <v/>
      </c>
      <c r="R849" s="34" t="str">
        <f t="shared" si="209"/>
        <v/>
      </c>
      <c r="S849" s="34" t="str">
        <f t="shared" ca="1" si="210"/>
        <v/>
      </c>
      <c r="T849" s="34" t="str">
        <f>IF(AND(C849="Abierto",D849="Alta"),RANK(S849,$S$4:$S$999,0)+COUNTIF($S$4:S849,S849)-1+MAX(Q:Q),"")</f>
        <v/>
      </c>
      <c r="U849" s="34" t="str">
        <f t="shared" si="211"/>
        <v/>
      </c>
      <c r="V849" s="34" t="str">
        <f t="shared" ca="1" si="212"/>
        <v/>
      </c>
      <c r="W849" s="34" t="str">
        <f>IF(AND(C849="Abierto",D849="Media"),RANK(V849,$V$4:$V$999,0)+COUNTIF($V$4:V849,V849)-1+MAX(Q:Q,T:T),"")</f>
        <v/>
      </c>
      <c r="X849" s="34" t="str">
        <f t="shared" si="213"/>
        <v/>
      </c>
      <c r="Y849" s="34" t="str">
        <f t="shared" ca="1" si="214"/>
        <v/>
      </c>
      <c r="Z849" s="34" t="str">
        <f>IF(AND(C849="Abierto",D849="Baja"),RANK(Y849,$Y$4:$Y$999,0)+COUNTIF($Y$4:Y849,Y849)-1+MAX(Q:Q,T:T,W:W),"")</f>
        <v/>
      </c>
      <c r="AA849" s="35" t="str">
        <f t="shared" si="205"/>
        <v/>
      </c>
      <c r="AB849" s="35" t="str">
        <f t="shared" si="215"/>
        <v/>
      </c>
      <c r="AC849" s="35" t="str">
        <f t="shared" si="216"/>
        <v/>
      </c>
      <c r="AD849" s="36">
        <v>846</v>
      </c>
      <c r="AE849" s="36" t="str">
        <f t="shared" ca="1" si="217"/>
        <v/>
      </c>
      <c r="AF849" s="37" t="str">
        <f t="shared" ca="1" si="218"/>
        <v/>
      </c>
      <c r="AG849" s="24"/>
      <c r="AH849" s="24"/>
      <c r="AI849" s="24"/>
      <c r="AJ849" s="24"/>
      <c r="AK849" s="36" t="str">
        <f>IF(AL849="","",MAX($AK$1:AK848)+1)</f>
        <v/>
      </c>
      <c r="AL849" s="39" t="str">
        <f>IF(H849="","",IF(COUNTIF($AL$3:AL848,H849)=0,H849,""))</f>
        <v/>
      </c>
      <c r="AM849" s="39" t="str">
        <f t="shared" si="219"/>
        <v/>
      </c>
    </row>
    <row r="850" spans="2:39" x14ac:dyDescent="0.35">
      <c r="B850" s="31"/>
      <c r="C850" s="31"/>
      <c r="D850" s="31"/>
      <c r="E850" s="31"/>
      <c r="F850" s="78"/>
      <c r="G850" s="21"/>
      <c r="H850" s="31"/>
      <c r="I850" s="32"/>
      <c r="J850" s="33" t="str">
        <f t="shared" si="206"/>
        <v/>
      </c>
      <c r="K850" s="31"/>
      <c r="L850" s="24"/>
      <c r="M850" s="24"/>
      <c r="N850" s="24"/>
      <c r="O850" s="34" t="str">
        <f t="shared" si="207"/>
        <v/>
      </c>
      <c r="P850" s="34" t="str">
        <f t="shared" ca="1" si="208"/>
        <v/>
      </c>
      <c r="Q850" s="34" t="str">
        <f>IF(AND(C850="Abierto",D850="Urgente"),RANK(P850,$P$4:$P$999,0)+COUNTIF($P$4:P850,P850)-1,"")</f>
        <v/>
      </c>
      <c r="R850" s="34" t="str">
        <f t="shared" si="209"/>
        <v/>
      </c>
      <c r="S850" s="34" t="str">
        <f t="shared" ca="1" si="210"/>
        <v/>
      </c>
      <c r="T850" s="34" t="str">
        <f>IF(AND(C850="Abierto",D850="Alta"),RANK(S850,$S$4:$S$999,0)+COUNTIF($S$4:S850,S850)-1+MAX(Q:Q),"")</f>
        <v/>
      </c>
      <c r="U850" s="34" t="str">
        <f t="shared" si="211"/>
        <v/>
      </c>
      <c r="V850" s="34" t="str">
        <f t="shared" ca="1" si="212"/>
        <v/>
      </c>
      <c r="W850" s="34" t="str">
        <f>IF(AND(C850="Abierto",D850="Media"),RANK(V850,$V$4:$V$999,0)+COUNTIF($V$4:V850,V850)-1+MAX(Q:Q,T:T),"")</f>
        <v/>
      </c>
      <c r="X850" s="34" t="str">
        <f t="shared" si="213"/>
        <v/>
      </c>
      <c r="Y850" s="34" t="str">
        <f t="shared" ca="1" si="214"/>
        <v/>
      </c>
      <c r="Z850" s="34" t="str">
        <f>IF(AND(C850="Abierto",D850="Baja"),RANK(Y850,$Y$4:$Y$999,0)+COUNTIF($Y$4:Y850,Y850)-1+MAX(Q:Q,T:T,W:W),"")</f>
        <v/>
      </c>
      <c r="AA850" s="35" t="str">
        <f t="shared" si="205"/>
        <v/>
      </c>
      <c r="AB850" s="35" t="str">
        <f t="shared" si="215"/>
        <v/>
      </c>
      <c r="AC850" s="35" t="str">
        <f t="shared" si="216"/>
        <v/>
      </c>
      <c r="AD850" s="36">
        <v>847</v>
      </c>
      <c r="AE850" s="36" t="str">
        <f t="shared" ca="1" si="217"/>
        <v/>
      </c>
      <c r="AF850" s="37" t="str">
        <f t="shared" ca="1" si="218"/>
        <v/>
      </c>
      <c r="AG850" s="24"/>
      <c r="AH850" s="24"/>
      <c r="AI850" s="24"/>
      <c r="AJ850" s="24"/>
      <c r="AK850" s="36" t="str">
        <f>IF(AL850="","",MAX($AK$1:AK849)+1)</f>
        <v/>
      </c>
      <c r="AL850" s="39" t="str">
        <f>IF(H850="","",IF(COUNTIF($AL$3:AL849,H850)=0,H850,""))</f>
        <v/>
      </c>
      <c r="AM850" s="39" t="str">
        <f t="shared" si="219"/>
        <v/>
      </c>
    </row>
    <row r="851" spans="2:39" x14ac:dyDescent="0.35">
      <c r="B851" s="31"/>
      <c r="C851" s="31"/>
      <c r="D851" s="31"/>
      <c r="E851" s="31"/>
      <c r="F851" s="78"/>
      <c r="G851" s="21"/>
      <c r="H851" s="31"/>
      <c r="I851" s="32"/>
      <c r="J851" s="33" t="str">
        <f t="shared" si="206"/>
        <v/>
      </c>
      <c r="K851" s="31"/>
      <c r="L851" s="24"/>
      <c r="M851" s="24"/>
      <c r="N851" s="24"/>
      <c r="O851" s="34" t="str">
        <f t="shared" si="207"/>
        <v/>
      </c>
      <c r="P851" s="34" t="str">
        <f t="shared" ca="1" si="208"/>
        <v/>
      </c>
      <c r="Q851" s="34" t="str">
        <f>IF(AND(C851="Abierto",D851="Urgente"),RANK(P851,$P$4:$P$999,0)+COUNTIF($P$4:P851,P851)-1,"")</f>
        <v/>
      </c>
      <c r="R851" s="34" t="str">
        <f t="shared" si="209"/>
        <v/>
      </c>
      <c r="S851" s="34" t="str">
        <f t="shared" ca="1" si="210"/>
        <v/>
      </c>
      <c r="T851" s="34" t="str">
        <f>IF(AND(C851="Abierto",D851="Alta"),RANK(S851,$S$4:$S$999,0)+COUNTIF($S$4:S851,S851)-1+MAX(Q:Q),"")</f>
        <v/>
      </c>
      <c r="U851" s="34" t="str">
        <f t="shared" si="211"/>
        <v/>
      </c>
      <c r="V851" s="34" t="str">
        <f t="shared" ca="1" si="212"/>
        <v/>
      </c>
      <c r="W851" s="34" t="str">
        <f>IF(AND(C851="Abierto",D851="Media"),RANK(V851,$V$4:$V$999,0)+COUNTIF($V$4:V851,V851)-1+MAX(Q:Q,T:T),"")</f>
        <v/>
      </c>
      <c r="X851" s="34" t="str">
        <f t="shared" si="213"/>
        <v/>
      </c>
      <c r="Y851" s="34" t="str">
        <f t="shared" ca="1" si="214"/>
        <v/>
      </c>
      <c r="Z851" s="34" t="str">
        <f>IF(AND(C851="Abierto",D851="Baja"),RANK(Y851,$Y$4:$Y$999,0)+COUNTIF($Y$4:Y851,Y851)-1+MAX(Q:Q,T:T,W:W),"")</f>
        <v/>
      </c>
      <c r="AA851" s="35" t="str">
        <f t="shared" si="205"/>
        <v/>
      </c>
      <c r="AB851" s="35" t="str">
        <f t="shared" si="215"/>
        <v/>
      </c>
      <c r="AC851" s="35" t="str">
        <f t="shared" si="216"/>
        <v/>
      </c>
      <c r="AD851" s="36">
        <v>848</v>
      </c>
      <c r="AE851" s="36" t="str">
        <f t="shared" ca="1" si="217"/>
        <v/>
      </c>
      <c r="AF851" s="37" t="str">
        <f t="shared" ca="1" si="218"/>
        <v/>
      </c>
      <c r="AG851" s="24"/>
      <c r="AH851" s="24"/>
      <c r="AI851" s="24"/>
      <c r="AJ851" s="24"/>
      <c r="AK851" s="36" t="str">
        <f>IF(AL851="","",MAX($AK$1:AK850)+1)</f>
        <v/>
      </c>
      <c r="AL851" s="39" t="str">
        <f>IF(H851="","",IF(COUNTIF($AL$3:AL850,H851)=0,H851,""))</f>
        <v/>
      </c>
      <c r="AM851" s="39" t="str">
        <f t="shared" si="219"/>
        <v/>
      </c>
    </row>
    <row r="852" spans="2:39" x14ac:dyDescent="0.35">
      <c r="B852" s="31"/>
      <c r="C852" s="31"/>
      <c r="D852" s="31"/>
      <c r="E852" s="31"/>
      <c r="F852" s="78"/>
      <c r="G852" s="21"/>
      <c r="H852" s="31"/>
      <c r="I852" s="32"/>
      <c r="J852" s="33" t="str">
        <f t="shared" si="206"/>
        <v/>
      </c>
      <c r="K852" s="31"/>
      <c r="L852" s="24"/>
      <c r="M852" s="24"/>
      <c r="N852" s="24"/>
      <c r="O852" s="34" t="str">
        <f t="shared" si="207"/>
        <v/>
      </c>
      <c r="P852" s="34" t="str">
        <f t="shared" ca="1" si="208"/>
        <v/>
      </c>
      <c r="Q852" s="34" t="str">
        <f>IF(AND(C852="Abierto",D852="Urgente"),RANK(P852,$P$4:$P$999,0)+COUNTIF($P$4:P852,P852)-1,"")</f>
        <v/>
      </c>
      <c r="R852" s="34" t="str">
        <f t="shared" si="209"/>
        <v/>
      </c>
      <c r="S852" s="34" t="str">
        <f t="shared" ca="1" si="210"/>
        <v/>
      </c>
      <c r="T852" s="34" t="str">
        <f>IF(AND(C852="Abierto",D852="Alta"),RANK(S852,$S$4:$S$999,0)+COUNTIF($S$4:S852,S852)-1+MAX(Q:Q),"")</f>
        <v/>
      </c>
      <c r="U852" s="34" t="str">
        <f t="shared" si="211"/>
        <v/>
      </c>
      <c r="V852" s="34" t="str">
        <f t="shared" ca="1" si="212"/>
        <v/>
      </c>
      <c r="W852" s="34" t="str">
        <f>IF(AND(C852="Abierto",D852="Media"),RANK(V852,$V$4:$V$999,0)+COUNTIF($V$4:V852,V852)-1+MAX(Q:Q,T:T),"")</f>
        <v/>
      </c>
      <c r="X852" s="34" t="str">
        <f t="shared" si="213"/>
        <v/>
      </c>
      <c r="Y852" s="34" t="str">
        <f t="shared" ca="1" si="214"/>
        <v/>
      </c>
      <c r="Z852" s="34" t="str">
        <f>IF(AND(C852="Abierto",D852="Baja"),RANK(Y852,$Y$4:$Y$999,0)+COUNTIF($Y$4:Y852,Y852)-1+MAX(Q:Q,T:T,W:W),"")</f>
        <v/>
      </c>
      <c r="AA852" s="35" t="str">
        <f t="shared" si="205"/>
        <v/>
      </c>
      <c r="AB852" s="35" t="str">
        <f t="shared" si="215"/>
        <v/>
      </c>
      <c r="AC852" s="35" t="str">
        <f t="shared" si="216"/>
        <v/>
      </c>
      <c r="AD852" s="36">
        <v>849</v>
      </c>
      <c r="AE852" s="36" t="str">
        <f t="shared" ca="1" si="217"/>
        <v/>
      </c>
      <c r="AF852" s="37" t="str">
        <f t="shared" ca="1" si="218"/>
        <v/>
      </c>
      <c r="AG852" s="24"/>
      <c r="AH852" s="24"/>
      <c r="AI852" s="24"/>
      <c r="AJ852" s="24"/>
      <c r="AK852" s="36" t="str">
        <f>IF(AL852="","",MAX($AK$1:AK851)+1)</f>
        <v/>
      </c>
      <c r="AL852" s="39" t="str">
        <f>IF(H852="","",IF(COUNTIF($AL$3:AL851,H852)=0,H852,""))</f>
        <v/>
      </c>
      <c r="AM852" s="39" t="str">
        <f t="shared" si="219"/>
        <v/>
      </c>
    </row>
    <row r="853" spans="2:39" x14ac:dyDescent="0.35">
      <c r="B853" s="31"/>
      <c r="C853" s="31"/>
      <c r="D853" s="31"/>
      <c r="E853" s="31"/>
      <c r="F853" s="78"/>
      <c r="G853" s="21"/>
      <c r="H853" s="31"/>
      <c r="I853" s="32"/>
      <c r="J853" s="33" t="str">
        <f t="shared" si="206"/>
        <v/>
      </c>
      <c r="K853" s="31"/>
      <c r="L853" s="24"/>
      <c r="M853" s="24"/>
      <c r="N853" s="24"/>
      <c r="O853" s="34" t="str">
        <f t="shared" si="207"/>
        <v/>
      </c>
      <c r="P853" s="34" t="str">
        <f t="shared" ca="1" si="208"/>
        <v/>
      </c>
      <c r="Q853" s="34" t="str">
        <f>IF(AND(C853="Abierto",D853="Urgente"),RANK(P853,$P$4:$P$999,0)+COUNTIF($P$4:P853,P853)-1,"")</f>
        <v/>
      </c>
      <c r="R853" s="34" t="str">
        <f t="shared" si="209"/>
        <v/>
      </c>
      <c r="S853" s="34" t="str">
        <f t="shared" ca="1" si="210"/>
        <v/>
      </c>
      <c r="T853" s="34" t="str">
        <f>IF(AND(C853="Abierto",D853="Alta"),RANK(S853,$S$4:$S$999,0)+COUNTIF($S$4:S853,S853)-1+MAX(Q:Q),"")</f>
        <v/>
      </c>
      <c r="U853" s="34" t="str">
        <f t="shared" si="211"/>
        <v/>
      </c>
      <c r="V853" s="34" t="str">
        <f t="shared" ca="1" si="212"/>
        <v/>
      </c>
      <c r="W853" s="34" t="str">
        <f>IF(AND(C853="Abierto",D853="Media"),RANK(V853,$V$4:$V$999,0)+COUNTIF($V$4:V853,V853)-1+MAX(Q:Q,T:T),"")</f>
        <v/>
      </c>
      <c r="X853" s="34" t="str">
        <f t="shared" si="213"/>
        <v/>
      </c>
      <c r="Y853" s="34" t="str">
        <f t="shared" ca="1" si="214"/>
        <v/>
      </c>
      <c r="Z853" s="34" t="str">
        <f>IF(AND(C853="Abierto",D853="Baja"),RANK(Y853,$Y$4:$Y$999,0)+COUNTIF($Y$4:Y853,Y853)-1+MAX(Q:Q,T:T,W:W),"")</f>
        <v/>
      </c>
      <c r="AA853" s="35" t="str">
        <f t="shared" si="205"/>
        <v/>
      </c>
      <c r="AB853" s="35" t="str">
        <f t="shared" si="215"/>
        <v/>
      </c>
      <c r="AC853" s="35" t="str">
        <f t="shared" si="216"/>
        <v/>
      </c>
      <c r="AD853" s="36">
        <v>850</v>
      </c>
      <c r="AE853" s="36" t="str">
        <f t="shared" ca="1" si="217"/>
        <v/>
      </c>
      <c r="AF853" s="37" t="str">
        <f t="shared" ca="1" si="218"/>
        <v/>
      </c>
      <c r="AG853" s="24"/>
      <c r="AH853" s="24"/>
      <c r="AI853" s="24"/>
      <c r="AJ853" s="24"/>
      <c r="AK853" s="36" t="str">
        <f>IF(AL853="","",MAX($AK$1:AK852)+1)</f>
        <v/>
      </c>
      <c r="AL853" s="39" t="str">
        <f>IF(H853="","",IF(COUNTIF($AL$3:AL852,H853)=0,H853,""))</f>
        <v/>
      </c>
      <c r="AM853" s="39" t="str">
        <f t="shared" si="219"/>
        <v/>
      </c>
    </row>
    <row r="854" spans="2:39" x14ac:dyDescent="0.35">
      <c r="B854" s="31"/>
      <c r="C854" s="31"/>
      <c r="D854" s="31"/>
      <c r="E854" s="31"/>
      <c r="F854" s="78"/>
      <c r="G854" s="21"/>
      <c r="H854" s="31"/>
      <c r="I854" s="32"/>
      <c r="J854" s="33" t="str">
        <f t="shared" si="206"/>
        <v/>
      </c>
      <c r="K854" s="31"/>
      <c r="L854" s="24"/>
      <c r="M854" s="24"/>
      <c r="N854" s="24"/>
      <c r="O854" s="34" t="str">
        <f t="shared" si="207"/>
        <v/>
      </c>
      <c r="P854" s="34" t="str">
        <f t="shared" ca="1" si="208"/>
        <v/>
      </c>
      <c r="Q854" s="34" t="str">
        <f>IF(AND(C854="Abierto",D854="Urgente"),RANK(P854,$P$4:$P$999,0)+COUNTIF($P$4:P854,P854)-1,"")</f>
        <v/>
      </c>
      <c r="R854" s="34" t="str">
        <f t="shared" si="209"/>
        <v/>
      </c>
      <c r="S854" s="34" t="str">
        <f t="shared" ca="1" si="210"/>
        <v/>
      </c>
      <c r="T854" s="34" t="str">
        <f>IF(AND(C854="Abierto",D854="Alta"),RANK(S854,$S$4:$S$999,0)+COUNTIF($S$4:S854,S854)-1+MAX(Q:Q),"")</f>
        <v/>
      </c>
      <c r="U854" s="34" t="str">
        <f t="shared" si="211"/>
        <v/>
      </c>
      <c r="V854" s="34" t="str">
        <f t="shared" ca="1" si="212"/>
        <v/>
      </c>
      <c r="W854" s="34" t="str">
        <f>IF(AND(C854="Abierto",D854="Media"),RANK(V854,$V$4:$V$999,0)+COUNTIF($V$4:V854,V854)-1+MAX(Q:Q,T:T),"")</f>
        <v/>
      </c>
      <c r="X854" s="34" t="str">
        <f t="shared" si="213"/>
        <v/>
      </c>
      <c r="Y854" s="34" t="str">
        <f t="shared" ca="1" si="214"/>
        <v/>
      </c>
      <c r="Z854" s="34" t="str">
        <f>IF(AND(C854="Abierto",D854="Baja"),RANK(Y854,$Y$4:$Y$999,0)+COUNTIF($Y$4:Y854,Y854)-1+MAX(Q:Q,T:T,W:W),"")</f>
        <v/>
      </c>
      <c r="AA854" s="35" t="str">
        <f t="shared" si="205"/>
        <v/>
      </c>
      <c r="AB854" s="35" t="str">
        <f t="shared" si="215"/>
        <v/>
      </c>
      <c r="AC854" s="35" t="str">
        <f t="shared" si="216"/>
        <v/>
      </c>
      <c r="AD854" s="36">
        <v>851</v>
      </c>
      <c r="AE854" s="36" t="str">
        <f t="shared" ca="1" si="217"/>
        <v/>
      </c>
      <c r="AF854" s="37" t="str">
        <f t="shared" ca="1" si="218"/>
        <v/>
      </c>
      <c r="AG854" s="24"/>
      <c r="AH854" s="24"/>
      <c r="AI854" s="24"/>
      <c r="AJ854" s="24"/>
      <c r="AK854" s="36" t="str">
        <f>IF(AL854="","",MAX($AK$1:AK853)+1)</f>
        <v/>
      </c>
      <c r="AL854" s="39" t="str">
        <f>IF(H854="","",IF(COUNTIF($AL$3:AL853,H854)=0,H854,""))</f>
        <v/>
      </c>
      <c r="AM854" s="39" t="str">
        <f t="shared" si="219"/>
        <v/>
      </c>
    </row>
    <row r="855" spans="2:39" x14ac:dyDescent="0.35">
      <c r="B855" s="31"/>
      <c r="C855" s="31"/>
      <c r="D855" s="31"/>
      <c r="E855" s="31"/>
      <c r="F855" s="78"/>
      <c r="G855" s="21"/>
      <c r="H855" s="31"/>
      <c r="I855" s="32"/>
      <c r="J855" s="33" t="str">
        <f t="shared" si="206"/>
        <v/>
      </c>
      <c r="K855" s="31"/>
      <c r="L855" s="24"/>
      <c r="M855" s="24"/>
      <c r="N855" s="24"/>
      <c r="O855" s="34" t="str">
        <f t="shared" si="207"/>
        <v/>
      </c>
      <c r="P855" s="34" t="str">
        <f t="shared" ca="1" si="208"/>
        <v/>
      </c>
      <c r="Q855" s="34" t="str">
        <f>IF(AND(C855="Abierto",D855="Urgente"),RANK(P855,$P$4:$P$999,0)+COUNTIF($P$4:P855,P855)-1,"")</f>
        <v/>
      </c>
      <c r="R855" s="34" t="str">
        <f t="shared" si="209"/>
        <v/>
      </c>
      <c r="S855" s="34" t="str">
        <f t="shared" ca="1" si="210"/>
        <v/>
      </c>
      <c r="T855" s="34" t="str">
        <f>IF(AND(C855="Abierto",D855="Alta"),RANK(S855,$S$4:$S$999,0)+COUNTIF($S$4:S855,S855)-1+MAX(Q:Q),"")</f>
        <v/>
      </c>
      <c r="U855" s="34" t="str">
        <f t="shared" si="211"/>
        <v/>
      </c>
      <c r="V855" s="34" t="str">
        <f t="shared" ca="1" si="212"/>
        <v/>
      </c>
      <c r="W855" s="34" t="str">
        <f>IF(AND(C855="Abierto",D855="Media"),RANK(V855,$V$4:$V$999,0)+COUNTIF($V$4:V855,V855)-1+MAX(Q:Q,T:T),"")</f>
        <v/>
      </c>
      <c r="X855" s="34" t="str">
        <f t="shared" si="213"/>
        <v/>
      </c>
      <c r="Y855" s="34" t="str">
        <f t="shared" ca="1" si="214"/>
        <v/>
      </c>
      <c r="Z855" s="34" t="str">
        <f>IF(AND(C855="Abierto",D855="Baja"),RANK(Y855,$Y$4:$Y$999,0)+COUNTIF($Y$4:Y855,Y855)-1+MAX(Q:Q,T:T,W:W),"")</f>
        <v/>
      </c>
      <c r="AA855" s="35" t="str">
        <f t="shared" si="205"/>
        <v/>
      </c>
      <c r="AB855" s="35" t="str">
        <f t="shared" si="215"/>
        <v/>
      </c>
      <c r="AC855" s="35" t="str">
        <f t="shared" si="216"/>
        <v/>
      </c>
      <c r="AD855" s="36">
        <v>852</v>
      </c>
      <c r="AE855" s="36" t="str">
        <f t="shared" ca="1" si="217"/>
        <v/>
      </c>
      <c r="AF855" s="37" t="str">
        <f t="shared" ca="1" si="218"/>
        <v/>
      </c>
      <c r="AG855" s="24"/>
      <c r="AH855" s="24"/>
      <c r="AI855" s="24"/>
      <c r="AJ855" s="24"/>
      <c r="AK855" s="36" t="str">
        <f>IF(AL855="","",MAX($AK$1:AK854)+1)</f>
        <v/>
      </c>
      <c r="AL855" s="39" t="str">
        <f>IF(H855="","",IF(COUNTIF($AL$3:AL854,H855)=0,H855,""))</f>
        <v/>
      </c>
      <c r="AM855" s="39" t="str">
        <f t="shared" si="219"/>
        <v/>
      </c>
    </row>
    <row r="856" spans="2:39" x14ac:dyDescent="0.35">
      <c r="B856" s="31"/>
      <c r="C856" s="31"/>
      <c r="D856" s="31"/>
      <c r="E856" s="31"/>
      <c r="F856" s="78"/>
      <c r="G856" s="21"/>
      <c r="H856" s="31"/>
      <c r="I856" s="32"/>
      <c r="J856" s="33" t="str">
        <f t="shared" si="206"/>
        <v/>
      </c>
      <c r="K856" s="31"/>
      <c r="L856" s="24"/>
      <c r="M856" s="24"/>
      <c r="N856" s="24"/>
      <c r="O856" s="34" t="str">
        <f t="shared" si="207"/>
        <v/>
      </c>
      <c r="P856" s="34" t="str">
        <f t="shared" ca="1" si="208"/>
        <v/>
      </c>
      <c r="Q856" s="34" t="str">
        <f>IF(AND(C856="Abierto",D856="Urgente"),RANK(P856,$P$4:$P$999,0)+COUNTIF($P$4:P856,P856)-1,"")</f>
        <v/>
      </c>
      <c r="R856" s="34" t="str">
        <f t="shared" si="209"/>
        <v/>
      </c>
      <c r="S856" s="34" t="str">
        <f t="shared" ca="1" si="210"/>
        <v/>
      </c>
      <c r="T856" s="34" t="str">
        <f>IF(AND(C856="Abierto",D856="Alta"),RANK(S856,$S$4:$S$999,0)+COUNTIF($S$4:S856,S856)-1+MAX(Q:Q),"")</f>
        <v/>
      </c>
      <c r="U856" s="34" t="str">
        <f t="shared" si="211"/>
        <v/>
      </c>
      <c r="V856" s="34" t="str">
        <f t="shared" ca="1" si="212"/>
        <v/>
      </c>
      <c r="W856" s="34" t="str">
        <f>IF(AND(C856="Abierto",D856="Media"),RANK(V856,$V$4:$V$999,0)+COUNTIF($V$4:V856,V856)-1+MAX(Q:Q,T:T),"")</f>
        <v/>
      </c>
      <c r="X856" s="34" t="str">
        <f t="shared" si="213"/>
        <v/>
      </c>
      <c r="Y856" s="34" t="str">
        <f t="shared" ca="1" si="214"/>
        <v/>
      </c>
      <c r="Z856" s="34" t="str">
        <f>IF(AND(C856="Abierto",D856="Baja"),RANK(Y856,$Y$4:$Y$999,0)+COUNTIF($Y$4:Y856,Y856)-1+MAX(Q:Q,T:T,W:W),"")</f>
        <v/>
      </c>
      <c r="AA856" s="35" t="str">
        <f t="shared" ref="AA856:AA919" si="220">IF(OR(C856="Resuelto",C856=""),"",SUM(Q856,T856,W856,Z856))</f>
        <v/>
      </c>
      <c r="AB856" s="35" t="str">
        <f t="shared" si="215"/>
        <v/>
      </c>
      <c r="AC856" s="35" t="str">
        <f t="shared" si="216"/>
        <v/>
      </c>
      <c r="AD856" s="36">
        <v>853</v>
      </c>
      <c r="AE856" s="36" t="str">
        <f t="shared" ca="1" si="217"/>
        <v/>
      </c>
      <c r="AF856" s="37" t="str">
        <f t="shared" ca="1" si="218"/>
        <v/>
      </c>
      <c r="AG856" s="24"/>
      <c r="AH856" s="24"/>
      <c r="AI856" s="24"/>
      <c r="AJ856" s="24"/>
      <c r="AK856" s="36" t="str">
        <f>IF(AL856="","",MAX($AK$1:AK855)+1)</f>
        <v/>
      </c>
      <c r="AL856" s="39" t="str">
        <f>IF(H856="","",IF(COUNTIF($AL$3:AL855,H856)=0,H856,""))</f>
        <v/>
      </c>
      <c r="AM856" s="39" t="str">
        <f t="shared" si="219"/>
        <v/>
      </c>
    </row>
    <row r="857" spans="2:39" x14ac:dyDescent="0.35">
      <c r="B857" s="31"/>
      <c r="C857" s="31"/>
      <c r="D857" s="31"/>
      <c r="E857" s="31"/>
      <c r="F857" s="78"/>
      <c r="G857" s="21"/>
      <c r="H857" s="31"/>
      <c r="I857" s="32"/>
      <c r="J857" s="33" t="str">
        <f t="shared" si="206"/>
        <v/>
      </c>
      <c r="K857" s="31"/>
      <c r="L857" s="24"/>
      <c r="M857" s="24"/>
      <c r="N857" s="24"/>
      <c r="O857" s="34" t="str">
        <f t="shared" si="207"/>
        <v/>
      </c>
      <c r="P857" s="34" t="str">
        <f t="shared" ca="1" si="208"/>
        <v/>
      </c>
      <c r="Q857" s="34" t="str">
        <f>IF(AND(C857="Abierto",D857="Urgente"),RANK(P857,$P$4:$P$999,0)+COUNTIF($P$4:P857,P857)-1,"")</f>
        <v/>
      </c>
      <c r="R857" s="34" t="str">
        <f t="shared" si="209"/>
        <v/>
      </c>
      <c r="S857" s="34" t="str">
        <f t="shared" ca="1" si="210"/>
        <v/>
      </c>
      <c r="T857" s="34" t="str">
        <f>IF(AND(C857="Abierto",D857="Alta"),RANK(S857,$S$4:$S$999,0)+COUNTIF($S$4:S857,S857)-1+MAX(Q:Q),"")</f>
        <v/>
      </c>
      <c r="U857" s="34" t="str">
        <f t="shared" si="211"/>
        <v/>
      </c>
      <c r="V857" s="34" t="str">
        <f t="shared" ca="1" si="212"/>
        <v/>
      </c>
      <c r="W857" s="34" t="str">
        <f>IF(AND(C857="Abierto",D857="Media"),RANK(V857,$V$4:$V$999,0)+COUNTIF($V$4:V857,V857)-1+MAX(Q:Q,T:T),"")</f>
        <v/>
      </c>
      <c r="X857" s="34" t="str">
        <f t="shared" si="213"/>
        <v/>
      </c>
      <c r="Y857" s="34" t="str">
        <f t="shared" ca="1" si="214"/>
        <v/>
      </c>
      <c r="Z857" s="34" t="str">
        <f>IF(AND(C857="Abierto",D857="Baja"),RANK(Y857,$Y$4:$Y$999,0)+COUNTIF($Y$4:Y857,Y857)-1+MAX(Q:Q,T:T,W:W),"")</f>
        <v/>
      </c>
      <c r="AA857" s="35" t="str">
        <f t="shared" si="220"/>
        <v/>
      </c>
      <c r="AB857" s="35" t="str">
        <f t="shared" si="215"/>
        <v/>
      </c>
      <c r="AC857" s="35" t="str">
        <f t="shared" si="216"/>
        <v/>
      </c>
      <c r="AD857" s="36">
        <v>854</v>
      </c>
      <c r="AE857" s="36" t="str">
        <f t="shared" ca="1" si="217"/>
        <v/>
      </c>
      <c r="AF857" s="37" t="str">
        <f t="shared" ca="1" si="218"/>
        <v/>
      </c>
      <c r="AG857" s="24"/>
      <c r="AH857" s="24"/>
      <c r="AI857" s="24"/>
      <c r="AJ857" s="24"/>
      <c r="AK857" s="36" t="str">
        <f>IF(AL857="","",MAX($AK$1:AK856)+1)</f>
        <v/>
      </c>
      <c r="AL857" s="39" t="str">
        <f>IF(H857="","",IF(COUNTIF($AL$3:AL856,H857)=0,H857,""))</f>
        <v/>
      </c>
      <c r="AM857" s="39" t="str">
        <f t="shared" si="219"/>
        <v/>
      </c>
    </row>
    <row r="858" spans="2:39" x14ac:dyDescent="0.35">
      <c r="B858" s="31"/>
      <c r="C858" s="31"/>
      <c r="D858" s="31"/>
      <c r="E858" s="31"/>
      <c r="F858" s="78"/>
      <c r="G858" s="21"/>
      <c r="H858" s="31"/>
      <c r="I858" s="32"/>
      <c r="J858" s="33" t="str">
        <f t="shared" si="206"/>
        <v/>
      </c>
      <c r="K858" s="31"/>
      <c r="L858" s="24"/>
      <c r="M858" s="24"/>
      <c r="N858" s="24"/>
      <c r="O858" s="34" t="str">
        <f t="shared" si="207"/>
        <v/>
      </c>
      <c r="P858" s="34" t="str">
        <f t="shared" ca="1" si="208"/>
        <v/>
      </c>
      <c r="Q858" s="34" t="str">
        <f>IF(AND(C858="Abierto",D858="Urgente"),RANK(P858,$P$4:$P$999,0)+COUNTIF($P$4:P858,P858)-1,"")</f>
        <v/>
      </c>
      <c r="R858" s="34" t="str">
        <f t="shared" si="209"/>
        <v/>
      </c>
      <c r="S858" s="34" t="str">
        <f t="shared" ca="1" si="210"/>
        <v/>
      </c>
      <c r="T858" s="34" t="str">
        <f>IF(AND(C858="Abierto",D858="Alta"),RANK(S858,$S$4:$S$999,0)+COUNTIF($S$4:S858,S858)-1+MAX(Q:Q),"")</f>
        <v/>
      </c>
      <c r="U858" s="34" t="str">
        <f t="shared" si="211"/>
        <v/>
      </c>
      <c r="V858" s="34" t="str">
        <f t="shared" ca="1" si="212"/>
        <v/>
      </c>
      <c r="W858" s="34" t="str">
        <f>IF(AND(C858="Abierto",D858="Media"),RANK(V858,$V$4:$V$999,0)+COUNTIF($V$4:V858,V858)-1+MAX(Q:Q,T:T),"")</f>
        <v/>
      </c>
      <c r="X858" s="34" t="str">
        <f t="shared" si="213"/>
        <v/>
      </c>
      <c r="Y858" s="34" t="str">
        <f t="shared" ca="1" si="214"/>
        <v/>
      </c>
      <c r="Z858" s="34" t="str">
        <f>IF(AND(C858="Abierto",D858="Baja"),RANK(Y858,$Y$4:$Y$999,0)+COUNTIF($Y$4:Y858,Y858)-1+MAX(Q:Q,T:T,W:W),"")</f>
        <v/>
      </c>
      <c r="AA858" s="35" t="str">
        <f t="shared" si="220"/>
        <v/>
      </c>
      <c r="AB858" s="35" t="str">
        <f t="shared" si="215"/>
        <v/>
      </c>
      <c r="AC858" s="35" t="str">
        <f t="shared" si="216"/>
        <v/>
      </c>
      <c r="AD858" s="36">
        <v>855</v>
      </c>
      <c r="AE858" s="36" t="str">
        <f t="shared" ca="1" si="217"/>
        <v/>
      </c>
      <c r="AF858" s="37" t="str">
        <f t="shared" ca="1" si="218"/>
        <v/>
      </c>
      <c r="AG858" s="24"/>
      <c r="AH858" s="24"/>
      <c r="AI858" s="24"/>
      <c r="AJ858" s="24"/>
      <c r="AK858" s="36" t="str">
        <f>IF(AL858="","",MAX($AK$1:AK857)+1)</f>
        <v/>
      </c>
      <c r="AL858" s="39" t="str">
        <f>IF(H858="","",IF(COUNTIF($AL$3:AL857,H858)=0,H858,""))</f>
        <v/>
      </c>
      <c r="AM858" s="39" t="str">
        <f t="shared" si="219"/>
        <v/>
      </c>
    </row>
    <row r="859" spans="2:39" x14ac:dyDescent="0.35">
      <c r="B859" s="31"/>
      <c r="C859" s="31"/>
      <c r="D859" s="31"/>
      <c r="E859" s="31"/>
      <c r="F859" s="78"/>
      <c r="G859" s="21"/>
      <c r="H859" s="31"/>
      <c r="I859" s="32"/>
      <c r="J859" s="33" t="str">
        <f t="shared" si="206"/>
        <v/>
      </c>
      <c r="K859" s="31"/>
      <c r="L859" s="24"/>
      <c r="M859" s="24"/>
      <c r="N859" s="24"/>
      <c r="O859" s="34" t="str">
        <f t="shared" si="207"/>
        <v/>
      </c>
      <c r="P859" s="34" t="str">
        <f t="shared" ca="1" si="208"/>
        <v/>
      </c>
      <c r="Q859" s="34" t="str">
        <f>IF(AND(C859="Abierto",D859="Urgente"),RANK(P859,$P$4:$P$999,0)+COUNTIF($P$4:P859,P859)-1,"")</f>
        <v/>
      </c>
      <c r="R859" s="34" t="str">
        <f t="shared" si="209"/>
        <v/>
      </c>
      <c r="S859" s="34" t="str">
        <f t="shared" ca="1" si="210"/>
        <v/>
      </c>
      <c r="T859" s="34" t="str">
        <f>IF(AND(C859="Abierto",D859="Alta"),RANK(S859,$S$4:$S$999,0)+COUNTIF($S$4:S859,S859)-1+MAX(Q:Q),"")</f>
        <v/>
      </c>
      <c r="U859" s="34" t="str">
        <f t="shared" si="211"/>
        <v/>
      </c>
      <c r="V859" s="34" t="str">
        <f t="shared" ca="1" si="212"/>
        <v/>
      </c>
      <c r="W859" s="34" t="str">
        <f>IF(AND(C859="Abierto",D859="Media"),RANK(V859,$V$4:$V$999,0)+COUNTIF($V$4:V859,V859)-1+MAX(Q:Q,T:T),"")</f>
        <v/>
      </c>
      <c r="X859" s="34" t="str">
        <f t="shared" si="213"/>
        <v/>
      </c>
      <c r="Y859" s="34" t="str">
        <f t="shared" ca="1" si="214"/>
        <v/>
      </c>
      <c r="Z859" s="34" t="str">
        <f>IF(AND(C859="Abierto",D859="Baja"),RANK(Y859,$Y$4:$Y$999,0)+COUNTIF($Y$4:Y859,Y859)-1+MAX(Q:Q,T:T,W:W),"")</f>
        <v/>
      </c>
      <c r="AA859" s="35" t="str">
        <f t="shared" si="220"/>
        <v/>
      </c>
      <c r="AB859" s="35" t="str">
        <f t="shared" si="215"/>
        <v/>
      </c>
      <c r="AC859" s="35" t="str">
        <f t="shared" si="216"/>
        <v/>
      </c>
      <c r="AD859" s="36">
        <v>856</v>
      </c>
      <c r="AE859" s="36" t="str">
        <f t="shared" ca="1" si="217"/>
        <v/>
      </c>
      <c r="AF859" s="37" t="str">
        <f t="shared" ca="1" si="218"/>
        <v/>
      </c>
      <c r="AG859" s="24"/>
      <c r="AH859" s="24"/>
      <c r="AI859" s="24"/>
      <c r="AJ859" s="24"/>
      <c r="AK859" s="36" t="str">
        <f>IF(AL859="","",MAX($AK$1:AK858)+1)</f>
        <v/>
      </c>
      <c r="AL859" s="39" t="str">
        <f>IF(H859="","",IF(COUNTIF($AL$3:AL858,H859)=0,H859,""))</f>
        <v/>
      </c>
      <c r="AM859" s="39" t="str">
        <f t="shared" si="219"/>
        <v/>
      </c>
    </row>
    <row r="860" spans="2:39" x14ac:dyDescent="0.35">
      <c r="B860" s="31"/>
      <c r="C860" s="31"/>
      <c r="D860" s="31"/>
      <c r="E860" s="31"/>
      <c r="F860" s="78"/>
      <c r="G860" s="21"/>
      <c r="H860" s="31"/>
      <c r="I860" s="32"/>
      <c r="J860" s="33" t="str">
        <f t="shared" si="206"/>
        <v/>
      </c>
      <c r="K860" s="31"/>
      <c r="L860" s="24"/>
      <c r="M860" s="24"/>
      <c r="N860" s="24"/>
      <c r="O860" s="34" t="str">
        <f t="shared" si="207"/>
        <v/>
      </c>
      <c r="P860" s="34" t="str">
        <f t="shared" ca="1" si="208"/>
        <v/>
      </c>
      <c r="Q860" s="34" t="str">
        <f>IF(AND(C860="Abierto",D860="Urgente"),RANK(P860,$P$4:$P$999,0)+COUNTIF($P$4:P860,P860)-1,"")</f>
        <v/>
      </c>
      <c r="R860" s="34" t="str">
        <f t="shared" si="209"/>
        <v/>
      </c>
      <c r="S860" s="34" t="str">
        <f t="shared" ca="1" si="210"/>
        <v/>
      </c>
      <c r="T860" s="34" t="str">
        <f>IF(AND(C860="Abierto",D860="Alta"),RANK(S860,$S$4:$S$999,0)+COUNTIF($S$4:S860,S860)-1+MAX(Q:Q),"")</f>
        <v/>
      </c>
      <c r="U860" s="34" t="str">
        <f t="shared" si="211"/>
        <v/>
      </c>
      <c r="V860" s="34" t="str">
        <f t="shared" ca="1" si="212"/>
        <v/>
      </c>
      <c r="W860" s="34" t="str">
        <f>IF(AND(C860="Abierto",D860="Media"),RANK(V860,$V$4:$V$999,0)+COUNTIF($V$4:V860,V860)-1+MAX(Q:Q,T:T),"")</f>
        <v/>
      </c>
      <c r="X860" s="34" t="str">
        <f t="shared" si="213"/>
        <v/>
      </c>
      <c r="Y860" s="34" t="str">
        <f t="shared" ca="1" si="214"/>
        <v/>
      </c>
      <c r="Z860" s="34" t="str">
        <f>IF(AND(C860="Abierto",D860="Baja"),RANK(Y860,$Y$4:$Y$999,0)+COUNTIF($Y$4:Y860,Y860)-1+MAX(Q:Q,T:T,W:W),"")</f>
        <v/>
      </c>
      <c r="AA860" s="35" t="str">
        <f t="shared" si="220"/>
        <v/>
      </c>
      <c r="AB860" s="35" t="str">
        <f t="shared" si="215"/>
        <v/>
      </c>
      <c r="AC860" s="35" t="str">
        <f t="shared" si="216"/>
        <v/>
      </c>
      <c r="AD860" s="36">
        <v>857</v>
      </c>
      <c r="AE860" s="36" t="str">
        <f t="shared" ca="1" si="217"/>
        <v/>
      </c>
      <c r="AF860" s="37" t="str">
        <f t="shared" ca="1" si="218"/>
        <v/>
      </c>
      <c r="AG860" s="24"/>
      <c r="AH860" s="24"/>
      <c r="AI860" s="24"/>
      <c r="AJ860" s="24"/>
      <c r="AK860" s="36" t="str">
        <f>IF(AL860="","",MAX($AK$1:AK859)+1)</f>
        <v/>
      </c>
      <c r="AL860" s="39" t="str">
        <f>IF(H860="","",IF(COUNTIF($AL$3:AL859,H860)=0,H860,""))</f>
        <v/>
      </c>
      <c r="AM860" s="39" t="str">
        <f t="shared" si="219"/>
        <v/>
      </c>
    </row>
    <row r="861" spans="2:39" x14ac:dyDescent="0.35">
      <c r="B861" s="31"/>
      <c r="C861" s="31"/>
      <c r="D861" s="31"/>
      <c r="E861" s="31"/>
      <c r="F861" s="78"/>
      <c r="G861" s="21"/>
      <c r="H861" s="31"/>
      <c r="I861" s="32"/>
      <c r="J861" s="33" t="str">
        <f t="shared" si="206"/>
        <v/>
      </c>
      <c r="K861" s="31"/>
      <c r="L861" s="24"/>
      <c r="M861" s="24"/>
      <c r="N861" s="24"/>
      <c r="O861" s="34" t="str">
        <f t="shared" si="207"/>
        <v/>
      </c>
      <c r="P861" s="34" t="str">
        <f t="shared" ca="1" si="208"/>
        <v/>
      </c>
      <c r="Q861" s="34" t="str">
        <f>IF(AND(C861="Abierto",D861="Urgente"),RANK(P861,$P$4:$P$999,0)+COUNTIF($P$4:P861,P861)-1,"")</f>
        <v/>
      </c>
      <c r="R861" s="34" t="str">
        <f t="shared" si="209"/>
        <v/>
      </c>
      <c r="S861" s="34" t="str">
        <f t="shared" ca="1" si="210"/>
        <v/>
      </c>
      <c r="T861" s="34" t="str">
        <f>IF(AND(C861="Abierto",D861="Alta"),RANK(S861,$S$4:$S$999,0)+COUNTIF($S$4:S861,S861)-1+MAX(Q:Q),"")</f>
        <v/>
      </c>
      <c r="U861" s="34" t="str">
        <f t="shared" si="211"/>
        <v/>
      </c>
      <c r="V861" s="34" t="str">
        <f t="shared" ca="1" si="212"/>
        <v/>
      </c>
      <c r="W861" s="34" t="str">
        <f>IF(AND(C861="Abierto",D861="Media"),RANK(V861,$V$4:$V$999,0)+COUNTIF($V$4:V861,V861)-1+MAX(Q:Q,T:T),"")</f>
        <v/>
      </c>
      <c r="X861" s="34" t="str">
        <f t="shared" si="213"/>
        <v/>
      </c>
      <c r="Y861" s="34" t="str">
        <f t="shared" ca="1" si="214"/>
        <v/>
      </c>
      <c r="Z861" s="34" t="str">
        <f>IF(AND(C861="Abierto",D861="Baja"),RANK(Y861,$Y$4:$Y$999,0)+COUNTIF($Y$4:Y861,Y861)-1+MAX(Q:Q,T:T,W:W),"")</f>
        <v/>
      </c>
      <c r="AA861" s="35" t="str">
        <f t="shared" si="220"/>
        <v/>
      </c>
      <c r="AB861" s="35" t="str">
        <f t="shared" si="215"/>
        <v/>
      </c>
      <c r="AC861" s="35" t="str">
        <f t="shared" si="216"/>
        <v/>
      </c>
      <c r="AD861" s="36">
        <v>858</v>
      </c>
      <c r="AE861" s="36" t="str">
        <f t="shared" ca="1" si="217"/>
        <v/>
      </c>
      <c r="AF861" s="37" t="str">
        <f t="shared" ca="1" si="218"/>
        <v/>
      </c>
      <c r="AG861" s="24"/>
      <c r="AH861" s="24"/>
      <c r="AI861" s="24"/>
      <c r="AJ861" s="24"/>
      <c r="AK861" s="36" t="str">
        <f>IF(AL861="","",MAX($AK$1:AK860)+1)</f>
        <v/>
      </c>
      <c r="AL861" s="39" t="str">
        <f>IF(H861="","",IF(COUNTIF($AL$3:AL860,H861)=0,H861,""))</f>
        <v/>
      </c>
      <c r="AM861" s="39" t="str">
        <f t="shared" si="219"/>
        <v/>
      </c>
    </row>
    <row r="862" spans="2:39" x14ac:dyDescent="0.35">
      <c r="B862" s="31"/>
      <c r="C862" s="31"/>
      <c r="D862" s="31"/>
      <c r="E862" s="31"/>
      <c r="F862" s="78"/>
      <c r="G862" s="21"/>
      <c r="H862" s="31"/>
      <c r="I862" s="32"/>
      <c r="J862" s="33" t="str">
        <f t="shared" si="206"/>
        <v/>
      </c>
      <c r="K862" s="31"/>
      <c r="L862" s="24"/>
      <c r="M862" s="24"/>
      <c r="N862" s="24"/>
      <c r="O862" s="34" t="str">
        <f t="shared" si="207"/>
        <v/>
      </c>
      <c r="P862" s="34" t="str">
        <f t="shared" ca="1" si="208"/>
        <v/>
      </c>
      <c r="Q862" s="34" t="str">
        <f>IF(AND(C862="Abierto",D862="Urgente"),RANK(P862,$P$4:$P$999,0)+COUNTIF($P$4:P862,P862)-1,"")</f>
        <v/>
      </c>
      <c r="R862" s="34" t="str">
        <f t="shared" si="209"/>
        <v/>
      </c>
      <c r="S862" s="34" t="str">
        <f t="shared" ca="1" si="210"/>
        <v/>
      </c>
      <c r="T862" s="34" t="str">
        <f>IF(AND(C862="Abierto",D862="Alta"),RANK(S862,$S$4:$S$999,0)+COUNTIF($S$4:S862,S862)-1+MAX(Q:Q),"")</f>
        <v/>
      </c>
      <c r="U862" s="34" t="str">
        <f t="shared" si="211"/>
        <v/>
      </c>
      <c r="V862" s="34" t="str">
        <f t="shared" ca="1" si="212"/>
        <v/>
      </c>
      <c r="W862" s="34" t="str">
        <f>IF(AND(C862="Abierto",D862="Media"),RANK(V862,$V$4:$V$999,0)+COUNTIF($V$4:V862,V862)-1+MAX(Q:Q,T:T),"")</f>
        <v/>
      </c>
      <c r="X862" s="34" t="str">
        <f t="shared" si="213"/>
        <v/>
      </c>
      <c r="Y862" s="34" t="str">
        <f t="shared" ca="1" si="214"/>
        <v/>
      </c>
      <c r="Z862" s="34" t="str">
        <f>IF(AND(C862="Abierto",D862="Baja"),RANK(Y862,$Y$4:$Y$999,0)+COUNTIF($Y$4:Y862,Y862)-1+MAX(Q:Q,T:T,W:W),"")</f>
        <v/>
      </c>
      <c r="AA862" s="35" t="str">
        <f t="shared" si="220"/>
        <v/>
      </c>
      <c r="AB862" s="35" t="str">
        <f t="shared" si="215"/>
        <v/>
      </c>
      <c r="AC862" s="35" t="str">
        <f t="shared" si="216"/>
        <v/>
      </c>
      <c r="AD862" s="36">
        <v>859</v>
      </c>
      <c r="AE862" s="36" t="str">
        <f t="shared" ca="1" si="217"/>
        <v/>
      </c>
      <c r="AF862" s="37" t="str">
        <f t="shared" ca="1" si="218"/>
        <v/>
      </c>
      <c r="AG862" s="24"/>
      <c r="AH862" s="24"/>
      <c r="AI862" s="24"/>
      <c r="AJ862" s="24"/>
      <c r="AK862" s="36" t="str">
        <f>IF(AL862="","",MAX($AK$1:AK861)+1)</f>
        <v/>
      </c>
      <c r="AL862" s="39" t="str">
        <f>IF(H862="","",IF(COUNTIF($AL$3:AL861,H862)=0,H862,""))</f>
        <v/>
      </c>
      <c r="AM862" s="39" t="str">
        <f t="shared" si="219"/>
        <v/>
      </c>
    </row>
    <row r="863" spans="2:39" x14ac:dyDescent="0.35">
      <c r="B863" s="31"/>
      <c r="C863" s="31"/>
      <c r="D863" s="31"/>
      <c r="E863" s="31"/>
      <c r="F863" s="78"/>
      <c r="G863" s="21"/>
      <c r="H863" s="31"/>
      <c r="I863" s="32"/>
      <c r="J863" s="33" t="str">
        <f t="shared" si="206"/>
        <v/>
      </c>
      <c r="K863" s="31"/>
      <c r="L863" s="24"/>
      <c r="M863" s="24"/>
      <c r="N863" s="24"/>
      <c r="O863" s="34" t="str">
        <f t="shared" si="207"/>
        <v/>
      </c>
      <c r="P863" s="34" t="str">
        <f t="shared" ca="1" si="208"/>
        <v/>
      </c>
      <c r="Q863" s="34" t="str">
        <f>IF(AND(C863="Abierto",D863="Urgente"),RANK(P863,$P$4:$P$999,0)+COUNTIF($P$4:P863,P863)-1,"")</f>
        <v/>
      </c>
      <c r="R863" s="34" t="str">
        <f t="shared" si="209"/>
        <v/>
      </c>
      <c r="S863" s="34" t="str">
        <f t="shared" ca="1" si="210"/>
        <v/>
      </c>
      <c r="T863" s="34" t="str">
        <f>IF(AND(C863="Abierto",D863="Alta"),RANK(S863,$S$4:$S$999,0)+COUNTIF($S$4:S863,S863)-1+MAX(Q:Q),"")</f>
        <v/>
      </c>
      <c r="U863" s="34" t="str">
        <f t="shared" si="211"/>
        <v/>
      </c>
      <c r="V863" s="34" t="str">
        <f t="shared" ca="1" si="212"/>
        <v/>
      </c>
      <c r="W863" s="34" t="str">
        <f>IF(AND(C863="Abierto",D863="Media"),RANK(V863,$V$4:$V$999,0)+COUNTIF($V$4:V863,V863)-1+MAX(Q:Q,T:T),"")</f>
        <v/>
      </c>
      <c r="X863" s="34" t="str">
        <f t="shared" si="213"/>
        <v/>
      </c>
      <c r="Y863" s="34" t="str">
        <f t="shared" ca="1" si="214"/>
        <v/>
      </c>
      <c r="Z863" s="34" t="str">
        <f>IF(AND(C863="Abierto",D863="Baja"),RANK(Y863,$Y$4:$Y$999,0)+COUNTIF($Y$4:Y863,Y863)-1+MAX(Q:Q,T:T,W:W),"")</f>
        <v/>
      </c>
      <c r="AA863" s="35" t="str">
        <f t="shared" si="220"/>
        <v/>
      </c>
      <c r="AB863" s="35" t="str">
        <f t="shared" si="215"/>
        <v/>
      </c>
      <c r="AC863" s="35" t="str">
        <f t="shared" si="216"/>
        <v/>
      </c>
      <c r="AD863" s="36">
        <v>860</v>
      </c>
      <c r="AE863" s="36" t="str">
        <f t="shared" ca="1" si="217"/>
        <v/>
      </c>
      <c r="AF863" s="37" t="str">
        <f t="shared" ca="1" si="218"/>
        <v/>
      </c>
      <c r="AG863" s="24"/>
      <c r="AH863" s="24"/>
      <c r="AI863" s="24"/>
      <c r="AJ863" s="24"/>
      <c r="AK863" s="36" t="str">
        <f>IF(AL863="","",MAX($AK$1:AK862)+1)</f>
        <v/>
      </c>
      <c r="AL863" s="39" t="str">
        <f>IF(H863="","",IF(COUNTIF($AL$3:AL862,H863)=0,H863,""))</f>
        <v/>
      </c>
      <c r="AM863" s="39" t="str">
        <f t="shared" si="219"/>
        <v/>
      </c>
    </row>
    <row r="864" spans="2:39" x14ac:dyDescent="0.35">
      <c r="B864" s="31"/>
      <c r="C864" s="31"/>
      <c r="D864" s="31"/>
      <c r="E864" s="31"/>
      <c r="F864" s="78"/>
      <c r="G864" s="21"/>
      <c r="H864" s="31"/>
      <c r="I864" s="32"/>
      <c r="J864" s="33" t="str">
        <f t="shared" si="206"/>
        <v/>
      </c>
      <c r="K864" s="31"/>
      <c r="L864" s="24"/>
      <c r="M864" s="24"/>
      <c r="N864" s="24"/>
      <c r="O864" s="34" t="str">
        <f t="shared" si="207"/>
        <v/>
      </c>
      <c r="P864" s="34" t="str">
        <f t="shared" ca="1" si="208"/>
        <v/>
      </c>
      <c r="Q864" s="34" t="str">
        <f>IF(AND(C864="Abierto",D864="Urgente"),RANK(P864,$P$4:$P$999,0)+COUNTIF($P$4:P864,P864)-1,"")</f>
        <v/>
      </c>
      <c r="R864" s="34" t="str">
        <f t="shared" si="209"/>
        <v/>
      </c>
      <c r="S864" s="34" t="str">
        <f t="shared" ca="1" si="210"/>
        <v/>
      </c>
      <c r="T864" s="34" t="str">
        <f>IF(AND(C864="Abierto",D864="Alta"),RANK(S864,$S$4:$S$999,0)+COUNTIF($S$4:S864,S864)-1+MAX(Q:Q),"")</f>
        <v/>
      </c>
      <c r="U864" s="34" t="str">
        <f t="shared" si="211"/>
        <v/>
      </c>
      <c r="V864" s="34" t="str">
        <f t="shared" ca="1" si="212"/>
        <v/>
      </c>
      <c r="W864" s="34" t="str">
        <f>IF(AND(C864="Abierto",D864="Media"),RANK(V864,$V$4:$V$999,0)+COUNTIF($V$4:V864,V864)-1+MAX(Q:Q,T:T),"")</f>
        <v/>
      </c>
      <c r="X864" s="34" t="str">
        <f t="shared" si="213"/>
        <v/>
      </c>
      <c r="Y864" s="34" t="str">
        <f t="shared" ca="1" si="214"/>
        <v/>
      </c>
      <c r="Z864" s="34" t="str">
        <f>IF(AND(C864="Abierto",D864="Baja"),RANK(Y864,$Y$4:$Y$999,0)+COUNTIF($Y$4:Y864,Y864)-1+MAX(Q:Q,T:T,W:W),"")</f>
        <v/>
      </c>
      <c r="AA864" s="35" t="str">
        <f t="shared" si="220"/>
        <v/>
      </c>
      <c r="AB864" s="35" t="str">
        <f t="shared" si="215"/>
        <v/>
      </c>
      <c r="AC864" s="35" t="str">
        <f t="shared" si="216"/>
        <v/>
      </c>
      <c r="AD864" s="36">
        <v>861</v>
      </c>
      <c r="AE864" s="36" t="str">
        <f t="shared" ca="1" si="217"/>
        <v/>
      </c>
      <c r="AF864" s="37" t="str">
        <f t="shared" ca="1" si="218"/>
        <v/>
      </c>
      <c r="AG864" s="24"/>
      <c r="AH864" s="24"/>
      <c r="AI864" s="24"/>
      <c r="AJ864" s="24"/>
      <c r="AK864" s="36" t="str">
        <f>IF(AL864="","",MAX($AK$1:AK863)+1)</f>
        <v/>
      </c>
      <c r="AL864" s="39" t="str">
        <f>IF(H864="","",IF(COUNTIF($AL$3:AL863,H864)=0,H864,""))</f>
        <v/>
      </c>
      <c r="AM864" s="39" t="str">
        <f t="shared" si="219"/>
        <v/>
      </c>
    </row>
    <row r="865" spans="2:39" x14ac:dyDescent="0.35">
      <c r="B865" s="31"/>
      <c r="C865" s="31"/>
      <c r="D865" s="31"/>
      <c r="E865" s="31"/>
      <c r="F865" s="78"/>
      <c r="G865" s="21"/>
      <c r="H865" s="31"/>
      <c r="I865" s="32"/>
      <c r="J865" s="33" t="str">
        <f t="shared" si="206"/>
        <v/>
      </c>
      <c r="K865" s="31"/>
      <c r="L865" s="24"/>
      <c r="M865" s="24"/>
      <c r="N865" s="24"/>
      <c r="O865" s="34" t="str">
        <f t="shared" si="207"/>
        <v/>
      </c>
      <c r="P865" s="34" t="str">
        <f t="shared" ca="1" si="208"/>
        <v/>
      </c>
      <c r="Q865" s="34" t="str">
        <f>IF(AND(C865="Abierto",D865="Urgente"),RANK(P865,$P$4:$P$999,0)+COUNTIF($P$4:P865,P865)-1,"")</f>
        <v/>
      </c>
      <c r="R865" s="34" t="str">
        <f t="shared" si="209"/>
        <v/>
      </c>
      <c r="S865" s="34" t="str">
        <f t="shared" ca="1" si="210"/>
        <v/>
      </c>
      <c r="T865" s="34" t="str">
        <f>IF(AND(C865="Abierto",D865="Alta"),RANK(S865,$S$4:$S$999,0)+COUNTIF($S$4:S865,S865)-1+MAX(Q:Q),"")</f>
        <v/>
      </c>
      <c r="U865" s="34" t="str">
        <f t="shared" si="211"/>
        <v/>
      </c>
      <c r="V865" s="34" t="str">
        <f t="shared" ca="1" si="212"/>
        <v/>
      </c>
      <c r="W865" s="34" t="str">
        <f>IF(AND(C865="Abierto",D865="Media"),RANK(V865,$V$4:$V$999,0)+COUNTIF($V$4:V865,V865)-1+MAX(Q:Q,T:T),"")</f>
        <v/>
      </c>
      <c r="X865" s="34" t="str">
        <f t="shared" si="213"/>
        <v/>
      </c>
      <c r="Y865" s="34" t="str">
        <f t="shared" ca="1" si="214"/>
        <v/>
      </c>
      <c r="Z865" s="34" t="str">
        <f>IF(AND(C865="Abierto",D865="Baja"),RANK(Y865,$Y$4:$Y$999,0)+COUNTIF($Y$4:Y865,Y865)-1+MAX(Q:Q,T:T,W:W),"")</f>
        <v/>
      </c>
      <c r="AA865" s="35" t="str">
        <f t="shared" si="220"/>
        <v/>
      </c>
      <c r="AB865" s="35" t="str">
        <f t="shared" si="215"/>
        <v/>
      </c>
      <c r="AC865" s="35" t="str">
        <f t="shared" si="216"/>
        <v/>
      </c>
      <c r="AD865" s="36">
        <v>862</v>
      </c>
      <c r="AE865" s="36" t="str">
        <f t="shared" ca="1" si="217"/>
        <v/>
      </c>
      <c r="AF865" s="37" t="str">
        <f t="shared" ca="1" si="218"/>
        <v/>
      </c>
      <c r="AG865" s="24"/>
      <c r="AH865" s="24"/>
      <c r="AI865" s="24"/>
      <c r="AJ865" s="24"/>
      <c r="AK865" s="36" t="str">
        <f>IF(AL865="","",MAX($AK$1:AK864)+1)</f>
        <v/>
      </c>
      <c r="AL865" s="39" t="str">
        <f>IF(H865="","",IF(COUNTIF($AL$3:AL864,H865)=0,H865,""))</f>
        <v/>
      </c>
      <c r="AM865" s="39" t="str">
        <f t="shared" si="219"/>
        <v/>
      </c>
    </row>
    <row r="866" spans="2:39" x14ac:dyDescent="0.35">
      <c r="B866" s="31"/>
      <c r="C866" s="31"/>
      <c r="D866" s="31"/>
      <c r="E866" s="31"/>
      <c r="F866" s="78"/>
      <c r="G866" s="21"/>
      <c r="H866" s="31"/>
      <c r="I866" s="32"/>
      <c r="J866" s="33" t="str">
        <f t="shared" si="206"/>
        <v/>
      </c>
      <c r="K866" s="31"/>
      <c r="L866" s="24"/>
      <c r="M866" s="24"/>
      <c r="N866" s="24"/>
      <c r="O866" s="34" t="str">
        <f t="shared" si="207"/>
        <v/>
      </c>
      <c r="P866" s="34" t="str">
        <f t="shared" ca="1" si="208"/>
        <v/>
      </c>
      <c r="Q866" s="34" t="str">
        <f>IF(AND(C866="Abierto",D866="Urgente"),RANK(P866,$P$4:$P$999,0)+COUNTIF($P$4:P866,P866)-1,"")</f>
        <v/>
      </c>
      <c r="R866" s="34" t="str">
        <f t="shared" si="209"/>
        <v/>
      </c>
      <c r="S866" s="34" t="str">
        <f t="shared" ca="1" si="210"/>
        <v/>
      </c>
      <c r="T866" s="34" t="str">
        <f>IF(AND(C866="Abierto",D866="Alta"),RANK(S866,$S$4:$S$999,0)+COUNTIF($S$4:S866,S866)-1+MAX(Q:Q),"")</f>
        <v/>
      </c>
      <c r="U866" s="34" t="str">
        <f t="shared" si="211"/>
        <v/>
      </c>
      <c r="V866" s="34" t="str">
        <f t="shared" ca="1" si="212"/>
        <v/>
      </c>
      <c r="W866" s="34" t="str">
        <f>IF(AND(C866="Abierto",D866="Media"),RANK(V866,$V$4:$V$999,0)+COUNTIF($V$4:V866,V866)-1+MAX(Q:Q,T:T),"")</f>
        <v/>
      </c>
      <c r="X866" s="34" t="str">
        <f t="shared" si="213"/>
        <v/>
      </c>
      <c r="Y866" s="34" t="str">
        <f t="shared" ca="1" si="214"/>
        <v/>
      </c>
      <c r="Z866" s="34" t="str">
        <f>IF(AND(C866="Abierto",D866="Baja"),RANK(Y866,$Y$4:$Y$999,0)+COUNTIF($Y$4:Y866,Y866)-1+MAX(Q:Q,T:T,W:W),"")</f>
        <v/>
      </c>
      <c r="AA866" s="35" t="str">
        <f t="shared" si="220"/>
        <v/>
      </c>
      <c r="AB866" s="35" t="str">
        <f t="shared" si="215"/>
        <v/>
      </c>
      <c r="AC866" s="35" t="str">
        <f t="shared" si="216"/>
        <v/>
      </c>
      <c r="AD866" s="36">
        <v>863</v>
      </c>
      <c r="AE866" s="36" t="str">
        <f t="shared" ca="1" si="217"/>
        <v/>
      </c>
      <c r="AF866" s="37" t="str">
        <f t="shared" ca="1" si="218"/>
        <v/>
      </c>
      <c r="AG866" s="24"/>
      <c r="AH866" s="24"/>
      <c r="AI866" s="24"/>
      <c r="AJ866" s="24"/>
      <c r="AK866" s="36" t="str">
        <f>IF(AL866="","",MAX($AK$1:AK865)+1)</f>
        <v/>
      </c>
      <c r="AL866" s="39" t="str">
        <f>IF(H866="","",IF(COUNTIF($AL$3:AL865,H866)=0,H866,""))</f>
        <v/>
      </c>
      <c r="AM866" s="39" t="str">
        <f t="shared" si="219"/>
        <v/>
      </c>
    </row>
    <row r="867" spans="2:39" x14ac:dyDescent="0.35">
      <c r="B867" s="31"/>
      <c r="C867" s="31"/>
      <c r="D867" s="31"/>
      <c r="E867" s="31"/>
      <c r="F867" s="78"/>
      <c r="G867" s="21"/>
      <c r="H867" s="31"/>
      <c r="I867" s="32"/>
      <c r="J867" s="33" t="str">
        <f t="shared" si="206"/>
        <v/>
      </c>
      <c r="K867" s="31"/>
      <c r="L867" s="24"/>
      <c r="M867" s="24"/>
      <c r="N867" s="24"/>
      <c r="O867" s="34" t="str">
        <f t="shared" si="207"/>
        <v/>
      </c>
      <c r="P867" s="34" t="str">
        <f t="shared" ca="1" si="208"/>
        <v/>
      </c>
      <c r="Q867" s="34" t="str">
        <f>IF(AND(C867="Abierto",D867="Urgente"),RANK(P867,$P$4:$P$999,0)+COUNTIF($P$4:P867,P867)-1,"")</f>
        <v/>
      </c>
      <c r="R867" s="34" t="str">
        <f t="shared" si="209"/>
        <v/>
      </c>
      <c r="S867" s="34" t="str">
        <f t="shared" ca="1" si="210"/>
        <v/>
      </c>
      <c r="T867" s="34" t="str">
        <f>IF(AND(C867="Abierto",D867="Alta"),RANK(S867,$S$4:$S$999,0)+COUNTIF($S$4:S867,S867)-1+MAX(Q:Q),"")</f>
        <v/>
      </c>
      <c r="U867" s="34" t="str">
        <f t="shared" si="211"/>
        <v/>
      </c>
      <c r="V867" s="34" t="str">
        <f t="shared" ca="1" si="212"/>
        <v/>
      </c>
      <c r="W867" s="34" t="str">
        <f>IF(AND(C867="Abierto",D867="Media"),RANK(V867,$V$4:$V$999,0)+COUNTIF($V$4:V867,V867)-1+MAX(Q:Q,T:T),"")</f>
        <v/>
      </c>
      <c r="X867" s="34" t="str">
        <f t="shared" si="213"/>
        <v/>
      </c>
      <c r="Y867" s="34" t="str">
        <f t="shared" ca="1" si="214"/>
        <v/>
      </c>
      <c r="Z867" s="34" t="str">
        <f>IF(AND(C867="Abierto",D867="Baja"),RANK(Y867,$Y$4:$Y$999,0)+COUNTIF($Y$4:Y867,Y867)-1+MAX(Q:Q,T:T,W:W),"")</f>
        <v/>
      </c>
      <c r="AA867" s="35" t="str">
        <f t="shared" si="220"/>
        <v/>
      </c>
      <c r="AB867" s="35" t="str">
        <f t="shared" si="215"/>
        <v/>
      </c>
      <c r="AC867" s="35" t="str">
        <f t="shared" si="216"/>
        <v/>
      </c>
      <c r="AD867" s="36">
        <v>864</v>
      </c>
      <c r="AE867" s="36" t="str">
        <f t="shared" ca="1" si="217"/>
        <v/>
      </c>
      <c r="AF867" s="37" t="str">
        <f t="shared" ca="1" si="218"/>
        <v/>
      </c>
      <c r="AG867" s="24"/>
      <c r="AH867" s="24"/>
      <c r="AI867" s="24"/>
      <c r="AJ867" s="24"/>
      <c r="AK867" s="36" t="str">
        <f>IF(AL867="","",MAX($AK$1:AK866)+1)</f>
        <v/>
      </c>
      <c r="AL867" s="39" t="str">
        <f>IF(H867="","",IF(COUNTIF($AL$3:AL866,H867)=0,H867,""))</f>
        <v/>
      </c>
      <c r="AM867" s="39" t="str">
        <f t="shared" si="219"/>
        <v/>
      </c>
    </row>
    <row r="868" spans="2:39" x14ac:dyDescent="0.35">
      <c r="B868" s="31"/>
      <c r="C868" s="31"/>
      <c r="D868" s="31"/>
      <c r="E868" s="31"/>
      <c r="F868" s="78"/>
      <c r="G868" s="21"/>
      <c r="H868" s="31"/>
      <c r="I868" s="32"/>
      <c r="J868" s="33" t="str">
        <f t="shared" si="206"/>
        <v/>
      </c>
      <c r="K868" s="31"/>
      <c r="L868" s="24"/>
      <c r="M868" s="24"/>
      <c r="N868" s="24"/>
      <c r="O868" s="34" t="str">
        <f t="shared" si="207"/>
        <v/>
      </c>
      <c r="P868" s="34" t="str">
        <f t="shared" ca="1" si="208"/>
        <v/>
      </c>
      <c r="Q868" s="34" t="str">
        <f>IF(AND(C868="Abierto",D868="Urgente"),RANK(P868,$P$4:$P$999,0)+COUNTIF($P$4:P868,P868)-1,"")</f>
        <v/>
      </c>
      <c r="R868" s="34" t="str">
        <f t="shared" si="209"/>
        <v/>
      </c>
      <c r="S868" s="34" t="str">
        <f t="shared" ca="1" si="210"/>
        <v/>
      </c>
      <c r="T868" s="34" t="str">
        <f>IF(AND(C868="Abierto",D868="Alta"),RANK(S868,$S$4:$S$999,0)+COUNTIF($S$4:S868,S868)-1+MAX(Q:Q),"")</f>
        <v/>
      </c>
      <c r="U868" s="34" t="str">
        <f t="shared" si="211"/>
        <v/>
      </c>
      <c r="V868" s="34" t="str">
        <f t="shared" ca="1" si="212"/>
        <v/>
      </c>
      <c r="W868" s="34" t="str">
        <f>IF(AND(C868="Abierto",D868="Media"),RANK(V868,$V$4:$V$999,0)+COUNTIF($V$4:V868,V868)-1+MAX(Q:Q,T:T),"")</f>
        <v/>
      </c>
      <c r="X868" s="34" t="str">
        <f t="shared" si="213"/>
        <v/>
      </c>
      <c r="Y868" s="34" t="str">
        <f t="shared" ca="1" si="214"/>
        <v/>
      </c>
      <c r="Z868" s="34" t="str">
        <f>IF(AND(C868="Abierto",D868="Baja"),RANK(Y868,$Y$4:$Y$999,0)+COUNTIF($Y$4:Y868,Y868)-1+MAX(Q:Q,T:T,W:W),"")</f>
        <v/>
      </c>
      <c r="AA868" s="35" t="str">
        <f t="shared" si="220"/>
        <v/>
      </c>
      <c r="AB868" s="35" t="str">
        <f t="shared" si="215"/>
        <v/>
      </c>
      <c r="AC868" s="35" t="str">
        <f t="shared" si="216"/>
        <v/>
      </c>
      <c r="AD868" s="36">
        <v>865</v>
      </c>
      <c r="AE868" s="36" t="str">
        <f t="shared" ca="1" si="217"/>
        <v/>
      </c>
      <c r="AF868" s="37" t="str">
        <f t="shared" ca="1" si="218"/>
        <v/>
      </c>
      <c r="AG868" s="24"/>
      <c r="AH868" s="24"/>
      <c r="AI868" s="24"/>
      <c r="AJ868" s="24"/>
      <c r="AK868" s="36" t="str">
        <f>IF(AL868="","",MAX($AK$1:AK867)+1)</f>
        <v/>
      </c>
      <c r="AL868" s="39" t="str">
        <f>IF(H868="","",IF(COUNTIF($AL$3:AL867,H868)=0,H868,""))</f>
        <v/>
      </c>
      <c r="AM868" s="39" t="str">
        <f t="shared" si="219"/>
        <v/>
      </c>
    </row>
    <row r="869" spans="2:39" x14ac:dyDescent="0.35">
      <c r="B869" s="31"/>
      <c r="C869" s="31"/>
      <c r="D869" s="31"/>
      <c r="E869" s="31"/>
      <c r="F869" s="78"/>
      <c r="G869" s="21"/>
      <c r="H869" s="31"/>
      <c r="I869" s="32"/>
      <c r="J869" s="33" t="str">
        <f t="shared" si="206"/>
        <v/>
      </c>
      <c r="K869" s="31"/>
      <c r="L869" s="24"/>
      <c r="M869" s="24"/>
      <c r="N869" s="24"/>
      <c r="O869" s="34" t="str">
        <f t="shared" si="207"/>
        <v/>
      </c>
      <c r="P869" s="34" t="str">
        <f t="shared" ca="1" si="208"/>
        <v/>
      </c>
      <c r="Q869" s="34" t="str">
        <f>IF(AND(C869="Abierto",D869="Urgente"),RANK(P869,$P$4:$P$999,0)+COUNTIF($P$4:P869,P869)-1,"")</f>
        <v/>
      </c>
      <c r="R869" s="34" t="str">
        <f t="shared" si="209"/>
        <v/>
      </c>
      <c r="S869" s="34" t="str">
        <f t="shared" ca="1" si="210"/>
        <v/>
      </c>
      <c r="T869" s="34" t="str">
        <f>IF(AND(C869="Abierto",D869="Alta"),RANK(S869,$S$4:$S$999,0)+COUNTIF($S$4:S869,S869)-1+MAX(Q:Q),"")</f>
        <v/>
      </c>
      <c r="U869" s="34" t="str">
        <f t="shared" si="211"/>
        <v/>
      </c>
      <c r="V869" s="34" t="str">
        <f t="shared" ca="1" si="212"/>
        <v/>
      </c>
      <c r="W869" s="34" t="str">
        <f>IF(AND(C869="Abierto",D869="Media"),RANK(V869,$V$4:$V$999,0)+COUNTIF($V$4:V869,V869)-1+MAX(Q:Q,T:T),"")</f>
        <v/>
      </c>
      <c r="X869" s="34" t="str">
        <f t="shared" si="213"/>
        <v/>
      </c>
      <c r="Y869" s="34" t="str">
        <f t="shared" ca="1" si="214"/>
        <v/>
      </c>
      <c r="Z869" s="34" t="str">
        <f>IF(AND(C869="Abierto",D869="Baja"),RANK(Y869,$Y$4:$Y$999,0)+COUNTIF($Y$4:Y869,Y869)-1+MAX(Q:Q,T:T,W:W),"")</f>
        <v/>
      </c>
      <c r="AA869" s="35" t="str">
        <f t="shared" si="220"/>
        <v/>
      </c>
      <c r="AB869" s="35" t="str">
        <f t="shared" si="215"/>
        <v/>
      </c>
      <c r="AC869" s="35" t="str">
        <f t="shared" si="216"/>
        <v/>
      </c>
      <c r="AD869" s="36">
        <v>866</v>
      </c>
      <c r="AE869" s="36" t="str">
        <f t="shared" ca="1" si="217"/>
        <v/>
      </c>
      <c r="AF869" s="37" t="str">
        <f t="shared" ca="1" si="218"/>
        <v/>
      </c>
      <c r="AG869" s="24"/>
      <c r="AH869" s="24"/>
      <c r="AI869" s="24"/>
      <c r="AJ869" s="24"/>
      <c r="AK869" s="36" t="str">
        <f>IF(AL869="","",MAX($AK$1:AK868)+1)</f>
        <v/>
      </c>
      <c r="AL869" s="39" t="str">
        <f>IF(H869="","",IF(COUNTIF($AL$3:AL868,H869)=0,H869,""))</f>
        <v/>
      </c>
      <c r="AM869" s="39" t="str">
        <f t="shared" si="219"/>
        <v/>
      </c>
    </row>
    <row r="870" spans="2:39" x14ac:dyDescent="0.35">
      <c r="B870" s="31"/>
      <c r="C870" s="31"/>
      <c r="D870" s="31"/>
      <c r="E870" s="31"/>
      <c r="F870" s="78"/>
      <c r="G870" s="21"/>
      <c r="H870" s="31"/>
      <c r="I870" s="32"/>
      <c r="J870" s="33" t="str">
        <f t="shared" si="206"/>
        <v/>
      </c>
      <c r="K870" s="31"/>
      <c r="L870" s="24"/>
      <c r="M870" s="24"/>
      <c r="N870" s="24"/>
      <c r="O870" s="34" t="str">
        <f t="shared" si="207"/>
        <v/>
      </c>
      <c r="P870" s="34" t="str">
        <f t="shared" ca="1" si="208"/>
        <v/>
      </c>
      <c r="Q870" s="34" t="str">
        <f>IF(AND(C870="Abierto",D870="Urgente"),RANK(P870,$P$4:$P$999,0)+COUNTIF($P$4:P870,P870)-1,"")</f>
        <v/>
      </c>
      <c r="R870" s="34" t="str">
        <f t="shared" si="209"/>
        <v/>
      </c>
      <c r="S870" s="34" t="str">
        <f t="shared" ca="1" si="210"/>
        <v/>
      </c>
      <c r="T870" s="34" t="str">
        <f>IF(AND(C870="Abierto",D870="Alta"),RANK(S870,$S$4:$S$999,0)+COUNTIF($S$4:S870,S870)-1+MAX(Q:Q),"")</f>
        <v/>
      </c>
      <c r="U870" s="34" t="str">
        <f t="shared" si="211"/>
        <v/>
      </c>
      <c r="V870" s="34" t="str">
        <f t="shared" ca="1" si="212"/>
        <v/>
      </c>
      <c r="W870" s="34" t="str">
        <f>IF(AND(C870="Abierto",D870="Media"),RANK(V870,$V$4:$V$999,0)+COUNTIF($V$4:V870,V870)-1+MAX(Q:Q,T:T),"")</f>
        <v/>
      </c>
      <c r="X870" s="34" t="str">
        <f t="shared" si="213"/>
        <v/>
      </c>
      <c r="Y870" s="34" t="str">
        <f t="shared" ca="1" si="214"/>
        <v/>
      </c>
      <c r="Z870" s="34" t="str">
        <f>IF(AND(C870="Abierto",D870="Baja"),RANK(Y870,$Y$4:$Y$999,0)+COUNTIF($Y$4:Y870,Y870)-1+MAX(Q:Q,T:T,W:W),"")</f>
        <v/>
      </c>
      <c r="AA870" s="35" t="str">
        <f t="shared" si="220"/>
        <v/>
      </c>
      <c r="AB870" s="35" t="str">
        <f t="shared" si="215"/>
        <v/>
      </c>
      <c r="AC870" s="35" t="str">
        <f t="shared" si="216"/>
        <v/>
      </c>
      <c r="AD870" s="36">
        <v>867</v>
      </c>
      <c r="AE870" s="36" t="str">
        <f t="shared" ca="1" si="217"/>
        <v/>
      </c>
      <c r="AF870" s="37" t="str">
        <f t="shared" ca="1" si="218"/>
        <v/>
      </c>
      <c r="AG870" s="24"/>
      <c r="AH870" s="24"/>
      <c r="AI870" s="24"/>
      <c r="AJ870" s="24"/>
      <c r="AK870" s="36" t="str">
        <f>IF(AL870="","",MAX($AK$1:AK869)+1)</f>
        <v/>
      </c>
      <c r="AL870" s="39" t="str">
        <f>IF(H870="","",IF(COUNTIF($AL$3:AL869,H870)=0,H870,""))</f>
        <v/>
      </c>
      <c r="AM870" s="39" t="str">
        <f t="shared" si="219"/>
        <v/>
      </c>
    </row>
    <row r="871" spans="2:39" x14ac:dyDescent="0.35">
      <c r="B871" s="31"/>
      <c r="C871" s="31"/>
      <c r="D871" s="31"/>
      <c r="E871" s="31"/>
      <c r="F871" s="78"/>
      <c r="G871" s="21"/>
      <c r="H871" s="31"/>
      <c r="I871" s="32"/>
      <c r="J871" s="33" t="str">
        <f t="shared" si="206"/>
        <v/>
      </c>
      <c r="K871" s="31"/>
      <c r="L871" s="24"/>
      <c r="M871" s="24"/>
      <c r="N871" s="24"/>
      <c r="O871" s="34" t="str">
        <f t="shared" si="207"/>
        <v/>
      </c>
      <c r="P871" s="34" t="str">
        <f t="shared" ca="1" si="208"/>
        <v/>
      </c>
      <c r="Q871" s="34" t="str">
        <f>IF(AND(C871="Abierto",D871="Urgente"),RANK(P871,$P$4:$P$999,0)+COUNTIF($P$4:P871,P871)-1,"")</f>
        <v/>
      </c>
      <c r="R871" s="34" t="str">
        <f t="shared" si="209"/>
        <v/>
      </c>
      <c r="S871" s="34" t="str">
        <f t="shared" ca="1" si="210"/>
        <v/>
      </c>
      <c r="T871" s="34" t="str">
        <f>IF(AND(C871="Abierto",D871="Alta"),RANK(S871,$S$4:$S$999,0)+COUNTIF($S$4:S871,S871)-1+MAX(Q:Q),"")</f>
        <v/>
      </c>
      <c r="U871" s="34" t="str">
        <f t="shared" si="211"/>
        <v/>
      </c>
      <c r="V871" s="34" t="str">
        <f t="shared" ca="1" si="212"/>
        <v/>
      </c>
      <c r="W871" s="34" t="str">
        <f>IF(AND(C871="Abierto",D871="Media"),RANK(V871,$V$4:$V$999,0)+COUNTIF($V$4:V871,V871)-1+MAX(Q:Q,T:T),"")</f>
        <v/>
      </c>
      <c r="X871" s="34" t="str">
        <f t="shared" si="213"/>
        <v/>
      </c>
      <c r="Y871" s="34" t="str">
        <f t="shared" ca="1" si="214"/>
        <v/>
      </c>
      <c r="Z871" s="34" t="str">
        <f>IF(AND(C871="Abierto",D871="Baja"),RANK(Y871,$Y$4:$Y$999,0)+COUNTIF($Y$4:Y871,Y871)-1+MAX(Q:Q,T:T,W:W),"")</f>
        <v/>
      </c>
      <c r="AA871" s="35" t="str">
        <f t="shared" si="220"/>
        <v/>
      </c>
      <c r="AB871" s="35" t="str">
        <f t="shared" si="215"/>
        <v/>
      </c>
      <c r="AC871" s="35" t="str">
        <f t="shared" si="216"/>
        <v/>
      </c>
      <c r="AD871" s="36">
        <v>868</v>
      </c>
      <c r="AE871" s="36" t="str">
        <f t="shared" ca="1" si="217"/>
        <v/>
      </c>
      <c r="AF871" s="37" t="str">
        <f t="shared" ca="1" si="218"/>
        <v/>
      </c>
      <c r="AG871" s="24"/>
      <c r="AH871" s="24"/>
      <c r="AI871" s="24"/>
      <c r="AJ871" s="24"/>
      <c r="AK871" s="36" t="str">
        <f>IF(AL871="","",MAX($AK$1:AK870)+1)</f>
        <v/>
      </c>
      <c r="AL871" s="39" t="str">
        <f>IF(H871="","",IF(COUNTIF($AL$3:AL870,H871)=0,H871,""))</f>
        <v/>
      </c>
      <c r="AM871" s="39" t="str">
        <f t="shared" si="219"/>
        <v/>
      </c>
    </row>
    <row r="872" spans="2:39" x14ac:dyDescent="0.35">
      <c r="B872" s="31"/>
      <c r="C872" s="31"/>
      <c r="D872" s="31"/>
      <c r="E872" s="31"/>
      <c r="F872" s="78"/>
      <c r="G872" s="21"/>
      <c r="H872" s="31"/>
      <c r="I872" s="32"/>
      <c r="J872" s="33" t="str">
        <f t="shared" si="206"/>
        <v/>
      </c>
      <c r="K872" s="31"/>
      <c r="L872" s="24"/>
      <c r="M872" s="24"/>
      <c r="N872" s="24"/>
      <c r="O872" s="34" t="str">
        <f t="shared" si="207"/>
        <v/>
      </c>
      <c r="P872" s="34" t="str">
        <f t="shared" ca="1" si="208"/>
        <v/>
      </c>
      <c r="Q872" s="34" t="str">
        <f>IF(AND(C872="Abierto",D872="Urgente"),RANK(P872,$P$4:$P$999,0)+COUNTIF($P$4:P872,P872)-1,"")</f>
        <v/>
      </c>
      <c r="R872" s="34" t="str">
        <f t="shared" si="209"/>
        <v/>
      </c>
      <c r="S872" s="34" t="str">
        <f t="shared" ca="1" si="210"/>
        <v/>
      </c>
      <c r="T872" s="34" t="str">
        <f>IF(AND(C872="Abierto",D872="Alta"),RANK(S872,$S$4:$S$999,0)+COUNTIF($S$4:S872,S872)-1+MAX(Q:Q),"")</f>
        <v/>
      </c>
      <c r="U872" s="34" t="str">
        <f t="shared" si="211"/>
        <v/>
      </c>
      <c r="V872" s="34" t="str">
        <f t="shared" ca="1" si="212"/>
        <v/>
      </c>
      <c r="W872" s="34" t="str">
        <f>IF(AND(C872="Abierto",D872="Media"),RANK(V872,$V$4:$V$999,0)+COUNTIF($V$4:V872,V872)-1+MAX(Q:Q,T:T),"")</f>
        <v/>
      </c>
      <c r="X872" s="34" t="str">
        <f t="shared" si="213"/>
        <v/>
      </c>
      <c r="Y872" s="34" t="str">
        <f t="shared" ca="1" si="214"/>
        <v/>
      </c>
      <c r="Z872" s="34" t="str">
        <f>IF(AND(C872="Abierto",D872="Baja"),RANK(Y872,$Y$4:$Y$999,0)+COUNTIF($Y$4:Y872,Y872)-1+MAX(Q:Q,T:T,W:W),"")</f>
        <v/>
      </c>
      <c r="AA872" s="35" t="str">
        <f t="shared" si="220"/>
        <v/>
      </c>
      <c r="AB872" s="35" t="str">
        <f t="shared" si="215"/>
        <v/>
      </c>
      <c r="AC872" s="35" t="str">
        <f t="shared" si="216"/>
        <v/>
      </c>
      <c r="AD872" s="36">
        <v>869</v>
      </c>
      <c r="AE872" s="36" t="str">
        <f t="shared" ca="1" si="217"/>
        <v/>
      </c>
      <c r="AF872" s="37" t="str">
        <f t="shared" ca="1" si="218"/>
        <v/>
      </c>
      <c r="AG872" s="24"/>
      <c r="AH872" s="24"/>
      <c r="AI872" s="24"/>
      <c r="AJ872" s="24"/>
      <c r="AK872" s="36" t="str">
        <f>IF(AL872="","",MAX($AK$1:AK871)+1)</f>
        <v/>
      </c>
      <c r="AL872" s="39" t="str">
        <f>IF(H872="","",IF(COUNTIF($AL$3:AL871,H872)=0,H872,""))</f>
        <v/>
      </c>
      <c r="AM872" s="39" t="str">
        <f t="shared" si="219"/>
        <v/>
      </c>
    </row>
    <row r="873" spans="2:39" x14ac:dyDescent="0.35">
      <c r="B873" s="31"/>
      <c r="C873" s="31"/>
      <c r="D873" s="31"/>
      <c r="E873" s="31"/>
      <c r="F873" s="78"/>
      <c r="G873" s="21"/>
      <c r="H873" s="31"/>
      <c r="I873" s="32"/>
      <c r="J873" s="33" t="str">
        <f t="shared" si="206"/>
        <v/>
      </c>
      <c r="K873" s="31"/>
      <c r="L873" s="24"/>
      <c r="M873" s="24"/>
      <c r="N873" s="24"/>
      <c r="O873" s="34" t="str">
        <f t="shared" si="207"/>
        <v/>
      </c>
      <c r="P873" s="34" t="str">
        <f t="shared" ca="1" si="208"/>
        <v/>
      </c>
      <c r="Q873" s="34" t="str">
        <f>IF(AND(C873="Abierto",D873="Urgente"),RANK(P873,$P$4:$P$999,0)+COUNTIF($P$4:P873,P873)-1,"")</f>
        <v/>
      </c>
      <c r="R873" s="34" t="str">
        <f t="shared" si="209"/>
        <v/>
      </c>
      <c r="S873" s="34" t="str">
        <f t="shared" ca="1" si="210"/>
        <v/>
      </c>
      <c r="T873" s="34" t="str">
        <f>IF(AND(C873="Abierto",D873="Alta"),RANK(S873,$S$4:$S$999,0)+COUNTIF($S$4:S873,S873)-1+MAX(Q:Q),"")</f>
        <v/>
      </c>
      <c r="U873" s="34" t="str">
        <f t="shared" si="211"/>
        <v/>
      </c>
      <c r="V873" s="34" t="str">
        <f t="shared" ca="1" si="212"/>
        <v/>
      </c>
      <c r="W873" s="34" t="str">
        <f>IF(AND(C873="Abierto",D873="Media"),RANK(V873,$V$4:$V$999,0)+COUNTIF($V$4:V873,V873)-1+MAX(Q:Q,T:T),"")</f>
        <v/>
      </c>
      <c r="X873" s="34" t="str">
        <f t="shared" si="213"/>
        <v/>
      </c>
      <c r="Y873" s="34" t="str">
        <f t="shared" ca="1" si="214"/>
        <v/>
      </c>
      <c r="Z873" s="34" t="str">
        <f>IF(AND(C873="Abierto",D873="Baja"),RANK(Y873,$Y$4:$Y$999,0)+COUNTIF($Y$4:Y873,Y873)-1+MAX(Q:Q,T:T,W:W),"")</f>
        <v/>
      </c>
      <c r="AA873" s="35" t="str">
        <f t="shared" si="220"/>
        <v/>
      </c>
      <c r="AB873" s="35" t="str">
        <f t="shared" si="215"/>
        <v/>
      </c>
      <c r="AC873" s="35" t="str">
        <f t="shared" si="216"/>
        <v/>
      </c>
      <c r="AD873" s="36">
        <v>870</v>
      </c>
      <c r="AE873" s="36" t="str">
        <f t="shared" ca="1" si="217"/>
        <v/>
      </c>
      <c r="AF873" s="37" t="str">
        <f t="shared" ca="1" si="218"/>
        <v/>
      </c>
      <c r="AG873" s="24"/>
      <c r="AH873" s="24"/>
      <c r="AI873" s="24"/>
      <c r="AJ873" s="24"/>
      <c r="AK873" s="36" t="str">
        <f>IF(AL873="","",MAX($AK$1:AK872)+1)</f>
        <v/>
      </c>
      <c r="AL873" s="39" t="str">
        <f>IF(H873="","",IF(COUNTIF($AL$3:AL872,H873)=0,H873,""))</f>
        <v/>
      </c>
      <c r="AM873" s="39" t="str">
        <f t="shared" si="219"/>
        <v/>
      </c>
    </row>
    <row r="874" spans="2:39" x14ac:dyDescent="0.35">
      <c r="B874" s="31"/>
      <c r="C874" s="31"/>
      <c r="D874" s="31"/>
      <c r="E874" s="31"/>
      <c r="F874" s="78"/>
      <c r="G874" s="21"/>
      <c r="H874" s="31"/>
      <c r="I874" s="32"/>
      <c r="J874" s="33" t="str">
        <f t="shared" si="206"/>
        <v/>
      </c>
      <c r="K874" s="31"/>
      <c r="L874" s="24"/>
      <c r="M874" s="24"/>
      <c r="N874" s="24"/>
      <c r="O874" s="34" t="str">
        <f t="shared" si="207"/>
        <v/>
      </c>
      <c r="P874" s="34" t="str">
        <f t="shared" ca="1" si="208"/>
        <v/>
      </c>
      <c r="Q874" s="34" t="str">
        <f>IF(AND(C874="Abierto",D874="Urgente"),RANK(P874,$P$4:$P$999,0)+COUNTIF($P$4:P874,P874)-1,"")</f>
        <v/>
      </c>
      <c r="R874" s="34" t="str">
        <f t="shared" si="209"/>
        <v/>
      </c>
      <c r="S874" s="34" t="str">
        <f t="shared" ca="1" si="210"/>
        <v/>
      </c>
      <c r="T874" s="34" t="str">
        <f>IF(AND(C874="Abierto",D874="Alta"),RANK(S874,$S$4:$S$999,0)+COUNTIF($S$4:S874,S874)-1+MAX(Q:Q),"")</f>
        <v/>
      </c>
      <c r="U874" s="34" t="str">
        <f t="shared" si="211"/>
        <v/>
      </c>
      <c r="V874" s="34" t="str">
        <f t="shared" ca="1" si="212"/>
        <v/>
      </c>
      <c r="W874" s="34" t="str">
        <f>IF(AND(C874="Abierto",D874="Media"),RANK(V874,$V$4:$V$999,0)+COUNTIF($V$4:V874,V874)-1+MAX(Q:Q,T:T),"")</f>
        <v/>
      </c>
      <c r="X874" s="34" t="str">
        <f t="shared" si="213"/>
        <v/>
      </c>
      <c r="Y874" s="34" t="str">
        <f t="shared" ca="1" si="214"/>
        <v/>
      </c>
      <c r="Z874" s="34" t="str">
        <f>IF(AND(C874="Abierto",D874="Baja"),RANK(Y874,$Y$4:$Y$999,0)+COUNTIF($Y$4:Y874,Y874)-1+MAX(Q:Q,T:T,W:W),"")</f>
        <v/>
      </c>
      <c r="AA874" s="35" t="str">
        <f t="shared" si="220"/>
        <v/>
      </c>
      <c r="AB874" s="35" t="str">
        <f t="shared" si="215"/>
        <v/>
      </c>
      <c r="AC874" s="35" t="str">
        <f t="shared" si="216"/>
        <v/>
      </c>
      <c r="AD874" s="36">
        <v>871</v>
      </c>
      <c r="AE874" s="36" t="str">
        <f t="shared" ca="1" si="217"/>
        <v/>
      </c>
      <c r="AF874" s="37" t="str">
        <f t="shared" ca="1" si="218"/>
        <v/>
      </c>
      <c r="AG874" s="24"/>
      <c r="AH874" s="24"/>
      <c r="AI874" s="24"/>
      <c r="AJ874" s="24"/>
      <c r="AK874" s="36" t="str">
        <f>IF(AL874="","",MAX($AK$1:AK873)+1)</f>
        <v/>
      </c>
      <c r="AL874" s="39" t="str">
        <f>IF(H874="","",IF(COUNTIF($AL$3:AL873,H874)=0,H874,""))</f>
        <v/>
      </c>
      <c r="AM874" s="39" t="str">
        <f t="shared" si="219"/>
        <v/>
      </c>
    </row>
    <row r="875" spans="2:39" x14ac:dyDescent="0.35">
      <c r="B875" s="31"/>
      <c r="C875" s="31"/>
      <c r="D875" s="31"/>
      <c r="E875" s="31"/>
      <c r="F875" s="78"/>
      <c r="G875" s="21"/>
      <c r="H875" s="31"/>
      <c r="I875" s="32"/>
      <c r="J875" s="33" t="str">
        <f t="shared" si="206"/>
        <v/>
      </c>
      <c r="K875" s="31"/>
      <c r="L875" s="24"/>
      <c r="M875" s="24"/>
      <c r="N875" s="24"/>
      <c r="O875" s="34" t="str">
        <f t="shared" si="207"/>
        <v/>
      </c>
      <c r="P875" s="34" t="str">
        <f t="shared" ca="1" si="208"/>
        <v/>
      </c>
      <c r="Q875" s="34" t="str">
        <f>IF(AND(C875="Abierto",D875="Urgente"),RANK(P875,$P$4:$P$999,0)+COUNTIF($P$4:P875,P875)-1,"")</f>
        <v/>
      </c>
      <c r="R875" s="34" t="str">
        <f t="shared" si="209"/>
        <v/>
      </c>
      <c r="S875" s="34" t="str">
        <f t="shared" ca="1" si="210"/>
        <v/>
      </c>
      <c r="T875" s="34" t="str">
        <f>IF(AND(C875="Abierto",D875="Alta"),RANK(S875,$S$4:$S$999,0)+COUNTIF($S$4:S875,S875)-1+MAX(Q:Q),"")</f>
        <v/>
      </c>
      <c r="U875" s="34" t="str">
        <f t="shared" si="211"/>
        <v/>
      </c>
      <c r="V875" s="34" t="str">
        <f t="shared" ca="1" si="212"/>
        <v/>
      </c>
      <c r="W875" s="34" t="str">
        <f>IF(AND(C875="Abierto",D875="Media"),RANK(V875,$V$4:$V$999,0)+COUNTIF($V$4:V875,V875)-1+MAX(Q:Q,T:T),"")</f>
        <v/>
      </c>
      <c r="X875" s="34" t="str">
        <f t="shared" si="213"/>
        <v/>
      </c>
      <c r="Y875" s="34" t="str">
        <f t="shared" ca="1" si="214"/>
        <v/>
      </c>
      <c r="Z875" s="34" t="str">
        <f>IF(AND(C875="Abierto",D875="Baja"),RANK(Y875,$Y$4:$Y$999,0)+COUNTIF($Y$4:Y875,Y875)-1+MAX(Q:Q,T:T,W:W),"")</f>
        <v/>
      </c>
      <c r="AA875" s="35" t="str">
        <f t="shared" si="220"/>
        <v/>
      </c>
      <c r="AB875" s="35" t="str">
        <f t="shared" si="215"/>
        <v/>
      </c>
      <c r="AC875" s="35" t="str">
        <f t="shared" si="216"/>
        <v/>
      </c>
      <c r="AD875" s="36">
        <v>872</v>
      </c>
      <c r="AE875" s="36" t="str">
        <f t="shared" ca="1" si="217"/>
        <v/>
      </c>
      <c r="AF875" s="37" t="str">
        <f t="shared" ca="1" si="218"/>
        <v/>
      </c>
      <c r="AG875" s="24"/>
      <c r="AH875" s="24"/>
      <c r="AI875" s="24"/>
      <c r="AJ875" s="24"/>
      <c r="AK875" s="36" t="str">
        <f>IF(AL875="","",MAX($AK$1:AK874)+1)</f>
        <v/>
      </c>
      <c r="AL875" s="39" t="str">
        <f>IF(H875="","",IF(COUNTIF($AL$3:AL874,H875)=0,H875,""))</f>
        <v/>
      </c>
      <c r="AM875" s="39" t="str">
        <f t="shared" si="219"/>
        <v/>
      </c>
    </row>
    <row r="876" spans="2:39" x14ac:dyDescent="0.35">
      <c r="B876" s="31"/>
      <c r="C876" s="31"/>
      <c r="D876" s="31"/>
      <c r="E876" s="31"/>
      <c r="F876" s="78"/>
      <c r="G876" s="21"/>
      <c r="H876" s="31"/>
      <c r="I876" s="32"/>
      <c r="J876" s="33" t="str">
        <f t="shared" si="206"/>
        <v/>
      </c>
      <c r="K876" s="31"/>
      <c r="L876" s="24"/>
      <c r="M876" s="24"/>
      <c r="N876" s="24"/>
      <c r="O876" s="34" t="str">
        <f t="shared" si="207"/>
        <v/>
      </c>
      <c r="P876" s="34" t="str">
        <f t="shared" ca="1" si="208"/>
        <v/>
      </c>
      <c r="Q876" s="34" t="str">
        <f>IF(AND(C876="Abierto",D876="Urgente"),RANK(P876,$P$4:$P$999,0)+COUNTIF($P$4:P876,P876)-1,"")</f>
        <v/>
      </c>
      <c r="R876" s="34" t="str">
        <f t="shared" si="209"/>
        <v/>
      </c>
      <c r="S876" s="34" t="str">
        <f t="shared" ca="1" si="210"/>
        <v/>
      </c>
      <c r="T876" s="34" t="str">
        <f>IF(AND(C876="Abierto",D876="Alta"),RANK(S876,$S$4:$S$999,0)+COUNTIF($S$4:S876,S876)-1+MAX(Q:Q),"")</f>
        <v/>
      </c>
      <c r="U876" s="34" t="str">
        <f t="shared" si="211"/>
        <v/>
      </c>
      <c r="V876" s="34" t="str">
        <f t="shared" ca="1" si="212"/>
        <v/>
      </c>
      <c r="W876" s="34" t="str">
        <f>IF(AND(C876="Abierto",D876="Media"),RANK(V876,$V$4:$V$999,0)+COUNTIF($V$4:V876,V876)-1+MAX(Q:Q,T:T),"")</f>
        <v/>
      </c>
      <c r="X876" s="34" t="str">
        <f t="shared" si="213"/>
        <v/>
      </c>
      <c r="Y876" s="34" t="str">
        <f t="shared" ca="1" si="214"/>
        <v/>
      </c>
      <c r="Z876" s="34" t="str">
        <f>IF(AND(C876="Abierto",D876="Baja"),RANK(Y876,$Y$4:$Y$999,0)+COUNTIF($Y$4:Y876,Y876)-1+MAX(Q:Q,T:T,W:W),"")</f>
        <v/>
      </c>
      <c r="AA876" s="35" t="str">
        <f t="shared" si="220"/>
        <v/>
      </c>
      <c r="AB876" s="35" t="str">
        <f t="shared" si="215"/>
        <v/>
      </c>
      <c r="AC876" s="35" t="str">
        <f t="shared" si="216"/>
        <v/>
      </c>
      <c r="AD876" s="36">
        <v>873</v>
      </c>
      <c r="AE876" s="36" t="str">
        <f t="shared" ca="1" si="217"/>
        <v/>
      </c>
      <c r="AF876" s="37" t="str">
        <f t="shared" ca="1" si="218"/>
        <v/>
      </c>
      <c r="AG876" s="24"/>
      <c r="AH876" s="24"/>
      <c r="AI876" s="24"/>
      <c r="AJ876" s="24"/>
      <c r="AK876" s="36" t="str">
        <f>IF(AL876="","",MAX($AK$1:AK875)+1)</f>
        <v/>
      </c>
      <c r="AL876" s="39" t="str">
        <f>IF(H876="","",IF(COUNTIF($AL$3:AL875,H876)=0,H876,""))</f>
        <v/>
      </c>
      <c r="AM876" s="39" t="str">
        <f t="shared" si="219"/>
        <v/>
      </c>
    </row>
    <row r="877" spans="2:39" x14ac:dyDescent="0.35">
      <c r="B877" s="31"/>
      <c r="C877" s="31"/>
      <c r="D877" s="31"/>
      <c r="E877" s="31"/>
      <c r="F877" s="78"/>
      <c r="G877" s="21"/>
      <c r="H877" s="31"/>
      <c r="I877" s="32"/>
      <c r="J877" s="33" t="str">
        <f t="shared" si="206"/>
        <v/>
      </c>
      <c r="K877" s="31"/>
      <c r="L877" s="24"/>
      <c r="M877" s="24"/>
      <c r="N877" s="24"/>
      <c r="O877" s="34" t="str">
        <f t="shared" si="207"/>
        <v/>
      </c>
      <c r="P877" s="34" t="str">
        <f t="shared" ca="1" si="208"/>
        <v/>
      </c>
      <c r="Q877" s="34" t="str">
        <f>IF(AND(C877="Abierto",D877="Urgente"),RANK(P877,$P$4:$P$999,0)+COUNTIF($P$4:P877,P877)-1,"")</f>
        <v/>
      </c>
      <c r="R877" s="34" t="str">
        <f t="shared" si="209"/>
        <v/>
      </c>
      <c r="S877" s="34" t="str">
        <f t="shared" ca="1" si="210"/>
        <v/>
      </c>
      <c r="T877" s="34" t="str">
        <f>IF(AND(C877="Abierto",D877="Alta"),RANK(S877,$S$4:$S$999,0)+COUNTIF($S$4:S877,S877)-1+MAX(Q:Q),"")</f>
        <v/>
      </c>
      <c r="U877" s="34" t="str">
        <f t="shared" si="211"/>
        <v/>
      </c>
      <c r="V877" s="34" t="str">
        <f t="shared" ca="1" si="212"/>
        <v/>
      </c>
      <c r="W877" s="34" t="str">
        <f>IF(AND(C877="Abierto",D877="Media"),RANK(V877,$V$4:$V$999,0)+COUNTIF($V$4:V877,V877)-1+MAX(Q:Q,T:T),"")</f>
        <v/>
      </c>
      <c r="X877" s="34" t="str">
        <f t="shared" si="213"/>
        <v/>
      </c>
      <c r="Y877" s="34" t="str">
        <f t="shared" ca="1" si="214"/>
        <v/>
      </c>
      <c r="Z877" s="34" t="str">
        <f>IF(AND(C877="Abierto",D877="Baja"),RANK(Y877,$Y$4:$Y$999,0)+COUNTIF($Y$4:Y877,Y877)-1+MAX(Q:Q,T:T,W:W),"")</f>
        <v/>
      </c>
      <c r="AA877" s="35" t="str">
        <f t="shared" si="220"/>
        <v/>
      </c>
      <c r="AB877" s="35" t="str">
        <f t="shared" si="215"/>
        <v/>
      </c>
      <c r="AC877" s="35" t="str">
        <f t="shared" si="216"/>
        <v/>
      </c>
      <c r="AD877" s="36">
        <v>874</v>
      </c>
      <c r="AE877" s="36" t="str">
        <f t="shared" ca="1" si="217"/>
        <v/>
      </c>
      <c r="AF877" s="37" t="str">
        <f t="shared" ca="1" si="218"/>
        <v/>
      </c>
      <c r="AG877" s="24"/>
      <c r="AH877" s="24"/>
      <c r="AI877" s="24"/>
      <c r="AJ877" s="24"/>
      <c r="AK877" s="36" t="str">
        <f>IF(AL877="","",MAX($AK$1:AK876)+1)</f>
        <v/>
      </c>
      <c r="AL877" s="39" t="str">
        <f>IF(H877="","",IF(COUNTIF($AL$3:AL876,H877)=0,H877,""))</f>
        <v/>
      </c>
      <c r="AM877" s="39" t="str">
        <f t="shared" si="219"/>
        <v/>
      </c>
    </row>
    <row r="878" spans="2:39" x14ac:dyDescent="0.35">
      <c r="B878" s="31"/>
      <c r="C878" s="31"/>
      <c r="D878" s="31"/>
      <c r="E878" s="31"/>
      <c r="F878" s="78"/>
      <c r="G878" s="21"/>
      <c r="H878" s="31"/>
      <c r="I878" s="32"/>
      <c r="J878" s="33" t="str">
        <f t="shared" si="206"/>
        <v/>
      </c>
      <c r="K878" s="31"/>
      <c r="L878" s="24"/>
      <c r="M878" s="24"/>
      <c r="N878" s="24"/>
      <c r="O878" s="34" t="str">
        <f t="shared" si="207"/>
        <v/>
      </c>
      <c r="P878" s="34" t="str">
        <f t="shared" ca="1" si="208"/>
        <v/>
      </c>
      <c r="Q878" s="34" t="str">
        <f>IF(AND(C878="Abierto",D878="Urgente"),RANK(P878,$P$4:$P$999,0)+COUNTIF($P$4:P878,P878)-1,"")</f>
        <v/>
      </c>
      <c r="R878" s="34" t="str">
        <f t="shared" si="209"/>
        <v/>
      </c>
      <c r="S878" s="34" t="str">
        <f t="shared" ca="1" si="210"/>
        <v/>
      </c>
      <c r="T878" s="34" t="str">
        <f>IF(AND(C878="Abierto",D878="Alta"),RANK(S878,$S$4:$S$999,0)+COUNTIF($S$4:S878,S878)-1+MAX(Q:Q),"")</f>
        <v/>
      </c>
      <c r="U878" s="34" t="str">
        <f t="shared" si="211"/>
        <v/>
      </c>
      <c r="V878" s="34" t="str">
        <f t="shared" ca="1" si="212"/>
        <v/>
      </c>
      <c r="W878" s="34" t="str">
        <f>IF(AND(C878="Abierto",D878="Media"),RANK(V878,$V$4:$V$999,0)+COUNTIF($V$4:V878,V878)-1+MAX(Q:Q,T:T),"")</f>
        <v/>
      </c>
      <c r="X878" s="34" t="str">
        <f t="shared" si="213"/>
        <v/>
      </c>
      <c r="Y878" s="34" t="str">
        <f t="shared" ca="1" si="214"/>
        <v/>
      </c>
      <c r="Z878" s="34" t="str">
        <f>IF(AND(C878="Abierto",D878="Baja"),RANK(Y878,$Y$4:$Y$999,0)+COUNTIF($Y$4:Y878,Y878)-1+MAX(Q:Q,T:T,W:W),"")</f>
        <v/>
      </c>
      <c r="AA878" s="35" t="str">
        <f t="shared" si="220"/>
        <v/>
      </c>
      <c r="AB878" s="35" t="str">
        <f t="shared" si="215"/>
        <v/>
      </c>
      <c r="AC878" s="35" t="str">
        <f t="shared" si="216"/>
        <v/>
      </c>
      <c r="AD878" s="36">
        <v>875</v>
      </c>
      <c r="AE878" s="36" t="str">
        <f t="shared" ca="1" si="217"/>
        <v/>
      </c>
      <c r="AF878" s="37" t="str">
        <f t="shared" ca="1" si="218"/>
        <v/>
      </c>
      <c r="AG878" s="24"/>
      <c r="AH878" s="24"/>
      <c r="AI878" s="24"/>
      <c r="AJ878" s="24"/>
      <c r="AK878" s="36" t="str">
        <f>IF(AL878="","",MAX($AK$1:AK877)+1)</f>
        <v/>
      </c>
      <c r="AL878" s="39" t="str">
        <f>IF(H878="","",IF(COUNTIF($AL$3:AL877,H878)=0,H878,""))</f>
        <v/>
      </c>
      <c r="AM878" s="39" t="str">
        <f t="shared" si="219"/>
        <v/>
      </c>
    </row>
    <row r="879" spans="2:39" x14ac:dyDescent="0.35">
      <c r="B879" s="31"/>
      <c r="C879" s="31"/>
      <c r="D879" s="31"/>
      <c r="E879" s="31"/>
      <c r="F879" s="78"/>
      <c r="G879" s="21"/>
      <c r="H879" s="31"/>
      <c r="I879" s="32"/>
      <c r="J879" s="33" t="str">
        <f t="shared" si="206"/>
        <v/>
      </c>
      <c r="K879" s="31"/>
      <c r="L879" s="24"/>
      <c r="M879" s="24"/>
      <c r="N879" s="24"/>
      <c r="O879" s="34" t="str">
        <f t="shared" si="207"/>
        <v/>
      </c>
      <c r="P879" s="34" t="str">
        <f t="shared" ca="1" si="208"/>
        <v/>
      </c>
      <c r="Q879" s="34" t="str">
        <f>IF(AND(C879="Abierto",D879="Urgente"),RANK(P879,$P$4:$P$999,0)+COUNTIF($P$4:P879,P879)-1,"")</f>
        <v/>
      </c>
      <c r="R879" s="34" t="str">
        <f t="shared" si="209"/>
        <v/>
      </c>
      <c r="S879" s="34" t="str">
        <f t="shared" ca="1" si="210"/>
        <v/>
      </c>
      <c r="T879" s="34" t="str">
        <f>IF(AND(C879="Abierto",D879="Alta"),RANK(S879,$S$4:$S$999,0)+COUNTIF($S$4:S879,S879)-1+MAX(Q:Q),"")</f>
        <v/>
      </c>
      <c r="U879" s="34" t="str">
        <f t="shared" si="211"/>
        <v/>
      </c>
      <c r="V879" s="34" t="str">
        <f t="shared" ca="1" si="212"/>
        <v/>
      </c>
      <c r="W879" s="34" t="str">
        <f>IF(AND(C879="Abierto",D879="Media"),RANK(V879,$V$4:$V$999,0)+COUNTIF($V$4:V879,V879)-1+MAX(Q:Q,T:T),"")</f>
        <v/>
      </c>
      <c r="X879" s="34" t="str">
        <f t="shared" si="213"/>
        <v/>
      </c>
      <c r="Y879" s="34" t="str">
        <f t="shared" ca="1" si="214"/>
        <v/>
      </c>
      <c r="Z879" s="34" t="str">
        <f>IF(AND(C879="Abierto",D879="Baja"),RANK(Y879,$Y$4:$Y$999,0)+COUNTIF($Y$4:Y879,Y879)-1+MAX(Q:Q,T:T,W:W),"")</f>
        <v/>
      </c>
      <c r="AA879" s="35" t="str">
        <f t="shared" si="220"/>
        <v/>
      </c>
      <c r="AB879" s="35" t="str">
        <f t="shared" si="215"/>
        <v/>
      </c>
      <c r="AC879" s="35" t="str">
        <f t="shared" si="216"/>
        <v/>
      </c>
      <c r="AD879" s="36">
        <v>876</v>
      </c>
      <c r="AE879" s="36" t="str">
        <f t="shared" ca="1" si="217"/>
        <v/>
      </c>
      <c r="AF879" s="37" t="str">
        <f t="shared" ca="1" si="218"/>
        <v/>
      </c>
      <c r="AG879" s="24"/>
      <c r="AH879" s="24"/>
      <c r="AI879" s="24"/>
      <c r="AJ879" s="24"/>
      <c r="AK879" s="36" t="str">
        <f>IF(AL879="","",MAX($AK$1:AK878)+1)</f>
        <v/>
      </c>
      <c r="AL879" s="39" t="str">
        <f>IF(H879="","",IF(COUNTIF($AL$3:AL878,H879)=0,H879,""))</f>
        <v/>
      </c>
      <c r="AM879" s="39" t="str">
        <f t="shared" si="219"/>
        <v/>
      </c>
    </row>
    <row r="880" spans="2:39" x14ac:dyDescent="0.35">
      <c r="B880" s="31"/>
      <c r="C880" s="31"/>
      <c r="D880" s="31"/>
      <c r="E880" s="31"/>
      <c r="F880" s="78"/>
      <c r="G880" s="21"/>
      <c r="H880" s="31"/>
      <c r="I880" s="32"/>
      <c r="J880" s="33" t="str">
        <f t="shared" si="206"/>
        <v/>
      </c>
      <c r="K880" s="31"/>
      <c r="L880" s="24"/>
      <c r="M880" s="24"/>
      <c r="N880" s="24"/>
      <c r="O880" s="34" t="str">
        <f t="shared" si="207"/>
        <v/>
      </c>
      <c r="P880" s="34" t="str">
        <f t="shared" ca="1" si="208"/>
        <v/>
      </c>
      <c r="Q880" s="34" t="str">
        <f>IF(AND(C880="Abierto",D880="Urgente"),RANK(P880,$P$4:$P$999,0)+COUNTIF($P$4:P880,P880)-1,"")</f>
        <v/>
      </c>
      <c r="R880" s="34" t="str">
        <f t="shared" si="209"/>
        <v/>
      </c>
      <c r="S880" s="34" t="str">
        <f t="shared" ca="1" si="210"/>
        <v/>
      </c>
      <c r="T880" s="34" t="str">
        <f>IF(AND(C880="Abierto",D880="Alta"),RANK(S880,$S$4:$S$999,0)+COUNTIF($S$4:S880,S880)-1+MAX(Q:Q),"")</f>
        <v/>
      </c>
      <c r="U880" s="34" t="str">
        <f t="shared" si="211"/>
        <v/>
      </c>
      <c r="V880" s="34" t="str">
        <f t="shared" ca="1" si="212"/>
        <v/>
      </c>
      <c r="W880" s="34" t="str">
        <f>IF(AND(C880="Abierto",D880="Media"),RANK(V880,$V$4:$V$999,0)+COUNTIF($V$4:V880,V880)-1+MAX(Q:Q,T:T),"")</f>
        <v/>
      </c>
      <c r="X880" s="34" t="str">
        <f t="shared" si="213"/>
        <v/>
      </c>
      <c r="Y880" s="34" t="str">
        <f t="shared" ca="1" si="214"/>
        <v/>
      </c>
      <c r="Z880" s="34" t="str">
        <f>IF(AND(C880="Abierto",D880="Baja"),RANK(Y880,$Y$4:$Y$999,0)+COUNTIF($Y$4:Y880,Y880)-1+MAX(Q:Q,T:T,W:W),"")</f>
        <v/>
      </c>
      <c r="AA880" s="35" t="str">
        <f t="shared" si="220"/>
        <v/>
      </c>
      <c r="AB880" s="35" t="str">
        <f t="shared" si="215"/>
        <v/>
      </c>
      <c r="AC880" s="35" t="str">
        <f t="shared" si="216"/>
        <v/>
      </c>
      <c r="AD880" s="36">
        <v>877</v>
      </c>
      <c r="AE880" s="36" t="str">
        <f t="shared" ca="1" si="217"/>
        <v/>
      </c>
      <c r="AF880" s="37" t="str">
        <f t="shared" ca="1" si="218"/>
        <v/>
      </c>
      <c r="AG880" s="24"/>
      <c r="AH880" s="24"/>
      <c r="AI880" s="24"/>
      <c r="AJ880" s="24"/>
      <c r="AK880" s="36" t="str">
        <f>IF(AL880="","",MAX($AK$1:AK879)+1)</f>
        <v/>
      </c>
      <c r="AL880" s="39" t="str">
        <f>IF(H880="","",IF(COUNTIF($AL$3:AL879,H880)=0,H880,""))</f>
        <v/>
      </c>
      <c r="AM880" s="39" t="str">
        <f t="shared" si="219"/>
        <v/>
      </c>
    </row>
    <row r="881" spans="2:39" x14ac:dyDescent="0.35">
      <c r="B881" s="31"/>
      <c r="C881" s="31"/>
      <c r="D881" s="31"/>
      <c r="E881" s="31"/>
      <c r="F881" s="78"/>
      <c r="G881" s="21"/>
      <c r="H881" s="31"/>
      <c r="I881" s="32"/>
      <c r="J881" s="33" t="str">
        <f t="shared" si="206"/>
        <v/>
      </c>
      <c r="K881" s="31"/>
      <c r="L881" s="24"/>
      <c r="M881" s="24"/>
      <c r="N881" s="24"/>
      <c r="O881" s="34" t="str">
        <f t="shared" si="207"/>
        <v/>
      </c>
      <c r="P881" s="34" t="str">
        <f t="shared" ca="1" si="208"/>
        <v/>
      </c>
      <c r="Q881" s="34" t="str">
        <f>IF(AND(C881="Abierto",D881="Urgente"),RANK(P881,$P$4:$P$999,0)+COUNTIF($P$4:P881,P881)-1,"")</f>
        <v/>
      </c>
      <c r="R881" s="34" t="str">
        <f t="shared" si="209"/>
        <v/>
      </c>
      <c r="S881" s="34" t="str">
        <f t="shared" ca="1" si="210"/>
        <v/>
      </c>
      <c r="T881" s="34" t="str">
        <f>IF(AND(C881="Abierto",D881="Alta"),RANK(S881,$S$4:$S$999,0)+COUNTIF($S$4:S881,S881)-1+MAX(Q:Q),"")</f>
        <v/>
      </c>
      <c r="U881" s="34" t="str">
        <f t="shared" si="211"/>
        <v/>
      </c>
      <c r="V881" s="34" t="str">
        <f t="shared" ca="1" si="212"/>
        <v/>
      </c>
      <c r="W881" s="34" t="str">
        <f>IF(AND(C881="Abierto",D881="Media"),RANK(V881,$V$4:$V$999,0)+COUNTIF($V$4:V881,V881)-1+MAX(Q:Q,T:T),"")</f>
        <v/>
      </c>
      <c r="X881" s="34" t="str">
        <f t="shared" si="213"/>
        <v/>
      </c>
      <c r="Y881" s="34" t="str">
        <f t="shared" ca="1" si="214"/>
        <v/>
      </c>
      <c r="Z881" s="34" t="str">
        <f>IF(AND(C881="Abierto",D881="Baja"),RANK(Y881,$Y$4:$Y$999,0)+COUNTIF($Y$4:Y881,Y881)-1+MAX(Q:Q,T:T,W:W),"")</f>
        <v/>
      </c>
      <c r="AA881" s="35" t="str">
        <f t="shared" si="220"/>
        <v/>
      </c>
      <c r="AB881" s="35" t="str">
        <f t="shared" si="215"/>
        <v/>
      </c>
      <c r="AC881" s="35" t="str">
        <f t="shared" si="216"/>
        <v/>
      </c>
      <c r="AD881" s="36">
        <v>878</v>
      </c>
      <c r="AE881" s="36" t="str">
        <f t="shared" ca="1" si="217"/>
        <v/>
      </c>
      <c r="AF881" s="37" t="str">
        <f t="shared" ca="1" si="218"/>
        <v/>
      </c>
      <c r="AG881" s="24"/>
      <c r="AH881" s="24"/>
      <c r="AI881" s="24"/>
      <c r="AJ881" s="24"/>
      <c r="AK881" s="36" t="str">
        <f>IF(AL881="","",MAX($AK$1:AK880)+1)</f>
        <v/>
      </c>
      <c r="AL881" s="39" t="str">
        <f>IF(H881="","",IF(COUNTIF($AL$3:AL880,H881)=0,H881,""))</f>
        <v/>
      </c>
      <c r="AM881" s="39" t="str">
        <f t="shared" si="219"/>
        <v/>
      </c>
    </row>
    <row r="882" spans="2:39" x14ac:dyDescent="0.35">
      <c r="B882" s="31"/>
      <c r="C882" s="31"/>
      <c r="D882" s="31"/>
      <c r="E882" s="31"/>
      <c r="F882" s="78"/>
      <c r="G882" s="21"/>
      <c r="H882" s="31"/>
      <c r="I882" s="32"/>
      <c r="J882" s="33" t="str">
        <f t="shared" si="206"/>
        <v/>
      </c>
      <c r="K882" s="31"/>
      <c r="L882" s="24"/>
      <c r="M882" s="24"/>
      <c r="N882" s="24"/>
      <c r="O882" s="34" t="str">
        <f t="shared" si="207"/>
        <v/>
      </c>
      <c r="P882" s="34" t="str">
        <f t="shared" ca="1" si="208"/>
        <v/>
      </c>
      <c r="Q882" s="34" t="str">
        <f>IF(AND(C882="Abierto",D882="Urgente"),RANK(P882,$P$4:$P$999,0)+COUNTIF($P$4:P882,P882)-1,"")</f>
        <v/>
      </c>
      <c r="R882" s="34" t="str">
        <f t="shared" si="209"/>
        <v/>
      </c>
      <c r="S882" s="34" t="str">
        <f t="shared" ca="1" si="210"/>
        <v/>
      </c>
      <c r="T882" s="34" t="str">
        <f>IF(AND(C882="Abierto",D882="Alta"),RANK(S882,$S$4:$S$999,0)+COUNTIF($S$4:S882,S882)-1+MAX(Q:Q),"")</f>
        <v/>
      </c>
      <c r="U882" s="34" t="str">
        <f t="shared" si="211"/>
        <v/>
      </c>
      <c r="V882" s="34" t="str">
        <f t="shared" ca="1" si="212"/>
        <v/>
      </c>
      <c r="W882" s="34" t="str">
        <f>IF(AND(C882="Abierto",D882="Media"),RANK(V882,$V$4:$V$999,0)+COUNTIF($V$4:V882,V882)-1+MAX(Q:Q,T:T),"")</f>
        <v/>
      </c>
      <c r="X882" s="34" t="str">
        <f t="shared" si="213"/>
        <v/>
      </c>
      <c r="Y882" s="34" t="str">
        <f t="shared" ca="1" si="214"/>
        <v/>
      </c>
      <c r="Z882" s="34" t="str">
        <f>IF(AND(C882="Abierto",D882="Baja"),RANK(Y882,$Y$4:$Y$999,0)+COUNTIF($Y$4:Y882,Y882)-1+MAX(Q:Q,T:T,W:W),"")</f>
        <v/>
      </c>
      <c r="AA882" s="35" t="str">
        <f t="shared" si="220"/>
        <v/>
      </c>
      <c r="AB882" s="35" t="str">
        <f t="shared" si="215"/>
        <v/>
      </c>
      <c r="AC882" s="35" t="str">
        <f t="shared" si="216"/>
        <v/>
      </c>
      <c r="AD882" s="36">
        <v>879</v>
      </c>
      <c r="AE882" s="36" t="str">
        <f t="shared" ca="1" si="217"/>
        <v/>
      </c>
      <c r="AF882" s="37" t="str">
        <f t="shared" ca="1" si="218"/>
        <v/>
      </c>
      <c r="AG882" s="24"/>
      <c r="AH882" s="24"/>
      <c r="AI882" s="24"/>
      <c r="AJ882" s="24"/>
      <c r="AK882" s="36" t="str">
        <f>IF(AL882="","",MAX($AK$1:AK881)+1)</f>
        <v/>
      </c>
      <c r="AL882" s="39" t="str">
        <f>IF(H882="","",IF(COUNTIF($AL$3:AL881,H882)=0,H882,""))</f>
        <v/>
      </c>
      <c r="AM882" s="39" t="str">
        <f t="shared" si="219"/>
        <v/>
      </c>
    </row>
    <row r="883" spans="2:39" x14ac:dyDescent="0.35">
      <c r="B883" s="31"/>
      <c r="C883" s="31"/>
      <c r="D883" s="31"/>
      <c r="E883" s="31"/>
      <c r="F883" s="78"/>
      <c r="G883" s="21"/>
      <c r="H883" s="31"/>
      <c r="I883" s="32"/>
      <c r="J883" s="33" t="str">
        <f t="shared" si="206"/>
        <v/>
      </c>
      <c r="K883" s="31"/>
      <c r="L883" s="24"/>
      <c r="M883" s="24"/>
      <c r="N883" s="24"/>
      <c r="O883" s="34" t="str">
        <f t="shared" si="207"/>
        <v/>
      </c>
      <c r="P883" s="34" t="str">
        <f t="shared" ca="1" si="208"/>
        <v/>
      </c>
      <c r="Q883" s="34" t="str">
        <f>IF(AND(C883="Abierto",D883="Urgente"),RANK(P883,$P$4:$P$999,0)+COUNTIF($P$4:P883,P883)-1,"")</f>
        <v/>
      </c>
      <c r="R883" s="34" t="str">
        <f t="shared" si="209"/>
        <v/>
      </c>
      <c r="S883" s="34" t="str">
        <f t="shared" ca="1" si="210"/>
        <v/>
      </c>
      <c r="T883" s="34" t="str">
        <f>IF(AND(C883="Abierto",D883="Alta"),RANK(S883,$S$4:$S$999,0)+COUNTIF($S$4:S883,S883)-1+MAX(Q:Q),"")</f>
        <v/>
      </c>
      <c r="U883" s="34" t="str">
        <f t="shared" si="211"/>
        <v/>
      </c>
      <c r="V883" s="34" t="str">
        <f t="shared" ca="1" si="212"/>
        <v/>
      </c>
      <c r="W883" s="34" t="str">
        <f>IF(AND(C883="Abierto",D883="Media"),RANK(V883,$V$4:$V$999,0)+COUNTIF($V$4:V883,V883)-1+MAX(Q:Q,T:T),"")</f>
        <v/>
      </c>
      <c r="X883" s="34" t="str">
        <f t="shared" si="213"/>
        <v/>
      </c>
      <c r="Y883" s="34" t="str">
        <f t="shared" ca="1" si="214"/>
        <v/>
      </c>
      <c r="Z883" s="34" t="str">
        <f>IF(AND(C883="Abierto",D883="Baja"),RANK(Y883,$Y$4:$Y$999,0)+COUNTIF($Y$4:Y883,Y883)-1+MAX(Q:Q,T:T,W:W),"")</f>
        <v/>
      </c>
      <c r="AA883" s="35" t="str">
        <f t="shared" si="220"/>
        <v/>
      </c>
      <c r="AB883" s="35" t="str">
        <f t="shared" si="215"/>
        <v/>
      </c>
      <c r="AC883" s="35" t="str">
        <f t="shared" si="216"/>
        <v/>
      </c>
      <c r="AD883" s="36">
        <v>880</v>
      </c>
      <c r="AE883" s="36" t="str">
        <f t="shared" ca="1" si="217"/>
        <v/>
      </c>
      <c r="AF883" s="37" t="str">
        <f t="shared" ca="1" si="218"/>
        <v/>
      </c>
      <c r="AG883" s="24"/>
      <c r="AH883" s="24"/>
      <c r="AI883" s="24"/>
      <c r="AJ883" s="24"/>
      <c r="AK883" s="36" t="str">
        <f>IF(AL883="","",MAX($AK$1:AK882)+1)</f>
        <v/>
      </c>
      <c r="AL883" s="39" t="str">
        <f>IF(H883="","",IF(COUNTIF($AL$3:AL882,H883)=0,H883,""))</f>
        <v/>
      </c>
      <c r="AM883" s="39" t="str">
        <f t="shared" si="219"/>
        <v/>
      </c>
    </row>
    <row r="884" spans="2:39" x14ac:dyDescent="0.35">
      <c r="B884" s="31"/>
      <c r="C884" s="31"/>
      <c r="D884" s="31"/>
      <c r="E884" s="31"/>
      <c r="F884" s="78"/>
      <c r="G884" s="21"/>
      <c r="H884" s="31"/>
      <c r="I884" s="32"/>
      <c r="J884" s="33" t="str">
        <f t="shared" si="206"/>
        <v/>
      </c>
      <c r="K884" s="31"/>
      <c r="L884" s="24"/>
      <c r="M884" s="24"/>
      <c r="N884" s="24"/>
      <c r="O884" s="34" t="str">
        <f t="shared" si="207"/>
        <v/>
      </c>
      <c r="P884" s="34" t="str">
        <f t="shared" ca="1" si="208"/>
        <v/>
      </c>
      <c r="Q884" s="34" t="str">
        <f>IF(AND(C884="Abierto",D884="Urgente"),RANK(P884,$P$4:$P$999,0)+COUNTIF($P$4:P884,P884)-1,"")</f>
        <v/>
      </c>
      <c r="R884" s="34" t="str">
        <f t="shared" si="209"/>
        <v/>
      </c>
      <c r="S884" s="34" t="str">
        <f t="shared" ca="1" si="210"/>
        <v/>
      </c>
      <c r="T884" s="34" t="str">
        <f>IF(AND(C884="Abierto",D884="Alta"),RANK(S884,$S$4:$S$999,0)+COUNTIF($S$4:S884,S884)-1+MAX(Q:Q),"")</f>
        <v/>
      </c>
      <c r="U884" s="34" t="str">
        <f t="shared" si="211"/>
        <v/>
      </c>
      <c r="V884" s="34" t="str">
        <f t="shared" ca="1" si="212"/>
        <v/>
      </c>
      <c r="W884" s="34" t="str">
        <f>IF(AND(C884="Abierto",D884="Media"),RANK(V884,$V$4:$V$999,0)+COUNTIF($V$4:V884,V884)-1+MAX(Q:Q,T:T),"")</f>
        <v/>
      </c>
      <c r="X884" s="34" t="str">
        <f t="shared" si="213"/>
        <v/>
      </c>
      <c r="Y884" s="34" t="str">
        <f t="shared" ca="1" si="214"/>
        <v/>
      </c>
      <c r="Z884" s="34" t="str">
        <f>IF(AND(C884="Abierto",D884="Baja"),RANK(Y884,$Y$4:$Y$999,0)+COUNTIF($Y$4:Y884,Y884)-1+MAX(Q:Q,T:T,W:W),"")</f>
        <v/>
      </c>
      <c r="AA884" s="35" t="str">
        <f t="shared" si="220"/>
        <v/>
      </c>
      <c r="AB884" s="35" t="str">
        <f t="shared" si="215"/>
        <v/>
      </c>
      <c r="AC884" s="35" t="str">
        <f t="shared" si="216"/>
        <v/>
      </c>
      <c r="AD884" s="36">
        <v>881</v>
      </c>
      <c r="AE884" s="36" t="str">
        <f t="shared" ca="1" si="217"/>
        <v/>
      </c>
      <c r="AF884" s="37" t="str">
        <f t="shared" ca="1" si="218"/>
        <v/>
      </c>
      <c r="AG884" s="24"/>
      <c r="AH884" s="24"/>
      <c r="AI884" s="24"/>
      <c r="AJ884" s="24"/>
      <c r="AK884" s="36" t="str">
        <f>IF(AL884="","",MAX($AK$1:AK883)+1)</f>
        <v/>
      </c>
      <c r="AL884" s="39" t="str">
        <f>IF(H884="","",IF(COUNTIF($AL$3:AL883,H884)=0,H884,""))</f>
        <v/>
      </c>
      <c r="AM884" s="39" t="str">
        <f t="shared" si="219"/>
        <v/>
      </c>
    </row>
    <row r="885" spans="2:39" x14ac:dyDescent="0.35">
      <c r="B885" s="31"/>
      <c r="C885" s="31"/>
      <c r="D885" s="31"/>
      <c r="E885" s="31"/>
      <c r="F885" s="78"/>
      <c r="G885" s="21"/>
      <c r="H885" s="31"/>
      <c r="I885" s="32"/>
      <c r="J885" s="33" t="str">
        <f t="shared" si="206"/>
        <v/>
      </c>
      <c r="K885" s="31"/>
      <c r="L885" s="24"/>
      <c r="M885" s="24"/>
      <c r="N885" s="24"/>
      <c r="O885" s="34" t="str">
        <f t="shared" si="207"/>
        <v/>
      </c>
      <c r="P885" s="34" t="str">
        <f t="shared" ca="1" si="208"/>
        <v/>
      </c>
      <c r="Q885" s="34" t="str">
        <f>IF(AND(C885="Abierto",D885="Urgente"),RANK(P885,$P$4:$P$999,0)+COUNTIF($P$4:P885,P885)-1,"")</f>
        <v/>
      </c>
      <c r="R885" s="34" t="str">
        <f t="shared" si="209"/>
        <v/>
      </c>
      <c r="S885" s="34" t="str">
        <f t="shared" ca="1" si="210"/>
        <v/>
      </c>
      <c r="T885" s="34" t="str">
        <f>IF(AND(C885="Abierto",D885="Alta"),RANK(S885,$S$4:$S$999,0)+COUNTIF($S$4:S885,S885)-1+MAX(Q:Q),"")</f>
        <v/>
      </c>
      <c r="U885" s="34" t="str">
        <f t="shared" si="211"/>
        <v/>
      </c>
      <c r="V885" s="34" t="str">
        <f t="shared" ca="1" si="212"/>
        <v/>
      </c>
      <c r="W885" s="34" t="str">
        <f>IF(AND(C885="Abierto",D885="Media"),RANK(V885,$V$4:$V$999,0)+COUNTIF($V$4:V885,V885)-1+MAX(Q:Q,T:T),"")</f>
        <v/>
      </c>
      <c r="X885" s="34" t="str">
        <f t="shared" si="213"/>
        <v/>
      </c>
      <c r="Y885" s="34" t="str">
        <f t="shared" ca="1" si="214"/>
        <v/>
      </c>
      <c r="Z885" s="34" t="str">
        <f>IF(AND(C885="Abierto",D885="Baja"),RANK(Y885,$Y$4:$Y$999,0)+COUNTIF($Y$4:Y885,Y885)-1+MAX(Q:Q,T:T,W:W),"")</f>
        <v/>
      </c>
      <c r="AA885" s="35" t="str">
        <f t="shared" si="220"/>
        <v/>
      </c>
      <c r="AB885" s="35" t="str">
        <f t="shared" si="215"/>
        <v/>
      </c>
      <c r="AC885" s="35" t="str">
        <f t="shared" si="216"/>
        <v/>
      </c>
      <c r="AD885" s="36">
        <v>882</v>
      </c>
      <c r="AE885" s="36" t="str">
        <f t="shared" ca="1" si="217"/>
        <v/>
      </c>
      <c r="AF885" s="37" t="str">
        <f t="shared" ca="1" si="218"/>
        <v/>
      </c>
      <c r="AG885" s="24"/>
      <c r="AH885" s="24"/>
      <c r="AI885" s="24"/>
      <c r="AJ885" s="24"/>
      <c r="AK885" s="36" t="str">
        <f>IF(AL885="","",MAX($AK$1:AK884)+1)</f>
        <v/>
      </c>
      <c r="AL885" s="39" t="str">
        <f>IF(H885="","",IF(COUNTIF($AL$3:AL884,H885)=0,H885,""))</f>
        <v/>
      </c>
      <c r="AM885" s="39" t="str">
        <f t="shared" si="219"/>
        <v/>
      </c>
    </row>
    <row r="886" spans="2:39" x14ac:dyDescent="0.35">
      <c r="B886" s="31"/>
      <c r="C886" s="31"/>
      <c r="D886" s="31"/>
      <c r="E886" s="31"/>
      <c r="F886" s="78"/>
      <c r="G886" s="21"/>
      <c r="H886" s="31"/>
      <c r="I886" s="32"/>
      <c r="J886" s="33" t="str">
        <f t="shared" si="206"/>
        <v/>
      </c>
      <c r="K886" s="31"/>
      <c r="L886" s="24"/>
      <c r="M886" s="24"/>
      <c r="N886" s="24"/>
      <c r="O886" s="34" t="str">
        <f t="shared" si="207"/>
        <v/>
      </c>
      <c r="P886" s="34" t="str">
        <f t="shared" ca="1" si="208"/>
        <v/>
      </c>
      <c r="Q886" s="34" t="str">
        <f>IF(AND(C886="Abierto",D886="Urgente"),RANK(P886,$P$4:$P$999,0)+COUNTIF($P$4:P886,P886)-1,"")</f>
        <v/>
      </c>
      <c r="R886" s="34" t="str">
        <f t="shared" si="209"/>
        <v/>
      </c>
      <c r="S886" s="34" t="str">
        <f t="shared" ca="1" si="210"/>
        <v/>
      </c>
      <c r="T886" s="34" t="str">
        <f>IF(AND(C886="Abierto",D886="Alta"),RANK(S886,$S$4:$S$999,0)+COUNTIF($S$4:S886,S886)-1+MAX(Q:Q),"")</f>
        <v/>
      </c>
      <c r="U886" s="34" t="str">
        <f t="shared" si="211"/>
        <v/>
      </c>
      <c r="V886" s="34" t="str">
        <f t="shared" ca="1" si="212"/>
        <v/>
      </c>
      <c r="W886" s="34" t="str">
        <f>IF(AND(C886="Abierto",D886="Media"),RANK(V886,$V$4:$V$999,0)+COUNTIF($V$4:V886,V886)-1+MAX(Q:Q,T:T),"")</f>
        <v/>
      </c>
      <c r="X886" s="34" t="str">
        <f t="shared" si="213"/>
        <v/>
      </c>
      <c r="Y886" s="34" t="str">
        <f t="shared" ca="1" si="214"/>
        <v/>
      </c>
      <c r="Z886" s="34" t="str">
        <f>IF(AND(C886="Abierto",D886="Baja"),RANK(Y886,$Y$4:$Y$999,0)+COUNTIF($Y$4:Y886,Y886)-1+MAX(Q:Q,T:T,W:W),"")</f>
        <v/>
      </c>
      <c r="AA886" s="35" t="str">
        <f t="shared" si="220"/>
        <v/>
      </c>
      <c r="AB886" s="35" t="str">
        <f t="shared" si="215"/>
        <v/>
      </c>
      <c r="AC886" s="35" t="str">
        <f t="shared" si="216"/>
        <v/>
      </c>
      <c r="AD886" s="36">
        <v>883</v>
      </c>
      <c r="AE886" s="36" t="str">
        <f t="shared" ca="1" si="217"/>
        <v/>
      </c>
      <c r="AF886" s="37" t="str">
        <f t="shared" ca="1" si="218"/>
        <v/>
      </c>
      <c r="AG886" s="24"/>
      <c r="AH886" s="24"/>
      <c r="AI886" s="24"/>
      <c r="AJ886" s="24"/>
      <c r="AK886" s="36" t="str">
        <f>IF(AL886="","",MAX($AK$1:AK885)+1)</f>
        <v/>
      </c>
      <c r="AL886" s="39" t="str">
        <f>IF(H886="","",IF(COUNTIF($AL$3:AL885,H886)=0,H886,""))</f>
        <v/>
      </c>
      <c r="AM886" s="39" t="str">
        <f t="shared" si="219"/>
        <v/>
      </c>
    </row>
    <row r="887" spans="2:39" x14ac:dyDescent="0.35">
      <c r="B887" s="31"/>
      <c r="C887" s="31"/>
      <c r="D887" s="31"/>
      <c r="E887" s="31"/>
      <c r="F887" s="78"/>
      <c r="G887" s="21"/>
      <c r="H887" s="31"/>
      <c r="I887" s="32"/>
      <c r="J887" s="33" t="str">
        <f t="shared" si="206"/>
        <v/>
      </c>
      <c r="K887" s="31"/>
      <c r="L887" s="24"/>
      <c r="M887" s="24"/>
      <c r="N887" s="24"/>
      <c r="O887" s="34" t="str">
        <f t="shared" si="207"/>
        <v/>
      </c>
      <c r="P887" s="34" t="str">
        <f t="shared" ca="1" si="208"/>
        <v/>
      </c>
      <c r="Q887" s="34" t="str">
        <f>IF(AND(C887="Abierto",D887="Urgente"),RANK(P887,$P$4:$P$999,0)+COUNTIF($P$4:P887,P887)-1,"")</f>
        <v/>
      </c>
      <c r="R887" s="34" t="str">
        <f t="shared" si="209"/>
        <v/>
      </c>
      <c r="S887" s="34" t="str">
        <f t="shared" ca="1" si="210"/>
        <v/>
      </c>
      <c r="T887" s="34" t="str">
        <f>IF(AND(C887="Abierto",D887="Alta"),RANK(S887,$S$4:$S$999,0)+COUNTIF($S$4:S887,S887)-1+MAX(Q:Q),"")</f>
        <v/>
      </c>
      <c r="U887" s="34" t="str">
        <f t="shared" si="211"/>
        <v/>
      </c>
      <c r="V887" s="34" t="str">
        <f t="shared" ca="1" si="212"/>
        <v/>
      </c>
      <c r="W887" s="34" t="str">
        <f>IF(AND(C887="Abierto",D887="Media"),RANK(V887,$V$4:$V$999,0)+COUNTIF($V$4:V887,V887)-1+MAX(Q:Q,T:T),"")</f>
        <v/>
      </c>
      <c r="X887" s="34" t="str">
        <f t="shared" si="213"/>
        <v/>
      </c>
      <c r="Y887" s="34" t="str">
        <f t="shared" ca="1" si="214"/>
        <v/>
      </c>
      <c r="Z887" s="34" t="str">
        <f>IF(AND(C887="Abierto",D887="Baja"),RANK(Y887,$Y$4:$Y$999,0)+COUNTIF($Y$4:Y887,Y887)-1+MAX(Q:Q,T:T,W:W),"")</f>
        <v/>
      </c>
      <c r="AA887" s="35" t="str">
        <f t="shared" si="220"/>
        <v/>
      </c>
      <c r="AB887" s="35" t="str">
        <f t="shared" si="215"/>
        <v/>
      </c>
      <c r="AC887" s="35" t="str">
        <f t="shared" si="216"/>
        <v/>
      </c>
      <c r="AD887" s="36">
        <v>884</v>
      </c>
      <c r="AE887" s="36" t="str">
        <f t="shared" ca="1" si="217"/>
        <v/>
      </c>
      <c r="AF887" s="37" t="str">
        <f t="shared" ca="1" si="218"/>
        <v/>
      </c>
      <c r="AG887" s="24"/>
      <c r="AH887" s="24"/>
      <c r="AI887" s="24"/>
      <c r="AJ887" s="24"/>
      <c r="AK887" s="36" t="str">
        <f>IF(AL887="","",MAX($AK$1:AK886)+1)</f>
        <v/>
      </c>
      <c r="AL887" s="39" t="str">
        <f>IF(H887="","",IF(COUNTIF($AL$3:AL886,H887)=0,H887,""))</f>
        <v/>
      </c>
      <c r="AM887" s="39" t="str">
        <f t="shared" si="219"/>
        <v/>
      </c>
    </row>
    <row r="888" spans="2:39" x14ac:dyDescent="0.35">
      <c r="B888" s="31"/>
      <c r="C888" s="31"/>
      <c r="D888" s="31"/>
      <c r="E888" s="31"/>
      <c r="F888" s="78"/>
      <c r="G888" s="21"/>
      <c r="H888" s="31"/>
      <c r="I888" s="32"/>
      <c r="J888" s="33" t="str">
        <f t="shared" si="206"/>
        <v/>
      </c>
      <c r="K888" s="31"/>
      <c r="L888" s="24"/>
      <c r="M888" s="24"/>
      <c r="N888" s="24"/>
      <c r="O888" s="34" t="str">
        <f t="shared" si="207"/>
        <v/>
      </c>
      <c r="P888" s="34" t="str">
        <f t="shared" ca="1" si="208"/>
        <v/>
      </c>
      <c r="Q888" s="34" t="str">
        <f>IF(AND(C888="Abierto",D888="Urgente"),RANK(P888,$P$4:$P$999,0)+COUNTIF($P$4:P888,P888)-1,"")</f>
        <v/>
      </c>
      <c r="R888" s="34" t="str">
        <f t="shared" si="209"/>
        <v/>
      </c>
      <c r="S888" s="34" t="str">
        <f t="shared" ca="1" si="210"/>
        <v/>
      </c>
      <c r="T888" s="34" t="str">
        <f>IF(AND(C888="Abierto",D888="Alta"),RANK(S888,$S$4:$S$999,0)+COUNTIF($S$4:S888,S888)-1+MAX(Q:Q),"")</f>
        <v/>
      </c>
      <c r="U888" s="34" t="str">
        <f t="shared" si="211"/>
        <v/>
      </c>
      <c r="V888" s="34" t="str">
        <f t="shared" ca="1" si="212"/>
        <v/>
      </c>
      <c r="W888" s="34" t="str">
        <f>IF(AND(C888="Abierto",D888="Media"),RANK(V888,$V$4:$V$999,0)+COUNTIF($V$4:V888,V888)-1+MAX(Q:Q,T:T),"")</f>
        <v/>
      </c>
      <c r="X888" s="34" t="str">
        <f t="shared" si="213"/>
        <v/>
      </c>
      <c r="Y888" s="34" t="str">
        <f t="shared" ca="1" si="214"/>
        <v/>
      </c>
      <c r="Z888" s="34" t="str">
        <f>IF(AND(C888="Abierto",D888="Baja"),RANK(Y888,$Y$4:$Y$999,0)+COUNTIF($Y$4:Y888,Y888)-1+MAX(Q:Q,T:T,W:W),"")</f>
        <v/>
      </c>
      <c r="AA888" s="35" t="str">
        <f t="shared" si="220"/>
        <v/>
      </c>
      <c r="AB888" s="35" t="str">
        <f t="shared" si="215"/>
        <v/>
      </c>
      <c r="AC888" s="35" t="str">
        <f t="shared" si="216"/>
        <v/>
      </c>
      <c r="AD888" s="36">
        <v>885</v>
      </c>
      <c r="AE888" s="36" t="str">
        <f t="shared" ca="1" si="217"/>
        <v/>
      </c>
      <c r="AF888" s="37" t="str">
        <f t="shared" ca="1" si="218"/>
        <v/>
      </c>
      <c r="AG888" s="24"/>
      <c r="AH888" s="24"/>
      <c r="AI888" s="24"/>
      <c r="AJ888" s="24"/>
      <c r="AK888" s="36" t="str">
        <f>IF(AL888="","",MAX($AK$1:AK887)+1)</f>
        <v/>
      </c>
      <c r="AL888" s="39" t="str">
        <f>IF(H888="","",IF(COUNTIF($AL$3:AL887,H888)=0,H888,""))</f>
        <v/>
      </c>
      <c r="AM888" s="39" t="str">
        <f t="shared" si="219"/>
        <v/>
      </c>
    </row>
    <row r="889" spans="2:39" x14ac:dyDescent="0.35">
      <c r="B889" s="31"/>
      <c r="C889" s="31"/>
      <c r="D889" s="31"/>
      <c r="E889" s="31"/>
      <c r="F889" s="78"/>
      <c r="G889" s="21"/>
      <c r="H889" s="31"/>
      <c r="I889" s="32"/>
      <c r="J889" s="33" t="str">
        <f t="shared" si="206"/>
        <v/>
      </c>
      <c r="K889" s="31"/>
      <c r="L889" s="24"/>
      <c r="M889" s="24"/>
      <c r="N889" s="24"/>
      <c r="O889" s="34" t="str">
        <f t="shared" si="207"/>
        <v/>
      </c>
      <c r="P889" s="34" t="str">
        <f t="shared" ca="1" si="208"/>
        <v/>
      </c>
      <c r="Q889" s="34" t="str">
        <f>IF(AND(C889="Abierto",D889="Urgente"),RANK(P889,$P$4:$P$999,0)+COUNTIF($P$4:P889,P889)-1,"")</f>
        <v/>
      </c>
      <c r="R889" s="34" t="str">
        <f t="shared" si="209"/>
        <v/>
      </c>
      <c r="S889" s="34" t="str">
        <f t="shared" ca="1" si="210"/>
        <v/>
      </c>
      <c r="T889" s="34" t="str">
        <f>IF(AND(C889="Abierto",D889="Alta"),RANK(S889,$S$4:$S$999,0)+COUNTIF($S$4:S889,S889)-1+MAX(Q:Q),"")</f>
        <v/>
      </c>
      <c r="U889" s="34" t="str">
        <f t="shared" si="211"/>
        <v/>
      </c>
      <c r="V889" s="34" t="str">
        <f t="shared" ca="1" si="212"/>
        <v/>
      </c>
      <c r="W889" s="34" t="str">
        <f>IF(AND(C889="Abierto",D889="Media"),RANK(V889,$V$4:$V$999,0)+COUNTIF($V$4:V889,V889)-1+MAX(Q:Q,T:T),"")</f>
        <v/>
      </c>
      <c r="X889" s="34" t="str">
        <f t="shared" si="213"/>
        <v/>
      </c>
      <c r="Y889" s="34" t="str">
        <f t="shared" ca="1" si="214"/>
        <v/>
      </c>
      <c r="Z889" s="34" t="str">
        <f>IF(AND(C889="Abierto",D889="Baja"),RANK(Y889,$Y$4:$Y$999,0)+COUNTIF($Y$4:Y889,Y889)-1+MAX(Q:Q,T:T,W:W),"")</f>
        <v/>
      </c>
      <c r="AA889" s="35" t="str">
        <f t="shared" si="220"/>
        <v/>
      </c>
      <c r="AB889" s="35" t="str">
        <f t="shared" si="215"/>
        <v/>
      </c>
      <c r="AC889" s="35" t="str">
        <f t="shared" si="216"/>
        <v/>
      </c>
      <c r="AD889" s="36">
        <v>886</v>
      </c>
      <c r="AE889" s="36" t="str">
        <f t="shared" ca="1" si="217"/>
        <v/>
      </c>
      <c r="AF889" s="37" t="str">
        <f t="shared" ca="1" si="218"/>
        <v/>
      </c>
      <c r="AG889" s="24"/>
      <c r="AH889" s="24"/>
      <c r="AI889" s="24"/>
      <c r="AJ889" s="24"/>
      <c r="AK889" s="36" t="str">
        <f>IF(AL889="","",MAX($AK$1:AK888)+1)</f>
        <v/>
      </c>
      <c r="AL889" s="39" t="str">
        <f>IF(H889="","",IF(COUNTIF($AL$3:AL888,H889)=0,H889,""))</f>
        <v/>
      </c>
      <c r="AM889" s="39" t="str">
        <f t="shared" si="219"/>
        <v/>
      </c>
    </row>
    <row r="890" spans="2:39" x14ac:dyDescent="0.35">
      <c r="B890" s="31"/>
      <c r="C890" s="31"/>
      <c r="D890" s="31"/>
      <c r="E890" s="31"/>
      <c r="F890" s="78"/>
      <c r="G890" s="21"/>
      <c r="H890" s="31"/>
      <c r="I890" s="32"/>
      <c r="J890" s="33" t="str">
        <f t="shared" si="206"/>
        <v/>
      </c>
      <c r="K890" s="31"/>
      <c r="L890" s="24"/>
      <c r="M890" s="24"/>
      <c r="N890" s="24"/>
      <c r="O890" s="34" t="str">
        <f t="shared" si="207"/>
        <v/>
      </c>
      <c r="P890" s="34" t="str">
        <f t="shared" ca="1" si="208"/>
        <v/>
      </c>
      <c r="Q890" s="34" t="str">
        <f>IF(AND(C890="Abierto",D890="Urgente"),RANK(P890,$P$4:$P$999,0)+COUNTIF($P$4:P890,P890)-1,"")</f>
        <v/>
      </c>
      <c r="R890" s="34" t="str">
        <f t="shared" si="209"/>
        <v/>
      </c>
      <c r="S890" s="34" t="str">
        <f t="shared" ca="1" si="210"/>
        <v/>
      </c>
      <c r="T890" s="34" t="str">
        <f>IF(AND(C890="Abierto",D890="Alta"),RANK(S890,$S$4:$S$999,0)+COUNTIF($S$4:S890,S890)-1+MAX(Q:Q),"")</f>
        <v/>
      </c>
      <c r="U890" s="34" t="str">
        <f t="shared" si="211"/>
        <v/>
      </c>
      <c r="V890" s="34" t="str">
        <f t="shared" ca="1" si="212"/>
        <v/>
      </c>
      <c r="W890" s="34" t="str">
        <f>IF(AND(C890="Abierto",D890="Media"),RANK(V890,$V$4:$V$999,0)+COUNTIF($V$4:V890,V890)-1+MAX(Q:Q,T:T),"")</f>
        <v/>
      </c>
      <c r="X890" s="34" t="str">
        <f t="shared" si="213"/>
        <v/>
      </c>
      <c r="Y890" s="34" t="str">
        <f t="shared" ca="1" si="214"/>
        <v/>
      </c>
      <c r="Z890" s="34" t="str">
        <f>IF(AND(C890="Abierto",D890="Baja"),RANK(Y890,$Y$4:$Y$999,0)+COUNTIF($Y$4:Y890,Y890)-1+MAX(Q:Q,T:T,W:W),"")</f>
        <v/>
      </c>
      <c r="AA890" s="35" t="str">
        <f t="shared" si="220"/>
        <v/>
      </c>
      <c r="AB890" s="35" t="str">
        <f t="shared" si="215"/>
        <v/>
      </c>
      <c r="AC890" s="35" t="str">
        <f t="shared" si="216"/>
        <v/>
      </c>
      <c r="AD890" s="36">
        <v>887</v>
      </c>
      <c r="AE890" s="36" t="str">
        <f t="shared" ca="1" si="217"/>
        <v/>
      </c>
      <c r="AF890" s="37" t="str">
        <f t="shared" ca="1" si="218"/>
        <v/>
      </c>
      <c r="AG890" s="24"/>
      <c r="AH890" s="24"/>
      <c r="AI890" s="24"/>
      <c r="AJ890" s="24"/>
      <c r="AK890" s="36" t="str">
        <f>IF(AL890="","",MAX($AK$1:AK889)+1)</f>
        <v/>
      </c>
      <c r="AL890" s="39" t="str">
        <f>IF(H890="","",IF(COUNTIF($AL$3:AL889,H890)=0,H890,""))</f>
        <v/>
      </c>
      <c r="AM890" s="39" t="str">
        <f t="shared" si="219"/>
        <v/>
      </c>
    </row>
    <row r="891" spans="2:39" x14ac:dyDescent="0.35">
      <c r="B891" s="31"/>
      <c r="C891" s="31"/>
      <c r="D891" s="31"/>
      <c r="E891" s="31"/>
      <c r="F891" s="78"/>
      <c r="G891" s="21"/>
      <c r="H891" s="31"/>
      <c r="I891" s="32"/>
      <c r="J891" s="33" t="str">
        <f t="shared" si="206"/>
        <v/>
      </c>
      <c r="K891" s="31"/>
      <c r="L891" s="24"/>
      <c r="M891" s="24"/>
      <c r="N891" s="24"/>
      <c r="O891" s="34" t="str">
        <f t="shared" si="207"/>
        <v/>
      </c>
      <c r="P891" s="34" t="str">
        <f t="shared" ca="1" si="208"/>
        <v/>
      </c>
      <c r="Q891" s="34" t="str">
        <f>IF(AND(C891="Abierto",D891="Urgente"),RANK(P891,$P$4:$P$999,0)+COUNTIF($P$4:P891,P891)-1,"")</f>
        <v/>
      </c>
      <c r="R891" s="34" t="str">
        <f t="shared" si="209"/>
        <v/>
      </c>
      <c r="S891" s="34" t="str">
        <f t="shared" ca="1" si="210"/>
        <v/>
      </c>
      <c r="T891" s="34" t="str">
        <f>IF(AND(C891="Abierto",D891="Alta"),RANK(S891,$S$4:$S$999,0)+COUNTIF($S$4:S891,S891)-1+MAX(Q:Q),"")</f>
        <v/>
      </c>
      <c r="U891" s="34" t="str">
        <f t="shared" si="211"/>
        <v/>
      </c>
      <c r="V891" s="34" t="str">
        <f t="shared" ca="1" si="212"/>
        <v/>
      </c>
      <c r="W891" s="34" t="str">
        <f>IF(AND(C891="Abierto",D891="Media"),RANK(V891,$V$4:$V$999,0)+COUNTIF($V$4:V891,V891)-1+MAX(Q:Q,T:T),"")</f>
        <v/>
      </c>
      <c r="X891" s="34" t="str">
        <f t="shared" si="213"/>
        <v/>
      </c>
      <c r="Y891" s="34" t="str">
        <f t="shared" ca="1" si="214"/>
        <v/>
      </c>
      <c r="Z891" s="34" t="str">
        <f>IF(AND(C891="Abierto",D891="Baja"),RANK(Y891,$Y$4:$Y$999,0)+COUNTIF($Y$4:Y891,Y891)-1+MAX(Q:Q,T:T,W:W),"")</f>
        <v/>
      </c>
      <c r="AA891" s="35" t="str">
        <f t="shared" si="220"/>
        <v/>
      </c>
      <c r="AB891" s="35" t="str">
        <f t="shared" si="215"/>
        <v/>
      </c>
      <c r="AC891" s="35" t="str">
        <f t="shared" si="216"/>
        <v/>
      </c>
      <c r="AD891" s="36">
        <v>888</v>
      </c>
      <c r="AE891" s="36" t="str">
        <f t="shared" ca="1" si="217"/>
        <v/>
      </c>
      <c r="AF891" s="37" t="str">
        <f t="shared" ca="1" si="218"/>
        <v/>
      </c>
      <c r="AG891" s="24"/>
      <c r="AH891" s="24"/>
      <c r="AI891" s="24"/>
      <c r="AJ891" s="24"/>
      <c r="AK891" s="36" t="str">
        <f>IF(AL891="","",MAX($AK$1:AK890)+1)</f>
        <v/>
      </c>
      <c r="AL891" s="39" t="str">
        <f>IF(H891="","",IF(COUNTIF($AL$3:AL890,H891)=0,H891,""))</f>
        <v/>
      </c>
      <c r="AM891" s="39" t="str">
        <f t="shared" si="219"/>
        <v/>
      </c>
    </row>
    <row r="892" spans="2:39" x14ac:dyDescent="0.35">
      <c r="B892" s="31"/>
      <c r="C892" s="31"/>
      <c r="D892" s="31"/>
      <c r="E892" s="31"/>
      <c r="F892" s="78"/>
      <c r="G892" s="21"/>
      <c r="H892" s="31"/>
      <c r="I892" s="32"/>
      <c r="J892" s="33" t="str">
        <f t="shared" si="206"/>
        <v/>
      </c>
      <c r="K892" s="31"/>
      <c r="L892" s="24"/>
      <c r="M892" s="24"/>
      <c r="N892" s="24"/>
      <c r="O892" s="34" t="str">
        <f t="shared" si="207"/>
        <v/>
      </c>
      <c r="P892" s="34" t="str">
        <f t="shared" ca="1" si="208"/>
        <v/>
      </c>
      <c r="Q892" s="34" t="str">
        <f>IF(AND(C892="Abierto",D892="Urgente"),RANK(P892,$P$4:$P$999,0)+COUNTIF($P$4:P892,P892)-1,"")</f>
        <v/>
      </c>
      <c r="R892" s="34" t="str">
        <f t="shared" si="209"/>
        <v/>
      </c>
      <c r="S892" s="34" t="str">
        <f t="shared" ca="1" si="210"/>
        <v/>
      </c>
      <c r="T892" s="34" t="str">
        <f>IF(AND(C892="Abierto",D892="Alta"),RANK(S892,$S$4:$S$999,0)+COUNTIF($S$4:S892,S892)-1+MAX(Q:Q),"")</f>
        <v/>
      </c>
      <c r="U892" s="34" t="str">
        <f t="shared" si="211"/>
        <v/>
      </c>
      <c r="V892" s="34" t="str">
        <f t="shared" ca="1" si="212"/>
        <v/>
      </c>
      <c r="W892" s="34" t="str">
        <f>IF(AND(C892="Abierto",D892="Media"),RANK(V892,$V$4:$V$999,0)+COUNTIF($V$4:V892,V892)-1+MAX(Q:Q,T:T),"")</f>
        <v/>
      </c>
      <c r="X892" s="34" t="str">
        <f t="shared" si="213"/>
        <v/>
      </c>
      <c r="Y892" s="34" t="str">
        <f t="shared" ca="1" si="214"/>
        <v/>
      </c>
      <c r="Z892" s="34" t="str">
        <f>IF(AND(C892="Abierto",D892="Baja"),RANK(Y892,$Y$4:$Y$999,0)+COUNTIF($Y$4:Y892,Y892)-1+MAX(Q:Q,T:T,W:W),"")</f>
        <v/>
      </c>
      <c r="AA892" s="35" t="str">
        <f t="shared" si="220"/>
        <v/>
      </c>
      <c r="AB892" s="35" t="str">
        <f t="shared" si="215"/>
        <v/>
      </c>
      <c r="AC892" s="35" t="str">
        <f t="shared" si="216"/>
        <v/>
      </c>
      <c r="AD892" s="36">
        <v>889</v>
      </c>
      <c r="AE892" s="36" t="str">
        <f t="shared" ca="1" si="217"/>
        <v/>
      </c>
      <c r="AF892" s="37" t="str">
        <f t="shared" ca="1" si="218"/>
        <v/>
      </c>
      <c r="AG892" s="24"/>
      <c r="AH892" s="24"/>
      <c r="AI892" s="24"/>
      <c r="AJ892" s="24"/>
      <c r="AK892" s="36" t="str">
        <f>IF(AL892="","",MAX($AK$1:AK891)+1)</f>
        <v/>
      </c>
      <c r="AL892" s="39" t="str">
        <f>IF(H892="","",IF(COUNTIF($AL$3:AL891,H892)=0,H892,""))</f>
        <v/>
      </c>
      <c r="AM892" s="39" t="str">
        <f t="shared" si="219"/>
        <v/>
      </c>
    </row>
    <row r="893" spans="2:39" x14ac:dyDescent="0.35">
      <c r="B893" s="31"/>
      <c r="C893" s="31"/>
      <c r="D893" s="31"/>
      <c r="E893" s="31"/>
      <c r="F893" s="78"/>
      <c r="G893" s="21"/>
      <c r="H893" s="31"/>
      <c r="I893" s="32"/>
      <c r="J893" s="33" t="str">
        <f t="shared" si="206"/>
        <v/>
      </c>
      <c r="K893" s="31"/>
      <c r="L893" s="24"/>
      <c r="M893" s="24"/>
      <c r="N893" s="24"/>
      <c r="O893" s="34" t="str">
        <f t="shared" si="207"/>
        <v/>
      </c>
      <c r="P893" s="34" t="str">
        <f t="shared" ca="1" si="208"/>
        <v/>
      </c>
      <c r="Q893" s="34" t="str">
        <f>IF(AND(C893="Abierto",D893="Urgente"),RANK(P893,$P$4:$P$999,0)+COUNTIF($P$4:P893,P893)-1,"")</f>
        <v/>
      </c>
      <c r="R893" s="34" t="str">
        <f t="shared" si="209"/>
        <v/>
      </c>
      <c r="S893" s="34" t="str">
        <f t="shared" ca="1" si="210"/>
        <v/>
      </c>
      <c r="T893" s="34" t="str">
        <f>IF(AND(C893="Abierto",D893="Alta"),RANK(S893,$S$4:$S$999,0)+COUNTIF($S$4:S893,S893)-1+MAX(Q:Q),"")</f>
        <v/>
      </c>
      <c r="U893" s="34" t="str">
        <f t="shared" si="211"/>
        <v/>
      </c>
      <c r="V893" s="34" t="str">
        <f t="shared" ca="1" si="212"/>
        <v/>
      </c>
      <c r="W893" s="34" t="str">
        <f>IF(AND(C893="Abierto",D893="Media"),RANK(V893,$V$4:$V$999,0)+COUNTIF($V$4:V893,V893)-1+MAX(Q:Q,T:T),"")</f>
        <v/>
      </c>
      <c r="X893" s="34" t="str">
        <f t="shared" si="213"/>
        <v/>
      </c>
      <c r="Y893" s="34" t="str">
        <f t="shared" ca="1" si="214"/>
        <v/>
      </c>
      <c r="Z893" s="34" t="str">
        <f>IF(AND(C893="Abierto",D893="Baja"),RANK(Y893,$Y$4:$Y$999,0)+COUNTIF($Y$4:Y893,Y893)-1+MAX(Q:Q,T:T,W:W),"")</f>
        <v/>
      </c>
      <c r="AA893" s="35" t="str">
        <f t="shared" si="220"/>
        <v/>
      </c>
      <c r="AB893" s="35" t="str">
        <f t="shared" si="215"/>
        <v/>
      </c>
      <c r="AC893" s="35" t="str">
        <f t="shared" si="216"/>
        <v/>
      </c>
      <c r="AD893" s="36">
        <v>890</v>
      </c>
      <c r="AE893" s="36" t="str">
        <f t="shared" ca="1" si="217"/>
        <v/>
      </c>
      <c r="AF893" s="37" t="str">
        <f t="shared" ca="1" si="218"/>
        <v/>
      </c>
      <c r="AG893" s="24"/>
      <c r="AH893" s="24"/>
      <c r="AI893" s="24"/>
      <c r="AJ893" s="24"/>
      <c r="AK893" s="36" t="str">
        <f>IF(AL893="","",MAX($AK$1:AK892)+1)</f>
        <v/>
      </c>
      <c r="AL893" s="39" t="str">
        <f>IF(H893="","",IF(COUNTIF($AL$3:AL892,H893)=0,H893,""))</f>
        <v/>
      </c>
      <c r="AM893" s="39" t="str">
        <f t="shared" si="219"/>
        <v/>
      </c>
    </row>
    <row r="894" spans="2:39" x14ac:dyDescent="0.35">
      <c r="B894" s="31"/>
      <c r="C894" s="31"/>
      <c r="D894" s="31"/>
      <c r="E894" s="31"/>
      <c r="F894" s="78"/>
      <c r="G894" s="21"/>
      <c r="H894" s="31"/>
      <c r="I894" s="32"/>
      <c r="J894" s="33" t="str">
        <f t="shared" si="206"/>
        <v/>
      </c>
      <c r="K894" s="31"/>
      <c r="L894" s="24"/>
      <c r="M894" s="24"/>
      <c r="N894" s="24"/>
      <c r="O894" s="34" t="str">
        <f t="shared" si="207"/>
        <v/>
      </c>
      <c r="P894" s="34" t="str">
        <f t="shared" ca="1" si="208"/>
        <v/>
      </c>
      <c r="Q894" s="34" t="str">
        <f>IF(AND(C894="Abierto",D894="Urgente"),RANK(P894,$P$4:$P$999,0)+COUNTIF($P$4:P894,P894)-1,"")</f>
        <v/>
      </c>
      <c r="R894" s="34" t="str">
        <f t="shared" si="209"/>
        <v/>
      </c>
      <c r="S894" s="34" t="str">
        <f t="shared" ca="1" si="210"/>
        <v/>
      </c>
      <c r="T894" s="34" t="str">
        <f>IF(AND(C894="Abierto",D894="Alta"),RANK(S894,$S$4:$S$999,0)+COUNTIF($S$4:S894,S894)-1+MAX(Q:Q),"")</f>
        <v/>
      </c>
      <c r="U894" s="34" t="str">
        <f t="shared" si="211"/>
        <v/>
      </c>
      <c r="V894" s="34" t="str">
        <f t="shared" ca="1" si="212"/>
        <v/>
      </c>
      <c r="W894" s="34" t="str">
        <f>IF(AND(C894="Abierto",D894="Media"),RANK(V894,$V$4:$V$999,0)+COUNTIF($V$4:V894,V894)-1+MAX(Q:Q,T:T),"")</f>
        <v/>
      </c>
      <c r="X894" s="34" t="str">
        <f t="shared" si="213"/>
        <v/>
      </c>
      <c r="Y894" s="34" t="str">
        <f t="shared" ca="1" si="214"/>
        <v/>
      </c>
      <c r="Z894" s="34" t="str">
        <f>IF(AND(C894="Abierto",D894="Baja"),RANK(Y894,$Y$4:$Y$999,0)+COUNTIF($Y$4:Y894,Y894)-1+MAX(Q:Q,T:T,W:W),"")</f>
        <v/>
      </c>
      <c r="AA894" s="35" t="str">
        <f t="shared" si="220"/>
        <v/>
      </c>
      <c r="AB894" s="35" t="str">
        <f t="shared" si="215"/>
        <v/>
      </c>
      <c r="AC894" s="35" t="str">
        <f t="shared" si="216"/>
        <v/>
      </c>
      <c r="AD894" s="36">
        <v>891</v>
      </c>
      <c r="AE894" s="36" t="str">
        <f t="shared" ca="1" si="217"/>
        <v/>
      </c>
      <c r="AF894" s="37" t="str">
        <f t="shared" ca="1" si="218"/>
        <v/>
      </c>
      <c r="AG894" s="24"/>
      <c r="AH894" s="24"/>
      <c r="AI894" s="24"/>
      <c r="AJ894" s="24"/>
      <c r="AK894" s="36" t="str">
        <f>IF(AL894="","",MAX($AK$1:AK893)+1)</f>
        <v/>
      </c>
      <c r="AL894" s="39" t="str">
        <f>IF(H894="","",IF(COUNTIF($AL$3:AL893,H894)=0,H894,""))</f>
        <v/>
      </c>
      <c r="AM894" s="39" t="str">
        <f t="shared" si="219"/>
        <v/>
      </c>
    </row>
    <row r="895" spans="2:39" x14ac:dyDescent="0.35">
      <c r="B895" s="31"/>
      <c r="C895" s="31"/>
      <c r="D895" s="31"/>
      <c r="E895" s="31"/>
      <c r="F895" s="78"/>
      <c r="G895" s="21"/>
      <c r="H895" s="31"/>
      <c r="I895" s="32"/>
      <c r="J895" s="33" t="str">
        <f t="shared" si="206"/>
        <v/>
      </c>
      <c r="K895" s="31"/>
      <c r="L895" s="24"/>
      <c r="M895" s="24"/>
      <c r="N895" s="24"/>
      <c r="O895" s="34" t="str">
        <f t="shared" si="207"/>
        <v/>
      </c>
      <c r="P895" s="34" t="str">
        <f t="shared" ca="1" si="208"/>
        <v/>
      </c>
      <c r="Q895" s="34" t="str">
        <f>IF(AND(C895="Abierto",D895="Urgente"),RANK(P895,$P$4:$P$999,0)+COUNTIF($P$4:P895,P895)-1,"")</f>
        <v/>
      </c>
      <c r="R895" s="34" t="str">
        <f t="shared" si="209"/>
        <v/>
      </c>
      <c r="S895" s="34" t="str">
        <f t="shared" ca="1" si="210"/>
        <v/>
      </c>
      <c r="T895" s="34" t="str">
        <f>IF(AND(C895="Abierto",D895="Alta"),RANK(S895,$S$4:$S$999,0)+COUNTIF($S$4:S895,S895)-1+MAX(Q:Q),"")</f>
        <v/>
      </c>
      <c r="U895" s="34" t="str">
        <f t="shared" si="211"/>
        <v/>
      </c>
      <c r="V895" s="34" t="str">
        <f t="shared" ca="1" si="212"/>
        <v/>
      </c>
      <c r="W895" s="34" t="str">
        <f>IF(AND(C895="Abierto",D895="Media"),RANK(V895,$V$4:$V$999,0)+COUNTIF($V$4:V895,V895)-1+MAX(Q:Q,T:T),"")</f>
        <v/>
      </c>
      <c r="X895" s="34" t="str">
        <f t="shared" si="213"/>
        <v/>
      </c>
      <c r="Y895" s="34" t="str">
        <f t="shared" ca="1" si="214"/>
        <v/>
      </c>
      <c r="Z895" s="34" t="str">
        <f>IF(AND(C895="Abierto",D895="Baja"),RANK(Y895,$Y$4:$Y$999,0)+COUNTIF($Y$4:Y895,Y895)-1+MAX(Q:Q,T:T,W:W),"")</f>
        <v/>
      </c>
      <c r="AA895" s="35" t="str">
        <f t="shared" si="220"/>
        <v/>
      </c>
      <c r="AB895" s="35" t="str">
        <f t="shared" si="215"/>
        <v/>
      </c>
      <c r="AC895" s="35" t="str">
        <f t="shared" si="216"/>
        <v/>
      </c>
      <c r="AD895" s="36">
        <v>892</v>
      </c>
      <c r="AE895" s="36" t="str">
        <f t="shared" ca="1" si="217"/>
        <v/>
      </c>
      <c r="AF895" s="37" t="str">
        <f t="shared" ca="1" si="218"/>
        <v/>
      </c>
      <c r="AG895" s="24"/>
      <c r="AH895" s="24"/>
      <c r="AI895" s="24"/>
      <c r="AJ895" s="24"/>
      <c r="AK895" s="36" t="str">
        <f>IF(AL895="","",MAX($AK$1:AK894)+1)</f>
        <v/>
      </c>
      <c r="AL895" s="39" t="str">
        <f>IF(H895="","",IF(COUNTIF($AL$3:AL894,H895)=0,H895,""))</f>
        <v/>
      </c>
      <c r="AM895" s="39" t="str">
        <f t="shared" si="219"/>
        <v/>
      </c>
    </row>
    <row r="896" spans="2:39" x14ac:dyDescent="0.35">
      <c r="B896" s="31"/>
      <c r="C896" s="31"/>
      <c r="D896" s="31"/>
      <c r="E896" s="31"/>
      <c r="F896" s="78"/>
      <c r="G896" s="21"/>
      <c r="H896" s="31"/>
      <c r="I896" s="32"/>
      <c r="J896" s="33" t="str">
        <f t="shared" si="206"/>
        <v/>
      </c>
      <c r="K896" s="31"/>
      <c r="L896" s="24"/>
      <c r="M896" s="24"/>
      <c r="N896" s="24"/>
      <c r="O896" s="34" t="str">
        <f t="shared" si="207"/>
        <v/>
      </c>
      <c r="P896" s="34" t="str">
        <f t="shared" ca="1" si="208"/>
        <v/>
      </c>
      <c r="Q896" s="34" t="str">
        <f>IF(AND(C896="Abierto",D896="Urgente"),RANK(P896,$P$4:$P$999,0)+COUNTIF($P$4:P896,P896)-1,"")</f>
        <v/>
      </c>
      <c r="R896" s="34" t="str">
        <f t="shared" si="209"/>
        <v/>
      </c>
      <c r="S896" s="34" t="str">
        <f t="shared" ca="1" si="210"/>
        <v/>
      </c>
      <c r="T896" s="34" t="str">
        <f>IF(AND(C896="Abierto",D896="Alta"),RANK(S896,$S$4:$S$999,0)+COUNTIF($S$4:S896,S896)-1+MAX(Q:Q),"")</f>
        <v/>
      </c>
      <c r="U896" s="34" t="str">
        <f t="shared" si="211"/>
        <v/>
      </c>
      <c r="V896" s="34" t="str">
        <f t="shared" ca="1" si="212"/>
        <v/>
      </c>
      <c r="W896" s="34" t="str">
        <f>IF(AND(C896="Abierto",D896="Media"),RANK(V896,$V$4:$V$999,0)+COUNTIF($V$4:V896,V896)-1+MAX(Q:Q,T:T),"")</f>
        <v/>
      </c>
      <c r="X896" s="34" t="str">
        <f t="shared" si="213"/>
        <v/>
      </c>
      <c r="Y896" s="34" t="str">
        <f t="shared" ca="1" si="214"/>
        <v/>
      </c>
      <c r="Z896" s="34" t="str">
        <f>IF(AND(C896="Abierto",D896="Baja"),RANK(Y896,$Y$4:$Y$999,0)+COUNTIF($Y$4:Y896,Y896)-1+MAX(Q:Q,T:T,W:W),"")</f>
        <v/>
      </c>
      <c r="AA896" s="35" t="str">
        <f t="shared" si="220"/>
        <v/>
      </c>
      <c r="AB896" s="35" t="str">
        <f t="shared" si="215"/>
        <v/>
      </c>
      <c r="AC896" s="35" t="str">
        <f t="shared" si="216"/>
        <v/>
      </c>
      <c r="AD896" s="36">
        <v>893</v>
      </c>
      <c r="AE896" s="36" t="str">
        <f t="shared" ca="1" si="217"/>
        <v/>
      </c>
      <c r="AF896" s="37" t="str">
        <f t="shared" ca="1" si="218"/>
        <v/>
      </c>
      <c r="AG896" s="24"/>
      <c r="AH896" s="24"/>
      <c r="AI896" s="24"/>
      <c r="AJ896" s="24"/>
      <c r="AK896" s="36" t="str">
        <f>IF(AL896="","",MAX($AK$1:AK895)+1)</f>
        <v/>
      </c>
      <c r="AL896" s="39" t="str">
        <f>IF(H896="","",IF(COUNTIF($AL$3:AL895,H896)=0,H896,""))</f>
        <v/>
      </c>
      <c r="AM896" s="39" t="str">
        <f t="shared" si="219"/>
        <v/>
      </c>
    </row>
    <row r="897" spans="2:39" x14ac:dyDescent="0.35">
      <c r="B897" s="31"/>
      <c r="C897" s="31"/>
      <c r="D897" s="31"/>
      <c r="E897" s="31"/>
      <c r="F897" s="78"/>
      <c r="G897" s="21"/>
      <c r="H897" s="31"/>
      <c r="I897" s="32"/>
      <c r="J897" s="33" t="str">
        <f t="shared" si="206"/>
        <v/>
      </c>
      <c r="K897" s="31"/>
      <c r="L897" s="24"/>
      <c r="M897" s="24"/>
      <c r="N897" s="24"/>
      <c r="O897" s="34" t="str">
        <f t="shared" si="207"/>
        <v/>
      </c>
      <c r="P897" s="34" t="str">
        <f t="shared" ca="1" si="208"/>
        <v/>
      </c>
      <c r="Q897" s="34" t="str">
        <f>IF(AND(C897="Abierto",D897="Urgente"),RANK(P897,$P$4:$P$999,0)+COUNTIF($P$4:P897,P897)-1,"")</f>
        <v/>
      </c>
      <c r="R897" s="34" t="str">
        <f t="shared" si="209"/>
        <v/>
      </c>
      <c r="S897" s="34" t="str">
        <f t="shared" ca="1" si="210"/>
        <v/>
      </c>
      <c r="T897" s="34" t="str">
        <f>IF(AND(C897="Abierto",D897="Alta"),RANK(S897,$S$4:$S$999,0)+COUNTIF($S$4:S897,S897)-1+MAX(Q:Q),"")</f>
        <v/>
      </c>
      <c r="U897" s="34" t="str">
        <f t="shared" si="211"/>
        <v/>
      </c>
      <c r="V897" s="34" t="str">
        <f t="shared" ca="1" si="212"/>
        <v/>
      </c>
      <c r="W897" s="34" t="str">
        <f>IF(AND(C897="Abierto",D897="Media"),RANK(V897,$V$4:$V$999,0)+COUNTIF($V$4:V897,V897)-1+MAX(Q:Q,T:T),"")</f>
        <v/>
      </c>
      <c r="X897" s="34" t="str">
        <f t="shared" si="213"/>
        <v/>
      </c>
      <c r="Y897" s="34" t="str">
        <f t="shared" ca="1" si="214"/>
        <v/>
      </c>
      <c r="Z897" s="34" t="str">
        <f>IF(AND(C897="Abierto",D897="Baja"),RANK(Y897,$Y$4:$Y$999,0)+COUNTIF($Y$4:Y897,Y897)-1+MAX(Q:Q,T:T,W:W),"")</f>
        <v/>
      </c>
      <c r="AA897" s="35" t="str">
        <f t="shared" si="220"/>
        <v/>
      </c>
      <c r="AB897" s="35" t="str">
        <f t="shared" si="215"/>
        <v/>
      </c>
      <c r="AC897" s="35" t="str">
        <f t="shared" si="216"/>
        <v/>
      </c>
      <c r="AD897" s="36">
        <v>894</v>
      </c>
      <c r="AE897" s="36" t="str">
        <f t="shared" ca="1" si="217"/>
        <v/>
      </c>
      <c r="AF897" s="37" t="str">
        <f t="shared" ca="1" si="218"/>
        <v/>
      </c>
      <c r="AG897" s="24"/>
      <c r="AH897" s="24"/>
      <c r="AI897" s="24"/>
      <c r="AJ897" s="24"/>
      <c r="AK897" s="36" t="str">
        <f>IF(AL897="","",MAX($AK$1:AK896)+1)</f>
        <v/>
      </c>
      <c r="AL897" s="39" t="str">
        <f>IF(H897="","",IF(COUNTIF($AL$3:AL896,H897)=0,H897,""))</f>
        <v/>
      </c>
      <c r="AM897" s="39" t="str">
        <f t="shared" si="219"/>
        <v/>
      </c>
    </row>
    <row r="898" spans="2:39" x14ac:dyDescent="0.35">
      <c r="B898" s="31"/>
      <c r="C898" s="31"/>
      <c r="D898" s="31"/>
      <c r="E898" s="31"/>
      <c r="F898" s="78"/>
      <c r="G898" s="21"/>
      <c r="H898" s="31"/>
      <c r="I898" s="32"/>
      <c r="J898" s="33" t="str">
        <f t="shared" si="206"/>
        <v/>
      </c>
      <c r="K898" s="31"/>
      <c r="L898" s="24"/>
      <c r="M898" s="24"/>
      <c r="N898" s="24"/>
      <c r="O898" s="34" t="str">
        <f t="shared" si="207"/>
        <v/>
      </c>
      <c r="P898" s="34" t="str">
        <f t="shared" ca="1" si="208"/>
        <v/>
      </c>
      <c r="Q898" s="34" t="str">
        <f>IF(AND(C898="Abierto",D898="Urgente"),RANK(P898,$P$4:$P$999,0)+COUNTIF($P$4:P898,P898)-1,"")</f>
        <v/>
      </c>
      <c r="R898" s="34" t="str">
        <f t="shared" si="209"/>
        <v/>
      </c>
      <c r="S898" s="34" t="str">
        <f t="shared" ca="1" si="210"/>
        <v/>
      </c>
      <c r="T898" s="34" t="str">
        <f>IF(AND(C898="Abierto",D898="Alta"),RANK(S898,$S$4:$S$999,0)+COUNTIF($S$4:S898,S898)-1+MAX(Q:Q),"")</f>
        <v/>
      </c>
      <c r="U898" s="34" t="str">
        <f t="shared" si="211"/>
        <v/>
      </c>
      <c r="V898" s="34" t="str">
        <f t="shared" ca="1" si="212"/>
        <v/>
      </c>
      <c r="W898" s="34" t="str">
        <f>IF(AND(C898="Abierto",D898="Media"),RANK(V898,$V$4:$V$999,0)+COUNTIF($V$4:V898,V898)-1+MAX(Q:Q,T:T),"")</f>
        <v/>
      </c>
      <c r="X898" s="34" t="str">
        <f t="shared" si="213"/>
        <v/>
      </c>
      <c r="Y898" s="34" t="str">
        <f t="shared" ca="1" si="214"/>
        <v/>
      </c>
      <c r="Z898" s="34" t="str">
        <f>IF(AND(C898="Abierto",D898="Baja"),RANK(Y898,$Y$4:$Y$999,0)+COUNTIF($Y$4:Y898,Y898)-1+MAX(Q:Q,T:T,W:W),"")</f>
        <v/>
      </c>
      <c r="AA898" s="35" t="str">
        <f t="shared" si="220"/>
        <v/>
      </c>
      <c r="AB898" s="35" t="str">
        <f t="shared" si="215"/>
        <v/>
      </c>
      <c r="AC898" s="35" t="str">
        <f t="shared" si="216"/>
        <v/>
      </c>
      <c r="AD898" s="36">
        <v>895</v>
      </c>
      <c r="AE898" s="36" t="str">
        <f t="shared" ca="1" si="217"/>
        <v/>
      </c>
      <c r="AF898" s="37" t="str">
        <f t="shared" ca="1" si="218"/>
        <v/>
      </c>
      <c r="AG898" s="24"/>
      <c r="AH898" s="24"/>
      <c r="AI898" s="24"/>
      <c r="AJ898" s="24"/>
      <c r="AK898" s="36" t="str">
        <f>IF(AL898="","",MAX($AK$1:AK897)+1)</f>
        <v/>
      </c>
      <c r="AL898" s="39" t="str">
        <f>IF(H898="","",IF(COUNTIF($AL$3:AL897,H898)=0,H898,""))</f>
        <v/>
      </c>
      <c r="AM898" s="39" t="str">
        <f t="shared" si="219"/>
        <v/>
      </c>
    </row>
    <row r="899" spans="2:39" x14ac:dyDescent="0.35">
      <c r="B899" s="31"/>
      <c r="C899" s="31"/>
      <c r="D899" s="31"/>
      <c r="E899" s="31"/>
      <c r="F899" s="78"/>
      <c r="G899" s="21"/>
      <c r="H899" s="31"/>
      <c r="I899" s="32"/>
      <c r="J899" s="33" t="str">
        <f t="shared" si="206"/>
        <v/>
      </c>
      <c r="K899" s="31"/>
      <c r="L899" s="24"/>
      <c r="M899" s="24"/>
      <c r="N899" s="24"/>
      <c r="O899" s="34" t="str">
        <f t="shared" si="207"/>
        <v/>
      </c>
      <c r="P899" s="34" t="str">
        <f t="shared" ca="1" si="208"/>
        <v/>
      </c>
      <c r="Q899" s="34" t="str">
        <f>IF(AND(C899="Abierto",D899="Urgente"),RANK(P899,$P$4:$P$999,0)+COUNTIF($P$4:P899,P899)-1,"")</f>
        <v/>
      </c>
      <c r="R899" s="34" t="str">
        <f t="shared" si="209"/>
        <v/>
      </c>
      <c r="S899" s="34" t="str">
        <f t="shared" ca="1" si="210"/>
        <v/>
      </c>
      <c r="T899" s="34" t="str">
        <f>IF(AND(C899="Abierto",D899="Alta"),RANK(S899,$S$4:$S$999,0)+COUNTIF($S$4:S899,S899)-1+MAX(Q:Q),"")</f>
        <v/>
      </c>
      <c r="U899" s="34" t="str">
        <f t="shared" si="211"/>
        <v/>
      </c>
      <c r="V899" s="34" t="str">
        <f t="shared" ca="1" si="212"/>
        <v/>
      </c>
      <c r="W899" s="34" t="str">
        <f>IF(AND(C899="Abierto",D899="Media"),RANK(V899,$V$4:$V$999,0)+COUNTIF($V$4:V899,V899)-1+MAX(Q:Q,T:T),"")</f>
        <v/>
      </c>
      <c r="X899" s="34" t="str">
        <f t="shared" si="213"/>
        <v/>
      </c>
      <c r="Y899" s="34" t="str">
        <f t="shared" ca="1" si="214"/>
        <v/>
      </c>
      <c r="Z899" s="34" t="str">
        <f>IF(AND(C899="Abierto",D899="Baja"),RANK(Y899,$Y$4:$Y$999,0)+COUNTIF($Y$4:Y899,Y899)-1+MAX(Q:Q,T:T,W:W),"")</f>
        <v/>
      </c>
      <c r="AA899" s="35" t="str">
        <f t="shared" si="220"/>
        <v/>
      </c>
      <c r="AB899" s="35" t="str">
        <f t="shared" si="215"/>
        <v/>
      </c>
      <c r="AC899" s="35" t="str">
        <f t="shared" si="216"/>
        <v/>
      </c>
      <c r="AD899" s="36">
        <v>896</v>
      </c>
      <c r="AE899" s="36" t="str">
        <f t="shared" ca="1" si="217"/>
        <v/>
      </c>
      <c r="AF899" s="37" t="str">
        <f t="shared" ca="1" si="218"/>
        <v/>
      </c>
      <c r="AG899" s="24"/>
      <c r="AH899" s="24"/>
      <c r="AI899" s="24"/>
      <c r="AJ899" s="24"/>
      <c r="AK899" s="36" t="str">
        <f>IF(AL899="","",MAX($AK$1:AK898)+1)</f>
        <v/>
      </c>
      <c r="AL899" s="39" t="str">
        <f>IF(H899="","",IF(COUNTIF($AL$3:AL898,H899)=0,H899,""))</f>
        <v/>
      </c>
      <c r="AM899" s="39" t="str">
        <f t="shared" si="219"/>
        <v/>
      </c>
    </row>
    <row r="900" spans="2:39" x14ac:dyDescent="0.35">
      <c r="B900" s="31"/>
      <c r="C900" s="31"/>
      <c r="D900" s="31"/>
      <c r="E900" s="31"/>
      <c r="F900" s="78"/>
      <c r="G900" s="21"/>
      <c r="H900" s="31"/>
      <c r="I900" s="32"/>
      <c r="J900" s="33" t="str">
        <f t="shared" ref="J900:J963" si="221">IF(OR(F900=0,I900=0),"",I900-F900)</f>
        <v/>
      </c>
      <c r="K900" s="31"/>
      <c r="L900" s="24"/>
      <c r="M900" s="24"/>
      <c r="N900" s="24"/>
      <c r="O900" s="34" t="str">
        <f t="shared" ref="O900:O963" si="222">IF(AND(C900="Abierto",D900="Urgente"),B900,"")</f>
        <v/>
      </c>
      <c r="P900" s="34" t="str">
        <f t="shared" ref="P900:P963" ca="1" si="223">IF(AND(C900="Abierto",D900="Urgente"),TODAY()-F900,"")</f>
        <v/>
      </c>
      <c r="Q900" s="34" t="str">
        <f>IF(AND(C900="Abierto",D900="Urgente"),RANK(P900,$P$4:$P$999,0)+COUNTIF($P$4:P900,P900)-1,"")</f>
        <v/>
      </c>
      <c r="R900" s="34" t="str">
        <f t="shared" ref="R900:R963" si="224">IF(AND(C900="Abierto",D900="Alta"),B900,"")</f>
        <v/>
      </c>
      <c r="S900" s="34" t="str">
        <f t="shared" ref="S900:S963" ca="1" si="225">IF(AND(C900="Abierto",D900="Alta"),TODAY()-F900,"")</f>
        <v/>
      </c>
      <c r="T900" s="34" t="str">
        <f>IF(AND(C900="Abierto",D900="Alta"),RANK(S900,$S$4:$S$999,0)+COUNTIF($S$4:S900,S900)-1+MAX(Q:Q),"")</f>
        <v/>
      </c>
      <c r="U900" s="34" t="str">
        <f t="shared" ref="U900:U963" si="226">IF(AND(C900="Abierto",D900="Media"),B900,"")</f>
        <v/>
      </c>
      <c r="V900" s="34" t="str">
        <f t="shared" ref="V900:V963" ca="1" si="227">IF(AND(C900="Abierto",D900="Media"),TODAY()-F900,"")</f>
        <v/>
      </c>
      <c r="W900" s="34" t="str">
        <f>IF(AND(C900="Abierto",D900="Media"),RANK(V900,$V$4:$V$999,0)+COUNTIF($V$4:V900,V900)-1+MAX(Q:Q,T:T),"")</f>
        <v/>
      </c>
      <c r="X900" s="34" t="str">
        <f t="shared" ref="X900:X963" si="228">IF(AND(C900="Abierto",D900="Baja"),B900,"")</f>
        <v/>
      </c>
      <c r="Y900" s="34" t="str">
        <f t="shared" ref="Y900:Y963" ca="1" si="229">IF(AND(C900="Abierto",D900="Baja"),TODAY()-F900,"")</f>
        <v/>
      </c>
      <c r="Z900" s="34" t="str">
        <f>IF(AND(C900="Abierto",D900="Baja"),RANK(Y900,$Y$4:$Y$999,0)+COUNTIF($Y$4:Y900,Y900)-1+MAX(Q:Q,T:T,W:W),"")</f>
        <v/>
      </c>
      <c r="AA900" s="35" t="str">
        <f t="shared" si="220"/>
        <v/>
      </c>
      <c r="AB900" s="35" t="str">
        <f t="shared" ref="AB900:AB963" si="230">IF(OR(C900="Resuelto",C900=""),"",SUM(P900,S900,V900,Y900))</f>
        <v/>
      </c>
      <c r="AC900" s="35" t="str">
        <f t="shared" ref="AC900:AC963" si="231">IF(OR(C900="Resuelto",C900=""),"",SUM(O900,R900,U900,X900))</f>
        <v/>
      </c>
      <c r="AD900" s="36">
        <v>897</v>
      </c>
      <c r="AE900" s="36" t="str">
        <f t="shared" ca="1" si="217"/>
        <v/>
      </c>
      <c r="AF900" s="37" t="str">
        <f t="shared" ca="1" si="218"/>
        <v/>
      </c>
      <c r="AG900" s="24"/>
      <c r="AH900" s="24"/>
      <c r="AI900" s="24"/>
      <c r="AJ900" s="24"/>
      <c r="AK900" s="36" t="str">
        <f>IF(AL900="","",MAX($AK$1:AK899)+1)</f>
        <v/>
      </c>
      <c r="AL900" s="39" t="str">
        <f>IF(H900="","",IF(COUNTIF($AL$3:AL899,H900)=0,H900,""))</f>
        <v/>
      </c>
      <c r="AM900" s="39" t="str">
        <f t="shared" si="219"/>
        <v/>
      </c>
    </row>
    <row r="901" spans="2:39" x14ac:dyDescent="0.35">
      <c r="B901" s="31"/>
      <c r="C901" s="31"/>
      <c r="D901" s="31"/>
      <c r="E901" s="31"/>
      <c r="F901" s="78"/>
      <c r="G901" s="21"/>
      <c r="H901" s="31"/>
      <c r="I901" s="32"/>
      <c r="J901" s="33" t="str">
        <f t="shared" si="221"/>
        <v/>
      </c>
      <c r="K901" s="31"/>
      <c r="L901" s="24"/>
      <c r="M901" s="24"/>
      <c r="N901" s="24"/>
      <c r="O901" s="34" t="str">
        <f t="shared" si="222"/>
        <v/>
      </c>
      <c r="P901" s="34" t="str">
        <f t="shared" ca="1" si="223"/>
        <v/>
      </c>
      <c r="Q901" s="34" t="str">
        <f>IF(AND(C901="Abierto",D901="Urgente"),RANK(P901,$P$4:$P$999,0)+COUNTIF($P$4:P901,P901)-1,"")</f>
        <v/>
      </c>
      <c r="R901" s="34" t="str">
        <f t="shared" si="224"/>
        <v/>
      </c>
      <c r="S901" s="34" t="str">
        <f t="shared" ca="1" si="225"/>
        <v/>
      </c>
      <c r="T901" s="34" t="str">
        <f>IF(AND(C901="Abierto",D901="Alta"),RANK(S901,$S$4:$S$999,0)+COUNTIF($S$4:S901,S901)-1+MAX(Q:Q),"")</f>
        <v/>
      </c>
      <c r="U901" s="34" t="str">
        <f t="shared" si="226"/>
        <v/>
      </c>
      <c r="V901" s="34" t="str">
        <f t="shared" ca="1" si="227"/>
        <v/>
      </c>
      <c r="W901" s="34" t="str">
        <f>IF(AND(C901="Abierto",D901="Media"),RANK(V901,$V$4:$V$999,0)+COUNTIF($V$4:V901,V901)-1+MAX(Q:Q,T:T),"")</f>
        <v/>
      </c>
      <c r="X901" s="34" t="str">
        <f t="shared" si="228"/>
        <v/>
      </c>
      <c r="Y901" s="34" t="str">
        <f t="shared" ca="1" si="229"/>
        <v/>
      </c>
      <c r="Z901" s="34" t="str">
        <f>IF(AND(C901="Abierto",D901="Baja"),RANK(Y901,$Y$4:$Y$999,0)+COUNTIF($Y$4:Y901,Y901)-1+MAX(Q:Q,T:T,W:W),"")</f>
        <v/>
      </c>
      <c r="AA901" s="35" t="str">
        <f t="shared" si="220"/>
        <v/>
      </c>
      <c r="AB901" s="35" t="str">
        <f t="shared" si="230"/>
        <v/>
      </c>
      <c r="AC901" s="35" t="str">
        <f t="shared" si="231"/>
        <v/>
      </c>
      <c r="AD901" s="36">
        <v>898</v>
      </c>
      <c r="AE901" s="36" t="str">
        <f t="shared" ref="AE901:AE964" ca="1" si="232">IF(ISNA(VLOOKUP(AD901,$AA$4:$AC$996,3,FALSE))=TRUE,"",VLOOKUP(AD901,$AA$4:$AC$996,3,FALSE))</f>
        <v/>
      </c>
      <c r="AF901" s="37" t="str">
        <f t="shared" ref="AF901:AF964" ca="1" si="233">IF(ISNA(VLOOKUP(AD901,$AA$4:$AC$996,2,FALSE))=TRUE,"",VLOOKUP(AD901,$AA$4:$AC$996,2,FALSE))</f>
        <v/>
      </c>
      <c r="AG901" s="24"/>
      <c r="AH901" s="24"/>
      <c r="AI901" s="24"/>
      <c r="AJ901" s="24"/>
      <c r="AK901" s="36" t="str">
        <f>IF(AL901="","",MAX($AK$1:AK900)+1)</f>
        <v/>
      </c>
      <c r="AL901" s="39" t="str">
        <f>IF(H901="","",IF(COUNTIF($AL$3:AL900,H901)=0,H901,""))</f>
        <v/>
      </c>
      <c r="AM901" s="39" t="str">
        <f t="shared" ref="AM901:AM964" si="234">IF(ISNA(VLOOKUP(AD901,$AK$4:$AL$996,2,FALSE))=TRUE,"",VLOOKUP(AD901,$AK$4:$AL$996,2,FALSE))</f>
        <v/>
      </c>
    </row>
    <row r="902" spans="2:39" x14ac:dyDescent="0.35">
      <c r="B902" s="31"/>
      <c r="C902" s="31"/>
      <c r="D902" s="31"/>
      <c r="E902" s="31"/>
      <c r="F902" s="78"/>
      <c r="G902" s="21"/>
      <c r="H902" s="31"/>
      <c r="I902" s="32"/>
      <c r="J902" s="33" t="str">
        <f t="shared" si="221"/>
        <v/>
      </c>
      <c r="K902" s="31"/>
      <c r="L902" s="24"/>
      <c r="M902" s="24"/>
      <c r="N902" s="24"/>
      <c r="O902" s="34" t="str">
        <f t="shared" si="222"/>
        <v/>
      </c>
      <c r="P902" s="34" t="str">
        <f t="shared" ca="1" si="223"/>
        <v/>
      </c>
      <c r="Q902" s="34" t="str">
        <f>IF(AND(C902="Abierto",D902="Urgente"),RANK(P902,$P$4:$P$999,0)+COUNTIF($P$4:P902,P902)-1,"")</f>
        <v/>
      </c>
      <c r="R902" s="34" t="str">
        <f t="shared" si="224"/>
        <v/>
      </c>
      <c r="S902" s="34" t="str">
        <f t="shared" ca="1" si="225"/>
        <v/>
      </c>
      <c r="T902" s="34" t="str">
        <f>IF(AND(C902="Abierto",D902="Alta"),RANK(S902,$S$4:$S$999,0)+COUNTIF($S$4:S902,S902)-1+MAX(Q:Q),"")</f>
        <v/>
      </c>
      <c r="U902" s="34" t="str">
        <f t="shared" si="226"/>
        <v/>
      </c>
      <c r="V902" s="34" t="str">
        <f t="shared" ca="1" si="227"/>
        <v/>
      </c>
      <c r="W902" s="34" t="str">
        <f>IF(AND(C902="Abierto",D902="Media"),RANK(V902,$V$4:$V$999,0)+COUNTIF($V$4:V902,V902)-1+MAX(Q:Q,T:T),"")</f>
        <v/>
      </c>
      <c r="X902" s="34" t="str">
        <f t="shared" si="228"/>
        <v/>
      </c>
      <c r="Y902" s="34" t="str">
        <f t="shared" ca="1" si="229"/>
        <v/>
      </c>
      <c r="Z902" s="34" t="str">
        <f>IF(AND(C902="Abierto",D902="Baja"),RANK(Y902,$Y$4:$Y$999,0)+COUNTIF($Y$4:Y902,Y902)-1+MAX(Q:Q,T:T,W:W),"")</f>
        <v/>
      </c>
      <c r="AA902" s="35" t="str">
        <f t="shared" si="220"/>
        <v/>
      </c>
      <c r="AB902" s="35" t="str">
        <f t="shared" si="230"/>
        <v/>
      </c>
      <c r="AC902" s="35" t="str">
        <f t="shared" si="231"/>
        <v/>
      </c>
      <c r="AD902" s="36">
        <v>899</v>
      </c>
      <c r="AE902" s="36" t="str">
        <f t="shared" ca="1" si="232"/>
        <v/>
      </c>
      <c r="AF902" s="37" t="str">
        <f t="shared" ca="1" si="233"/>
        <v/>
      </c>
      <c r="AG902" s="24"/>
      <c r="AH902" s="24"/>
      <c r="AI902" s="24"/>
      <c r="AJ902" s="24"/>
      <c r="AK902" s="36" t="str">
        <f>IF(AL902="","",MAX($AK$1:AK901)+1)</f>
        <v/>
      </c>
      <c r="AL902" s="39" t="str">
        <f>IF(H902="","",IF(COUNTIF($AL$3:AL901,H902)=0,H902,""))</f>
        <v/>
      </c>
      <c r="AM902" s="39" t="str">
        <f t="shared" si="234"/>
        <v/>
      </c>
    </row>
    <row r="903" spans="2:39" x14ac:dyDescent="0.35">
      <c r="B903" s="31"/>
      <c r="C903" s="31"/>
      <c r="D903" s="31"/>
      <c r="E903" s="31"/>
      <c r="F903" s="78"/>
      <c r="G903" s="21"/>
      <c r="H903" s="31"/>
      <c r="I903" s="32"/>
      <c r="J903" s="33" t="str">
        <f t="shared" si="221"/>
        <v/>
      </c>
      <c r="K903" s="31"/>
      <c r="L903" s="24"/>
      <c r="M903" s="24"/>
      <c r="N903" s="24"/>
      <c r="O903" s="34" t="str">
        <f t="shared" si="222"/>
        <v/>
      </c>
      <c r="P903" s="34" t="str">
        <f t="shared" ca="1" si="223"/>
        <v/>
      </c>
      <c r="Q903" s="34" t="str">
        <f>IF(AND(C903="Abierto",D903="Urgente"),RANK(P903,$P$4:$P$999,0)+COUNTIF($P$4:P903,P903)-1,"")</f>
        <v/>
      </c>
      <c r="R903" s="34" t="str">
        <f t="shared" si="224"/>
        <v/>
      </c>
      <c r="S903" s="34" t="str">
        <f t="shared" ca="1" si="225"/>
        <v/>
      </c>
      <c r="T903" s="34" t="str">
        <f>IF(AND(C903="Abierto",D903="Alta"),RANK(S903,$S$4:$S$999,0)+COUNTIF($S$4:S903,S903)-1+MAX(Q:Q),"")</f>
        <v/>
      </c>
      <c r="U903" s="34" t="str">
        <f t="shared" si="226"/>
        <v/>
      </c>
      <c r="V903" s="34" t="str">
        <f t="shared" ca="1" si="227"/>
        <v/>
      </c>
      <c r="W903" s="34" t="str">
        <f>IF(AND(C903="Abierto",D903="Media"),RANK(V903,$V$4:$V$999,0)+COUNTIF($V$4:V903,V903)-1+MAX(Q:Q,T:T),"")</f>
        <v/>
      </c>
      <c r="X903" s="34" t="str">
        <f t="shared" si="228"/>
        <v/>
      </c>
      <c r="Y903" s="34" t="str">
        <f t="shared" ca="1" si="229"/>
        <v/>
      </c>
      <c r="Z903" s="34" t="str">
        <f>IF(AND(C903="Abierto",D903="Baja"),RANK(Y903,$Y$4:$Y$999,0)+COUNTIF($Y$4:Y903,Y903)-1+MAX(Q:Q,T:T,W:W),"")</f>
        <v/>
      </c>
      <c r="AA903" s="35" t="str">
        <f t="shared" si="220"/>
        <v/>
      </c>
      <c r="AB903" s="35" t="str">
        <f t="shared" si="230"/>
        <v/>
      </c>
      <c r="AC903" s="35" t="str">
        <f t="shared" si="231"/>
        <v/>
      </c>
      <c r="AD903" s="36">
        <v>900</v>
      </c>
      <c r="AE903" s="36" t="str">
        <f t="shared" ca="1" si="232"/>
        <v/>
      </c>
      <c r="AF903" s="37" t="str">
        <f t="shared" ca="1" si="233"/>
        <v/>
      </c>
      <c r="AG903" s="24"/>
      <c r="AH903" s="24"/>
      <c r="AI903" s="24"/>
      <c r="AJ903" s="24"/>
      <c r="AK903" s="36" t="str">
        <f>IF(AL903="","",MAX($AK$1:AK902)+1)</f>
        <v/>
      </c>
      <c r="AL903" s="39" t="str">
        <f>IF(H903="","",IF(COUNTIF($AL$3:AL902,H903)=0,H903,""))</f>
        <v/>
      </c>
      <c r="AM903" s="39" t="str">
        <f t="shared" si="234"/>
        <v/>
      </c>
    </row>
    <row r="904" spans="2:39" x14ac:dyDescent="0.35">
      <c r="B904" s="31"/>
      <c r="C904" s="31"/>
      <c r="D904" s="31"/>
      <c r="E904" s="31"/>
      <c r="F904" s="78"/>
      <c r="G904" s="21"/>
      <c r="H904" s="31"/>
      <c r="I904" s="32"/>
      <c r="J904" s="33" t="str">
        <f t="shared" si="221"/>
        <v/>
      </c>
      <c r="K904" s="31"/>
      <c r="L904" s="24"/>
      <c r="M904" s="24"/>
      <c r="N904" s="24"/>
      <c r="O904" s="34" t="str">
        <f t="shared" si="222"/>
        <v/>
      </c>
      <c r="P904" s="34" t="str">
        <f t="shared" ca="1" si="223"/>
        <v/>
      </c>
      <c r="Q904" s="34" t="str">
        <f>IF(AND(C904="Abierto",D904="Urgente"),RANK(P904,$P$4:$P$999,0)+COUNTIF($P$4:P904,P904)-1,"")</f>
        <v/>
      </c>
      <c r="R904" s="34" t="str">
        <f t="shared" si="224"/>
        <v/>
      </c>
      <c r="S904" s="34" t="str">
        <f t="shared" ca="1" si="225"/>
        <v/>
      </c>
      <c r="T904" s="34" t="str">
        <f>IF(AND(C904="Abierto",D904="Alta"),RANK(S904,$S$4:$S$999,0)+COUNTIF($S$4:S904,S904)-1+MAX(Q:Q),"")</f>
        <v/>
      </c>
      <c r="U904" s="34" t="str">
        <f t="shared" si="226"/>
        <v/>
      </c>
      <c r="V904" s="34" t="str">
        <f t="shared" ca="1" si="227"/>
        <v/>
      </c>
      <c r="W904" s="34" t="str">
        <f>IF(AND(C904="Abierto",D904="Media"),RANK(V904,$V$4:$V$999,0)+COUNTIF($V$4:V904,V904)-1+MAX(Q:Q,T:T),"")</f>
        <v/>
      </c>
      <c r="X904" s="34" t="str">
        <f t="shared" si="228"/>
        <v/>
      </c>
      <c r="Y904" s="34" t="str">
        <f t="shared" ca="1" si="229"/>
        <v/>
      </c>
      <c r="Z904" s="34" t="str">
        <f>IF(AND(C904="Abierto",D904="Baja"),RANK(Y904,$Y$4:$Y$999,0)+COUNTIF($Y$4:Y904,Y904)-1+MAX(Q:Q,T:T,W:W),"")</f>
        <v/>
      </c>
      <c r="AA904" s="35" t="str">
        <f t="shared" si="220"/>
        <v/>
      </c>
      <c r="AB904" s="35" t="str">
        <f t="shared" si="230"/>
        <v/>
      </c>
      <c r="AC904" s="35" t="str">
        <f t="shared" si="231"/>
        <v/>
      </c>
      <c r="AD904" s="36">
        <v>901</v>
      </c>
      <c r="AE904" s="36" t="str">
        <f t="shared" ca="1" si="232"/>
        <v/>
      </c>
      <c r="AF904" s="37" t="str">
        <f t="shared" ca="1" si="233"/>
        <v/>
      </c>
      <c r="AG904" s="24"/>
      <c r="AH904" s="24"/>
      <c r="AI904" s="24"/>
      <c r="AJ904" s="24"/>
      <c r="AK904" s="36" t="str">
        <f>IF(AL904="","",MAX($AK$1:AK903)+1)</f>
        <v/>
      </c>
      <c r="AL904" s="39" t="str">
        <f>IF(H904="","",IF(COUNTIF($AL$3:AL903,H904)=0,H904,""))</f>
        <v/>
      </c>
      <c r="AM904" s="39" t="str">
        <f t="shared" si="234"/>
        <v/>
      </c>
    </row>
    <row r="905" spans="2:39" x14ac:dyDescent="0.35">
      <c r="B905" s="31"/>
      <c r="C905" s="31"/>
      <c r="D905" s="31"/>
      <c r="E905" s="31"/>
      <c r="F905" s="78"/>
      <c r="G905" s="21"/>
      <c r="H905" s="31"/>
      <c r="I905" s="32"/>
      <c r="J905" s="33" t="str">
        <f t="shared" si="221"/>
        <v/>
      </c>
      <c r="K905" s="31"/>
      <c r="L905" s="24"/>
      <c r="M905" s="24"/>
      <c r="N905" s="24"/>
      <c r="O905" s="34" t="str">
        <f t="shared" si="222"/>
        <v/>
      </c>
      <c r="P905" s="34" t="str">
        <f t="shared" ca="1" si="223"/>
        <v/>
      </c>
      <c r="Q905" s="34" t="str">
        <f>IF(AND(C905="Abierto",D905="Urgente"),RANK(P905,$P$4:$P$999,0)+COUNTIF($P$4:P905,P905)-1,"")</f>
        <v/>
      </c>
      <c r="R905" s="34" t="str">
        <f t="shared" si="224"/>
        <v/>
      </c>
      <c r="S905" s="34" t="str">
        <f t="shared" ca="1" si="225"/>
        <v/>
      </c>
      <c r="T905" s="34" t="str">
        <f>IF(AND(C905="Abierto",D905="Alta"),RANK(S905,$S$4:$S$999,0)+COUNTIF($S$4:S905,S905)-1+MAX(Q:Q),"")</f>
        <v/>
      </c>
      <c r="U905" s="34" t="str">
        <f t="shared" si="226"/>
        <v/>
      </c>
      <c r="V905" s="34" t="str">
        <f t="shared" ca="1" si="227"/>
        <v/>
      </c>
      <c r="W905" s="34" t="str">
        <f>IF(AND(C905="Abierto",D905="Media"),RANK(V905,$V$4:$V$999,0)+COUNTIF($V$4:V905,V905)-1+MAX(Q:Q,T:T),"")</f>
        <v/>
      </c>
      <c r="X905" s="34" t="str">
        <f t="shared" si="228"/>
        <v/>
      </c>
      <c r="Y905" s="34" t="str">
        <f t="shared" ca="1" si="229"/>
        <v/>
      </c>
      <c r="Z905" s="34" t="str">
        <f>IF(AND(C905="Abierto",D905="Baja"),RANK(Y905,$Y$4:$Y$999,0)+COUNTIF($Y$4:Y905,Y905)-1+MAX(Q:Q,T:T,W:W),"")</f>
        <v/>
      </c>
      <c r="AA905" s="35" t="str">
        <f t="shared" si="220"/>
        <v/>
      </c>
      <c r="AB905" s="35" t="str">
        <f t="shared" si="230"/>
        <v/>
      </c>
      <c r="AC905" s="35" t="str">
        <f t="shared" si="231"/>
        <v/>
      </c>
      <c r="AD905" s="36">
        <v>902</v>
      </c>
      <c r="AE905" s="36" t="str">
        <f t="shared" ca="1" si="232"/>
        <v/>
      </c>
      <c r="AF905" s="37" t="str">
        <f t="shared" ca="1" si="233"/>
        <v/>
      </c>
      <c r="AG905" s="24"/>
      <c r="AH905" s="24"/>
      <c r="AI905" s="24"/>
      <c r="AJ905" s="24"/>
      <c r="AK905" s="36" t="str">
        <f>IF(AL905="","",MAX($AK$1:AK904)+1)</f>
        <v/>
      </c>
      <c r="AL905" s="39" t="str">
        <f>IF(H905="","",IF(COUNTIF($AL$3:AL904,H905)=0,H905,""))</f>
        <v/>
      </c>
      <c r="AM905" s="39" t="str">
        <f t="shared" si="234"/>
        <v/>
      </c>
    </row>
    <row r="906" spans="2:39" x14ac:dyDescent="0.35">
      <c r="B906" s="31"/>
      <c r="C906" s="31"/>
      <c r="D906" s="31"/>
      <c r="E906" s="31"/>
      <c r="F906" s="78"/>
      <c r="G906" s="21"/>
      <c r="H906" s="31"/>
      <c r="I906" s="32"/>
      <c r="J906" s="33" t="str">
        <f t="shared" si="221"/>
        <v/>
      </c>
      <c r="K906" s="31"/>
      <c r="L906" s="24"/>
      <c r="M906" s="24"/>
      <c r="N906" s="24"/>
      <c r="O906" s="34" t="str">
        <f t="shared" si="222"/>
        <v/>
      </c>
      <c r="P906" s="34" t="str">
        <f t="shared" ca="1" si="223"/>
        <v/>
      </c>
      <c r="Q906" s="34" t="str">
        <f>IF(AND(C906="Abierto",D906="Urgente"),RANK(P906,$P$4:$P$999,0)+COUNTIF($P$4:P906,P906)-1,"")</f>
        <v/>
      </c>
      <c r="R906" s="34" t="str">
        <f t="shared" si="224"/>
        <v/>
      </c>
      <c r="S906" s="34" t="str">
        <f t="shared" ca="1" si="225"/>
        <v/>
      </c>
      <c r="T906" s="34" t="str">
        <f>IF(AND(C906="Abierto",D906="Alta"),RANK(S906,$S$4:$S$999,0)+COUNTIF($S$4:S906,S906)-1+MAX(Q:Q),"")</f>
        <v/>
      </c>
      <c r="U906" s="34" t="str">
        <f t="shared" si="226"/>
        <v/>
      </c>
      <c r="V906" s="34" t="str">
        <f t="shared" ca="1" si="227"/>
        <v/>
      </c>
      <c r="W906" s="34" t="str">
        <f>IF(AND(C906="Abierto",D906="Media"),RANK(V906,$V$4:$V$999,0)+COUNTIF($V$4:V906,V906)-1+MAX(Q:Q,T:T),"")</f>
        <v/>
      </c>
      <c r="X906" s="34" t="str">
        <f t="shared" si="228"/>
        <v/>
      </c>
      <c r="Y906" s="34" t="str">
        <f t="shared" ca="1" si="229"/>
        <v/>
      </c>
      <c r="Z906" s="34" t="str">
        <f>IF(AND(C906="Abierto",D906="Baja"),RANK(Y906,$Y$4:$Y$999,0)+COUNTIF($Y$4:Y906,Y906)-1+MAX(Q:Q,T:T,W:W),"")</f>
        <v/>
      </c>
      <c r="AA906" s="35" t="str">
        <f t="shared" si="220"/>
        <v/>
      </c>
      <c r="AB906" s="35" t="str">
        <f t="shared" si="230"/>
        <v/>
      </c>
      <c r="AC906" s="35" t="str">
        <f t="shared" si="231"/>
        <v/>
      </c>
      <c r="AD906" s="36">
        <v>903</v>
      </c>
      <c r="AE906" s="36" t="str">
        <f t="shared" ca="1" si="232"/>
        <v/>
      </c>
      <c r="AF906" s="37" t="str">
        <f t="shared" ca="1" si="233"/>
        <v/>
      </c>
      <c r="AG906" s="24"/>
      <c r="AH906" s="24"/>
      <c r="AI906" s="24"/>
      <c r="AJ906" s="24"/>
      <c r="AK906" s="36" t="str">
        <f>IF(AL906="","",MAX($AK$1:AK905)+1)</f>
        <v/>
      </c>
      <c r="AL906" s="39" t="str">
        <f>IF(H906="","",IF(COUNTIF($AL$3:AL905,H906)=0,H906,""))</f>
        <v/>
      </c>
      <c r="AM906" s="39" t="str">
        <f t="shared" si="234"/>
        <v/>
      </c>
    </row>
    <row r="907" spans="2:39" x14ac:dyDescent="0.35">
      <c r="B907" s="31"/>
      <c r="C907" s="31"/>
      <c r="D907" s="31"/>
      <c r="E907" s="31"/>
      <c r="F907" s="78"/>
      <c r="G907" s="21"/>
      <c r="H907" s="31"/>
      <c r="I907" s="32"/>
      <c r="J907" s="33" t="str">
        <f t="shared" si="221"/>
        <v/>
      </c>
      <c r="K907" s="31"/>
      <c r="L907" s="24"/>
      <c r="M907" s="24"/>
      <c r="N907" s="24"/>
      <c r="O907" s="34" t="str">
        <f t="shared" si="222"/>
        <v/>
      </c>
      <c r="P907" s="34" t="str">
        <f t="shared" ca="1" si="223"/>
        <v/>
      </c>
      <c r="Q907" s="34" t="str">
        <f>IF(AND(C907="Abierto",D907="Urgente"),RANK(P907,$P$4:$P$999,0)+COUNTIF($P$4:P907,P907)-1,"")</f>
        <v/>
      </c>
      <c r="R907" s="34" t="str">
        <f t="shared" si="224"/>
        <v/>
      </c>
      <c r="S907" s="34" t="str">
        <f t="shared" ca="1" si="225"/>
        <v/>
      </c>
      <c r="T907" s="34" t="str">
        <f>IF(AND(C907="Abierto",D907="Alta"),RANK(S907,$S$4:$S$999,0)+COUNTIF($S$4:S907,S907)-1+MAX(Q:Q),"")</f>
        <v/>
      </c>
      <c r="U907" s="34" t="str">
        <f t="shared" si="226"/>
        <v/>
      </c>
      <c r="V907" s="34" t="str">
        <f t="shared" ca="1" si="227"/>
        <v/>
      </c>
      <c r="W907" s="34" t="str">
        <f>IF(AND(C907="Abierto",D907="Media"),RANK(V907,$V$4:$V$999,0)+COUNTIF($V$4:V907,V907)-1+MAX(Q:Q,T:T),"")</f>
        <v/>
      </c>
      <c r="X907" s="34" t="str">
        <f t="shared" si="228"/>
        <v/>
      </c>
      <c r="Y907" s="34" t="str">
        <f t="shared" ca="1" si="229"/>
        <v/>
      </c>
      <c r="Z907" s="34" t="str">
        <f>IF(AND(C907="Abierto",D907="Baja"),RANK(Y907,$Y$4:$Y$999,0)+COUNTIF($Y$4:Y907,Y907)-1+MAX(Q:Q,T:T,W:W),"")</f>
        <v/>
      </c>
      <c r="AA907" s="35" t="str">
        <f t="shared" si="220"/>
        <v/>
      </c>
      <c r="AB907" s="35" t="str">
        <f t="shared" si="230"/>
        <v/>
      </c>
      <c r="AC907" s="35" t="str">
        <f t="shared" si="231"/>
        <v/>
      </c>
      <c r="AD907" s="36">
        <v>904</v>
      </c>
      <c r="AE907" s="36" t="str">
        <f t="shared" ca="1" si="232"/>
        <v/>
      </c>
      <c r="AF907" s="37" t="str">
        <f t="shared" ca="1" si="233"/>
        <v/>
      </c>
      <c r="AG907" s="24"/>
      <c r="AH907" s="24"/>
      <c r="AI907" s="24"/>
      <c r="AJ907" s="24"/>
      <c r="AK907" s="36" t="str">
        <f>IF(AL907="","",MAX($AK$1:AK906)+1)</f>
        <v/>
      </c>
      <c r="AL907" s="39" t="str">
        <f>IF(H907="","",IF(COUNTIF($AL$3:AL906,H907)=0,H907,""))</f>
        <v/>
      </c>
      <c r="AM907" s="39" t="str">
        <f t="shared" si="234"/>
        <v/>
      </c>
    </row>
    <row r="908" spans="2:39" x14ac:dyDescent="0.35">
      <c r="B908" s="31"/>
      <c r="C908" s="31"/>
      <c r="D908" s="31"/>
      <c r="E908" s="31"/>
      <c r="F908" s="78"/>
      <c r="G908" s="21"/>
      <c r="H908" s="31"/>
      <c r="I908" s="32"/>
      <c r="J908" s="33" t="str">
        <f t="shared" si="221"/>
        <v/>
      </c>
      <c r="K908" s="31"/>
      <c r="L908" s="24"/>
      <c r="M908" s="24"/>
      <c r="N908" s="24"/>
      <c r="O908" s="34" t="str">
        <f t="shared" si="222"/>
        <v/>
      </c>
      <c r="P908" s="34" t="str">
        <f t="shared" ca="1" si="223"/>
        <v/>
      </c>
      <c r="Q908" s="34" t="str">
        <f>IF(AND(C908="Abierto",D908="Urgente"),RANK(P908,$P$4:$P$999,0)+COUNTIF($P$4:P908,P908)-1,"")</f>
        <v/>
      </c>
      <c r="R908" s="34" t="str">
        <f t="shared" si="224"/>
        <v/>
      </c>
      <c r="S908" s="34" t="str">
        <f t="shared" ca="1" si="225"/>
        <v/>
      </c>
      <c r="T908" s="34" t="str">
        <f>IF(AND(C908="Abierto",D908="Alta"),RANK(S908,$S$4:$S$999,0)+COUNTIF($S$4:S908,S908)-1+MAX(Q:Q),"")</f>
        <v/>
      </c>
      <c r="U908" s="34" t="str">
        <f t="shared" si="226"/>
        <v/>
      </c>
      <c r="V908" s="34" t="str">
        <f t="shared" ca="1" si="227"/>
        <v/>
      </c>
      <c r="W908" s="34" t="str">
        <f>IF(AND(C908="Abierto",D908="Media"),RANK(V908,$V$4:$V$999,0)+COUNTIF($V$4:V908,V908)-1+MAX(Q:Q,T:T),"")</f>
        <v/>
      </c>
      <c r="X908" s="34" t="str">
        <f t="shared" si="228"/>
        <v/>
      </c>
      <c r="Y908" s="34" t="str">
        <f t="shared" ca="1" si="229"/>
        <v/>
      </c>
      <c r="Z908" s="34" t="str">
        <f>IF(AND(C908="Abierto",D908="Baja"),RANK(Y908,$Y$4:$Y$999,0)+COUNTIF($Y$4:Y908,Y908)-1+MAX(Q:Q,T:T,W:W),"")</f>
        <v/>
      </c>
      <c r="AA908" s="35" t="str">
        <f t="shared" si="220"/>
        <v/>
      </c>
      <c r="AB908" s="35" t="str">
        <f t="shared" si="230"/>
        <v/>
      </c>
      <c r="AC908" s="35" t="str">
        <f t="shared" si="231"/>
        <v/>
      </c>
      <c r="AD908" s="36">
        <v>905</v>
      </c>
      <c r="AE908" s="36" t="str">
        <f t="shared" ca="1" si="232"/>
        <v/>
      </c>
      <c r="AF908" s="37" t="str">
        <f t="shared" ca="1" si="233"/>
        <v/>
      </c>
      <c r="AG908" s="24"/>
      <c r="AH908" s="24"/>
      <c r="AI908" s="24"/>
      <c r="AJ908" s="24"/>
      <c r="AK908" s="36" t="str">
        <f>IF(AL908="","",MAX($AK$1:AK907)+1)</f>
        <v/>
      </c>
      <c r="AL908" s="39" t="str">
        <f>IF(H908="","",IF(COUNTIF($AL$3:AL907,H908)=0,H908,""))</f>
        <v/>
      </c>
      <c r="AM908" s="39" t="str">
        <f t="shared" si="234"/>
        <v/>
      </c>
    </row>
    <row r="909" spans="2:39" x14ac:dyDescent="0.35">
      <c r="B909" s="31"/>
      <c r="C909" s="31"/>
      <c r="D909" s="31"/>
      <c r="E909" s="31"/>
      <c r="F909" s="78"/>
      <c r="G909" s="21"/>
      <c r="H909" s="31"/>
      <c r="I909" s="32"/>
      <c r="J909" s="33" t="str">
        <f t="shared" si="221"/>
        <v/>
      </c>
      <c r="K909" s="31"/>
      <c r="L909" s="24"/>
      <c r="M909" s="24"/>
      <c r="N909" s="24"/>
      <c r="O909" s="34" t="str">
        <f t="shared" si="222"/>
        <v/>
      </c>
      <c r="P909" s="34" t="str">
        <f t="shared" ca="1" si="223"/>
        <v/>
      </c>
      <c r="Q909" s="34" t="str">
        <f>IF(AND(C909="Abierto",D909="Urgente"),RANK(P909,$P$4:$P$999,0)+COUNTIF($P$4:P909,P909)-1,"")</f>
        <v/>
      </c>
      <c r="R909" s="34" t="str">
        <f t="shared" si="224"/>
        <v/>
      </c>
      <c r="S909" s="34" t="str">
        <f t="shared" ca="1" si="225"/>
        <v/>
      </c>
      <c r="T909" s="34" t="str">
        <f>IF(AND(C909="Abierto",D909="Alta"),RANK(S909,$S$4:$S$999,0)+COUNTIF($S$4:S909,S909)-1+MAX(Q:Q),"")</f>
        <v/>
      </c>
      <c r="U909" s="34" t="str">
        <f t="shared" si="226"/>
        <v/>
      </c>
      <c r="V909" s="34" t="str">
        <f t="shared" ca="1" si="227"/>
        <v/>
      </c>
      <c r="W909" s="34" t="str">
        <f>IF(AND(C909="Abierto",D909="Media"),RANK(V909,$V$4:$V$999,0)+COUNTIF($V$4:V909,V909)-1+MAX(Q:Q,T:T),"")</f>
        <v/>
      </c>
      <c r="X909" s="34" t="str">
        <f t="shared" si="228"/>
        <v/>
      </c>
      <c r="Y909" s="34" t="str">
        <f t="shared" ca="1" si="229"/>
        <v/>
      </c>
      <c r="Z909" s="34" t="str">
        <f>IF(AND(C909="Abierto",D909="Baja"),RANK(Y909,$Y$4:$Y$999,0)+COUNTIF($Y$4:Y909,Y909)-1+MAX(Q:Q,T:T,W:W),"")</f>
        <v/>
      </c>
      <c r="AA909" s="35" t="str">
        <f t="shared" si="220"/>
        <v/>
      </c>
      <c r="AB909" s="35" t="str">
        <f t="shared" si="230"/>
        <v/>
      </c>
      <c r="AC909" s="35" t="str">
        <f t="shared" si="231"/>
        <v/>
      </c>
      <c r="AD909" s="36">
        <v>906</v>
      </c>
      <c r="AE909" s="36" t="str">
        <f t="shared" ca="1" si="232"/>
        <v/>
      </c>
      <c r="AF909" s="37" t="str">
        <f t="shared" ca="1" si="233"/>
        <v/>
      </c>
      <c r="AG909" s="24"/>
      <c r="AH909" s="24"/>
      <c r="AI909" s="24"/>
      <c r="AJ909" s="24"/>
      <c r="AK909" s="36" t="str">
        <f>IF(AL909="","",MAX($AK$1:AK908)+1)</f>
        <v/>
      </c>
      <c r="AL909" s="39" t="str">
        <f>IF(H909="","",IF(COUNTIF($AL$3:AL908,H909)=0,H909,""))</f>
        <v/>
      </c>
      <c r="AM909" s="39" t="str">
        <f t="shared" si="234"/>
        <v/>
      </c>
    </row>
    <row r="910" spans="2:39" x14ac:dyDescent="0.35">
      <c r="B910" s="31"/>
      <c r="C910" s="31"/>
      <c r="D910" s="31"/>
      <c r="E910" s="31"/>
      <c r="F910" s="78"/>
      <c r="G910" s="21"/>
      <c r="H910" s="31"/>
      <c r="I910" s="32"/>
      <c r="J910" s="33" t="str">
        <f t="shared" si="221"/>
        <v/>
      </c>
      <c r="K910" s="31"/>
      <c r="L910" s="24"/>
      <c r="M910" s="24"/>
      <c r="N910" s="24"/>
      <c r="O910" s="34" t="str">
        <f t="shared" si="222"/>
        <v/>
      </c>
      <c r="P910" s="34" t="str">
        <f t="shared" ca="1" si="223"/>
        <v/>
      </c>
      <c r="Q910" s="34" t="str">
        <f>IF(AND(C910="Abierto",D910="Urgente"),RANK(P910,$P$4:$P$999,0)+COUNTIF($P$4:P910,P910)-1,"")</f>
        <v/>
      </c>
      <c r="R910" s="34" t="str">
        <f t="shared" si="224"/>
        <v/>
      </c>
      <c r="S910" s="34" t="str">
        <f t="shared" ca="1" si="225"/>
        <v/>
      </c>
      <c r="T910" s="34" t="str">
        <f>IF(AND(C910="Abierto",D910="Alta"),RANK(S910,$S$4:$S$999,0)+COUNTIF($S$4:S910,S910)-1+MAX(Q:Q),"")</f>
        <v/>
      </c>
      <c r="U910" s="34" t="str">
        <f t="shared" si="226"/>
        <v/>
      </c>
      <c r="V910" s="34" t="str">
        <f t="shared" ca="1" si="227"/>
        <v/>
      </c>
      <c r="W910" s="34" t="str">
        <f>IF(AND(C910="Abierto",D910="Media"),RANK(V910,$V$4:$V$999,0)+COUNTIF($V$4:V910,V910)-1+MAX(Q:Q,T:T),"")</f>
        <v/>
      </c>
      <c r="X910" s="34" t="str">
        <f t="shared" si="228"/>
        <v/>
      </c>
      <c r="Y910" s="34" t="str">
        <f t="shared" ca="1" si="229"/>
        <v/>
      </c>
      <c r="Z910" s="34" t="str">
        <f>IF(AND(C910="Abierto",D910="Baja"),RANK(Y910,$Y$4:$Y$999,0)+COUNTIF($Y$4:Y910,Y910)-1+MAX(Q:Q,T:T,W:W),"")</f>
        <v/>
      </c>
      <c r="AA910" s="35" t="str">
        <f t="shared" si="220"/>
        <v/>
      </c>
      <c r="AB910" s="35" t="str">
        <f t="shared" si="230"/>
        <v/>
      </c>
      <c r="AC910" s="35" t="str">
        <f t="shared" si="231"/>
        <v/>
      </c>
      <c r="AD910" s="36">
        <v>907</v>
      </c>
      <c r="AE910" s="36" t="str">
        <f t="shared" ca="1" si="232"/>
        <v/>
      </c>
      <c r="AF910" s="37" t="str">
        <f t="shared" ca="1" si="233"/>
        <v/>
      </c>
      <c r="AG910" s="24"/>
      <c r="AH910" s="24"/>
      <c r="AI910" s="24"/>
      <c r="AJ910" s="24"/>
      <c r="AK910" s="36" t="str">
        <f>IF(AL910="","",MAX($AK$1:AK909)+1)</f>
        <v/>
      </c>
      <c r="AL910" s="39" t="str">
        <f>IF(H910="","",IF(COUNTIF($AL$3:AL909,H910)=0,H910,""))</f>
        <v/>
      </c>
      <c r="AM910" s="39" t="str">
        <f t="shared" si="234"/>
        <v/>
      </c>
    </row>
    <row r="911" spans="2:39" x14ac:dyDescent="0.35">
      <c r="B911" s="31"/>
      <c r="C911" s="31"/>
      <c r="D911" s="31"/>
      <c r="E911" s="31"/>
      <c r="F911" s="78"/>
      <c r="G911" s="21"/>
      <c r="H911" s="31"/>
      <c r="I911" s="32"/>
      <c r="J911" s="33" t="str">
        <f t="shared" si="221"/>
        <v/>
      </c>
      <c r="K911" s="31"/>
      <c r="L911" s="24"/>
      <c r="M911" s="24"/>
      <c r="N911" s="24"/>
      <c r="O911" s="34" t="str">
        <f t="shared" si="222"/>
        <v/>
      </c>
      <c r="P911" s="34" t="str">
        <f t="shared" ca="1" si="223"/>
        <v/>
      </c>
      <c r="Q911" s="34" t="str">
        <f>IF(AND(C911="Abierto",D911="Urgente"),RANK(P911,$P$4:$P$999,0)+COUNTIF($P$4:P911,P911)-1,"")</f>
        <v/>
      </c>
      <c r="R911" s="34" t="str">
        <f t="shared" si="224"/>
        <v/>
      </c>
      <c r="S911" s="34" t="str">
        <f t="shared" ca="1" si="225"/>
        <v/>
      </c>
      <c r="T911" s="34" t="str">
        <f>IF(AND(C911="Abierto",D911="Alta"),RANK(S911,$S$4:$S$999,0)+COUNTIF($S$4:S911,S911)-1+MAX(Q:Q),"")</f>
        <v/>
      </c>
      <c r="U911" s="34" t="str">
        <f t="shared" si="226"/>
        <v/>
      </c>
      <c r="V911" s="34" t="str">
        <f t="shared" ca="1" si="227"/>
        <v/>
      </c>
      <c r="W911" s="34" t="str">
        <f>IF(AND(C911="Abierto",D911="Media"),RANK(V911,$V$4:$V$999,0)+COUNTIF($V$4:V911,V911)-1+MAX(Q:Q,T:T),"")</f>
        <v/>
      </c>
      <c r="X911" s="34" t="str">
        <f t="shared" si="228"/>
        <v/>
      </c>
      <c r="Y911" s="34" t="str">
        <f t="shared" ca="1" si="229"/>
        <v/>
      </c>
      <c r="Z911" s="34" t="str">
        <f>IF(AND(C911="Abierto",D911="Baja"),RANK(Y911,$Y$4:$Y$999,0)+COUNTIF($Y$4:Y911,Y911)-1+MAX(Q:Q,T:T,W:W),"")</f>
        <v/>
      </c>
      <c r="AA911" s="35" t="str">
        <f t="shared" si="220"/>
        <v/>
      </c>
      <c r="AB911" s="35" t="str">
        <f t="shared" si="230"/>
        <v/>
      </c>
      <c r="AC911" s="35" t="str">
        <f t="shared" si="231"/>
        <v/>
      </c>
      <c r="AD911" s="36">
        <v>908</v>
      </c>
      <c r="AE911" s="36" t="str">
        <f t="shared" ca="1" si="232"/>
        <v/>
      </c>
      <c r="AF911" s="37" t="str">
        <f t="shared" ca="1" si="233"/>
        <v/>
      </c>
      <c r="AG911" s="24"/>
      <c r="AH911" s="24"/>
      <c r="AI911" s="24"/>
      <c r="AJ911" s="24"/>
      <c r="AK911" s="36" t="str">
        <f>IF(AL911="","",MAX($AK$1:AK910)+1)</f>
        <v/>
      </c>
      <c r="AL911" s="39" t="str">
        <f>IF(H911="","",IF(COUNTIF($AL$3:AL910,H911)=0,H911,""))</f>
        <v/>
      </c>
      <c r="AM911" s="39" t="str">
        <f t="shared" si="234"/>
        <v/>
      </c>
    </row>
    <row r="912" spans="2:39" x14ac:dyDescent="0.35">
      <c r="B912" s="31"/>
      <c r="C912" s="31"/>
      <c r="D912" s="31"/>
      <c r="E912" s="31"/>
      <c r="F912" s="78"/>
      <c r="G912" s="21"/>
      <c r="H912" s="31"/>
      <c r="I912" s="32"/>
      <c r="J912" s="33" t="str">
        <f t="shared" si="221"/>
        <v/>
      </c>
      <c r="K912" s="31"/>
      <c r="L912" s="24"/>
      <c r="M912" s="24"/>
      <c r="N912" s="24"/>
      <c r="O912" s="34" t="str">
        <f t="shared" si="222"/>
        <v/>
      </c>
      <c r="P912" s="34" t="str">
        <f t="shared" ca="1" si="223"/>
        <v/>
      </c>
      <c r="Q912" s="34" t="str">
        <f>IF(AND(C912="Abierto",D912="Urgente"),RANK(P912,$P$4:$P$999,0)+COUNTIF($P$4:P912,P912)-1,"")</f>
        <v/>
      </c>
      <c r="R912" s="34" t="str">
        <f t="shared" si="224"/>
        <v/>
      </c>
      <c r="S912" s="34" t="str">
        <f t="shared" ca="1" si="225"/>
        <v/>
      </c>
      <c r="T912" s="34" t="str">
        <f>IF(AND(C912="Abierto",D912="Alta"),RANK(S912,$S$4:$S$999,0)+COUNTIF($S$4:S912,S912)-1+MAX(Q:Q),"")</f>
        <v/>
      </c>
      <c r="U912" s="34" t="str">
        <f t="shared" si="226"/>
        <v/>
      </c>
      <c r="V912" s="34" t="str">
        <f t="shared" ca="1" si="227"/>
        <v/>
      </c>
      <c r="W912" s="34" t="str">
        <f>IF(AND(C912="Abierto",D912="Media"),RANK(V912,$V$4:$V$999,0)+COUNTIF($V$4:V912,V912)-1+MAX(Q:Q,T:T),"")</f>
        <v/>
      </c>
      <c r="X912" s="34" t="str">
        <f t="shared" si="228"/>
        <v/>
      </c>
      <c r="Y912" s="34" t="str">
        <f t="shared" ca="1" si="229"/>
        <v/>
      </c>
      <c r="Z912" s="34" t="str">
        <f>IF(AND(C912="Abierto",D912="Baja"),RANK(Y912,$Y$4:$Y$999,0)+COUNTIF($Y$4:Y912,Y912)-1+MAX(Q:Q,T:T,W:W),"")</f>
        <v/>
      </c>
      <c r="AA912" s="35" t="str">
        <f t="shared" si="220"/>
        <v/>
      </c>
      <c r="AB912" s="35" t="str">
        <f t="shared" si="230"/>
        <v/>
      </c>
      <c r="AC912" s="35" t="str">
        <f t="shared" si="231"/>
        <v/>
      </c>
      <c r="AD912" s="36">
        <v>909</v>
      </c>
      <c r="AE912" s="36" t="str">
        <f t="shared" ca="1" si="232"/>
        <v/>
      </c>
      <c r="AF912" s="37" t="str">
        <f t="shared" ca="1" si="233"/>
        <v/>
      </c>
      <c r="AG912" s="24"/>
      <c r="AH912" s="24"/>
      <c r="AI912" s="24"/>
      <c r="AJ912" s="24"/>
      <c r="AK912" s="36" t="str">
        <f>IF(AL912="","",MAX($AK$1:AK911)+1)</f>
        <v/>
      </c>
      <c r="AL912" s="39" t="str">
        <f>IF(H912="","",IF(COUNTIF($AL$3:AL911,H912)=0,H912,""))</f>
        <v/>
      </c>
      <c r="AM912" s="39" t="str">
        <f t="shared" si="234"/>
        <v/>
      </c>
    </row>
    <row r="913" spans="2:39" x14ac:dyDescent="0.35">
      <c r="B913" s="31"/>
      <c r="C913" s="31"/>
      <c r="D913" s="31"/>
      <c r="E913" s="31"/>
      <c r="F913" s="78"/>
      <c r="G913" s="21"/>
      <c r="H913" s="31"/>
      <c r="I913" s="32"/>
      <c r="J913" s="33" t="str">
        <f t="shared" si="221"/>
        <v/>
      </c>
      <c r="K913" s="31"/>
      <c r="L913" s="24"/>
      <c r="M913" s="24"/>
      <c r="N913" s="24"/>
      <c r="O913" s="34" t="str">
        <f t="shared" si="222"/>
        <v/>
      </c>
      <c r="P913" s="34" t="str">
        <f t="shared" ca="1" si="223"/>
        <v/>
      </c>
      <c r="Q913" s="34" t="str">
        <f>IF(AND(C913="Abierto",D913="Urgente"),RANK(P913,$P$4:$P$999,0)+COUNTIF($P$4:P913,P913)-1,"")</f>
        <v/>
      </c>
      <c r="R913" s="34" t="str">
        <f t="shared" si="224"/>
        <v/>
      </c>
      <c r="S913" s="34" t="str">
        <f t="shared" ca="1" si="225"/>
        <v/>
      </c>
      <c r="T913" s="34" t="str">
        <f>IF(AND(C913="Abierto",D913="Alta"),RANK(S913,$S$4:$S$999,0)+COUNTIF($S$4:S913,S913)-1+MAX(Q:Q),"")</f>
        <v/>
      </c>
      <c r="U913" s="34" t="str">
        <f t="shared" si="226"/>
        <v/>
      </c>
      <c r="V913" s="34" t="str">
        <f t="shared" ca="1" si="227"/>
        <v/>
      </c>
      <c r="W913" s="34" t="str">
        <f>IF(AND(C913="Abierto",D913="Media"),RANK(V913,$V$4:$V$999,0)+COUNTIF($V$4:V913,V913)-1+MAX(Q:Q,T:T),"")</f>
        <v/>
      </c>
      <c r="X913" s="34" t="str">
        <f t="shared" si="228"/>
        <v/>
      </c>
      <c r="Y913" s="34" t="str">
        <f t="shared" ca="1" si="229"/>
        <v/>
      </c>
      <c r="Z913" s="34" t="str">
        <f>IF(AND(C913="Abierto",D913="Baja"),RANK(Y913,$Y$4:$Y$999,0)+COUNTIF($Y$4:Y913,Y913)-1+MAX(Q:Q,T:T,W:W),"")</f>
        <v/>
      </c>
      <c r="AA913" s="35" t="str">
        <f t="shared" si="220"/>
        <v/>
      </c>
      <c r="AB913" s="35" t="str">
        <f t="shared" si="230"/>
        <v/>
      </c>
      <c r="AC913" s="35" t="str">
        <f t="shared" si="231"/>
        <v/>
      </c>
      <c r="AD913" s="36">
        <v>910</v>
      </c>
      <c r="AE913" s="36" t="str">
        <f t="shared" ca="1" si="232"/>
        <v/>
      </c>
      <c r="AF913" s="37" t="str">
        <f t="shared" ca="1" si="233"/>
        <v/>
      </c>
      <c r="AG913" s="24"/>
      <c r="AH913" s="24"/>
      <c r="AI913" s="24"/>
      <c r="AJ913" s="24"/>
      <c r="AK913" s="36" t="str">
        <f>IF(AL913="","",MAX($AK$1:AK912)+1)</f>
        <v/>
      </c>
      <c r="AL913" s="39" t="str">
        <f>IF(H913="","",IF(COUNTIF($AL$3:AL912,H913)=0,H913,""))</f>
        <v/>
      </c>
      <c r="AM913" s="39" t="str">
        <f t="shared" si="234"/>
        <v/>
      </c>
    </row>
    <row r="914" spans="2:39" x14ac:dyDescent="0.35">
      <c r="B914" s="31"/>
      <c r="C914" s="31"/>
      <c r="D914" s="31"/>
      <c r="E914" s="31"/>
      <c r="F914" s="78"/>
      <c r="G914" s="21"/>
      <c r="H914" s="31"/>
      <c r="I914" s="32"/>
      <c r="J914" s="33" t="str">
        <f t="shared" si="221"/>
        <v/>
      </c>
      <c r="K914" s="31"/>
      <c r="L914" s="24"/>
      <c r="M914" s="24"/>
      <c r="N914" s="24"/>
      <c r="O914" s="34" t="str">
        <f t="shared" si="222"/>
        <v/>
      </c>
      <c r="P914" s="34" t="str">
        <f t="shared" ca="1" si="223"/>
        <v/>
      </c>
      <c r="Q914" s="34" t="str">
        <f>IF(AND(C914="Abierto",D914="Urgente"),RANK(P914,$P$4:$P$999,0)+COUNTIF($P$4:P914,P914)-1,"")</f>
        <v/>
      </c>
      <c r="R914" s="34" t="str">
        <f t="shared" si="224"/>
        <v/>
      </c>
      <c r="S914" s="34" t="str">
        <f t="shared" ca="1" si="225"/>
        <v/>
      </c>
      <c r="T914" s="34" t="str">
        <f>IF(AND(C914="Abierto",D914="Alta"),RANK(S914,$S$4:$S$999,0)+COUNTIF($S$4:S914,S914)-1+MAX(Q:Q),"")</f>
        <v/>
      </c>
      <c r="U914" s="34" t="str">
        <f t="shared" si="226"/>
        <v/>
      </c>
      <c r="V914" s="34" t="str">
        <f t="shared" ca="1" si="227"/>
        <v/>
      </c>
      <c r="W914" s="34" t="str">
        <f>IF(AND(C914="Abierto",D914="Media"),RANK(V914,$V$4:$V$999,0)+COUNTIF($V$4:V914,V914)-1+MAX(Q:Q,T:T),"")</f>
        <v/>
      </c>
      <c r="X914" s="34" t="str">
        <f t="shared" si="228"/>
        <v/>
      </c>
      <c r="Y914" s="34" t="str">
        <f t="shared" ca="1" si="229"/>
        <v/>
      </c>
      <c r="Z914" s="34" t="str">
        <f>IF(AND(C914="Abierto",D914="Baja"),RANK(Y914,$Y$4:$Y$999,0)+COUNTIF($Y$4:Y914,Y914)-1+MAX(Q:Q,T:T,W:W),"")</f>
        <v/>
      </c>
      <c r="AA914" s="35" t="str">
        <f t="shared" si="220"/>
        <v/>
      </c>
      <c r="AB914" s="35" t="str">
        <f t="shared" si="230"/>
        <v/>
      </c>
      <c r="AC914" s="35" t="str">
        <f t="shared" si="231"/>
        <v/>
      </c>
      <c r="AD914" s="36">
        <v>911</v>
      </c>
      <c r="AE914" s="36" t="str">
        <f t="shared" ca="1" si="232"/>
        <v/>
      </c>
      <c r="AF914" s="37" t="str">
        <f t="shared" ca="1" si="233"/>
        <v/>
      </c>
      <c r="AG914" s="24"/>
      <c r="AH914" s="24"/>
      <c r="AI914" s="24"/>
      <c r="AJ914" s="24"/>
      <c r="AK914" s="36" t="str">
        <f>IF(AL914="","",MAX($AK$1:AK913)+1)</f>
        <v/>
      </c>
      <c r="AL914" s="39" t="str">
        <f>IF(H914="","",IF(COUNTIF($AL$3:AL913,H914)=0,H914,""))</f>
        <v/>
      </c>
      <c r="AM914" s="39" t="str">
        <f t="shared" si="234"/>
        <v/>
      </c>
    </row>
    <row r="915" spans="2:39" x14ac:dyDescent="0.35">
      <c r="B915" s="31"/>
      <c r="C915" s="31"/>
      <c r="D915" s="31"/>
      <c r="E915" s="31"/>
      <c r="F915" s="78"/>
      <c r="G915" s="21"/>
      <c r="H915" s="31"/>
      <c r="I915" s="32"/>
      <c r="J915" s="33" t="str">
        <f t="shared" si="221"/>
        <v/>
      </c>
      <c r="K915" s="31"/>
      <c r="L915" s="24"/>
      <c r="M915" s="24"/>
      <c r="N915" s="24"/>
      <c r="O915" s="34" t="str">
        <f t="shared" si="222"/>
        <v/>
      </c>
      <c r="P915" s="34" t="str">
        <f t="shared" ca="1" si="223"/>
        <v/>
      </c>
      <c r="Q915" s="34" t="str">
        <f>IF(AND(C915="Abierto",D915="Urgente"),RANK(P915,$P$4:$P$999,0)+COUNTIF($P$4:P915,P915)-1,"")</f>
        <v/>
      </c>
      <c r="R915" s="34" t="str">
        <f t="shared" si="224"/>
        <v/>
      </c>
      <c r="S915" s="34" t="str">
        <f t="shared" ca="1" si="225"/>
        <v/>
      </c>
      <c r="T915" s="34" t="str">
        <f>IF(AND(C915="Abierto",D915="Alta"),RANK(S915,$S$4:$S$999,0)+COUNTIF($S$4:S915,S915)-1+MAX(Q:Q),"")</f>
        <v/>
      </c>
      <c r="U915" s="34" t="str">
        <f t="shared" si="226"/>
        <v/>
      </c>
      <c r="V915" s="34" t="str">
        <f t="shared" ca="1" si="227"/>
        <v/>
      </c>
      <c r="W915" s="34" t="str">
        <f>IF(AND(C915="Abierto",D915="Media"),RANK(V915,$V$4:$V$999,0)+COUNTIF($V$4:V915,V915)-1+MAX(Q:Q,T:T),"")</f>
        <v/>
      </c>
      <c r="X915" s="34" t="str">
        <f t="shared" si="228"/>
        <v/>
      </c>
      <c r="Y915" s="34" t="str">
        <f t="shared" ca="1" si="229"/>
        <v/>
      </c>
      <c r="Z915" s="34" t="str">
        <f>IF(AND(C915="Abierto",D915="Baja"),RANK(Y915,$Y$4:$Y$999,0)+COUNTIF($Y$4:Y915,Y915)-1+MAX(Q:Q,T:T,W:W),"")</f>
        <v/>
      </c>
      <c r="AA915" s="35" t="str">
        <f t="shared" si="220"/>
        <v/>
      </c>
      <c r="AB915" s="35" t="str">
        <f t="shared" si="230"/>
        <v/>
      </c>
      <c r="AC915" s="35" t="str">
        <f t="shared" si="231"/>
        <v/>
      </c>
      <c r="AD915" s="36">
        <v>912</v>
      </c>
      <c r="AE915" s="36" t="str">
        <f t="shared" ca="1" si="232"/>
        <v/>
      </c>
      <c r="AF915" s="37" t="str">
        <f t="shared" ca="1" si="233"/>
        <v/>
      </c>
      <c r="AG915" s="24"/>
      <c r="AH915" s="24"/>
      <c r="AI915" s="24"/>
      <c r="AJ915" s="24"/>
      <c r="AK915" s="36" t="str">
        <f>IF(AL915="","",MAX($AK$1:AK914)+1)</f>
        <v/>
      </c>
      <c r="AL915" s="39" t="str">
        <f>IF(H915="","",IF(COUNTIF($AL$3:AL914,H915)=0,H915,""))</f>
        <v/>
      </c>
      <c r="AM915" s="39" t="str">
        <f t="shared" si="234"/>
        <v/>
      </c>
    </row>
    <row r="916" spans="2:39" x14ac:dyDescent="0.35">
      <c r="B916" s="31"/>
      <c r="C916" s="31"/>
      <c r="D916" s="31"/>
      <c r="E916" s="31"/>
      <c r="F916" s="78"/>
      <c r="G916" s="21"/>
      <c r="H916" s="31"/>
      <c r="I916" s="32"/>
      <c r="J916" s="33" t="str">
        <f t="shared" si="221"/>
        <v/>
      </c>
      <c r="K916" s="31"/>
      <c r="L916" s="24"/>
      <c r="M916" s="24"/>
      <c r="N916" s="24"/>
      <c r="O916" s="34" t="str">
        <f t="shared" si="222"/>
        <v/>
      </c>
      <c r="P916" s="34" t="str">
        <f t="shared" ca="1" si="223"/>
        <v/>
      </c>
      <c r="Q916" s="34" t="str">
        <f>IF(AND(C916="Abierto",D916="Urgente"),RANK(P916,$P$4:$P$999,0)+COUNTIF($P$4:P916,P916)-1,"")</f>
        <v/>
      </c>
      <c r="R916" s="34" t="str">
        <f t="shared" si="224"/>
        <v/>
      </c>
      <c r="S916" s="34" t="str">
        <f t="shared" ca="1" si="225"/>
        <v/>
      </c>
      <c r="T916" s="34" t="str">
        <f>IF(AND(C916="Abierto",D916="Alta"),RANK(S916,$S$4:$S$999,0)+COUNTIF($S$4:S916,S916)-1+MAX(Q:Q),"")</f>
        <v/>
      </c>
      <c r="U916" s="34" t="str">
        <f t="shared" si="226"/>
        <v/>
      </c>
      <c r="V916" s="34" t="str">
        <f t="shared" ca="1" si="227"/>
        <v/>
      </c>
      <c r="W916" s="34" t="str">
        <f>IF(AND(C916="Abierto",D916="Media"),RANK(V916,$V$4:$V$999,0)+COUNTIF($V$4:V916,V916)-1+MAX(Q:Q,T:T),"")</f>
        <v/>
      </c>
      <c r="X916" s="34" t="str">
        <f t="shared" si="228"/>
        <v/>
      </c>
      <c r="Y916" s="34" t="str">
        <f t="shared" ca="1" si="229"/>
        <v/>
      </c>
      <c r="Z916" s="34" t="str">
        <f>IF(AND(C916="Abierto",D916="Baja"),RANK(Y916,$Y$4:$Y$999,0)+COUNTIF($Y$4:Y916,Y916)-1+MAX(Q:Q,T:T,W:W),"")</f>
        <v/>
      </c>
      <c r="AA916" s="35" t="str">
        <f t="shared" si="220"/>
        <v/>
      </c>
      <c r="AB916" s="35" t="str">
        <f t="shared" si="230"/>
        <v/>
      </c>
      <c r="AC916" s="35" t="str">
        <f t="shared" si="231"/>
        <v/>
      </c>
      <c r="AD916" s="36">
        <v>913</v>
      </c>
      <c r="AE916" s="36" t="str">
        <f t="shared" ca="1" si="232"/>
        <v/>
      </c>
      <c r="AF916" s="37" t="str">
        <f t="shared" ca="1" si="233"/>
        <v/>
      </c>
      <c r="AG916" s="24"/>
      <c r="AH916" s="24"/>
      <c r="AI916" s="24"/>
      <c r="AJ916" s="24"/>
      <c r="AK916" s="36" t="str">
        <f>IF(AL916="","",MAX($AK$1:AK915)+1)</f>
        <v/>
      </c>
      <c r="AL916" s="39" t="str">
        <f>IF(H916="","",IF(COUNTIF($AL$3:AL915,H916)=0,H916,""))</f>
        <v/>
      </c>
      <c r="AM916" s="39" t="str">
        <f t="shared" si="234"/>
        <v/>
      </c>
    </row>
    <row r="917" spans="2:39" x14ac:dyDescent="0.35">
      <c r="B917" s="31"/>
      <c r="C917" s="31"/>
      <c r="D917" s="31"/>
      <c r="E917" s="31"/>
      <c r="F917" s="78"/>
      <c r="G917" s="21"/>
      <c r="H917" s="31"/>
      <c r="I917" s="32"/>
      <c r="J917" s="33" t="str">
        <f t="shared" si="221"/>
        <v/>
      </c>
      <c r="K917" s="31"/>
      <c r="L917" s="24"/>
      <c r="M917" s="24"/>
      <c r="N917" s="24"/>
      <c r="O917" s="34" t="str">
        <f t="shared" si="222"/>
        <v/>
      </c>
      <c r="P917" s="34" t="str">
        <f t="shared" ca="1" si="223"/>
        <v/>
      </c>
      <c r="Q917" s="34" t="str">
        <f>IF(AND(C917="Abierto",D917="Urgente"),RANK(P917,$P$4:$P$999,0)+COUNTIF($P$4:P917,P917)-1,"")</f>
        <v/>
      </c>
      <c r="R917" s="34" t="str">
        <f t="shared" si="224"/>
        <v/>
      </c>
      <c r="S917" s="34" t="str">
        <f t="shared" ca="1" si="225"/>
        <v/>
      </c>
      <c r="T917" s="34" t="str">
        <f>IF(AND(C917="Abierto",D917="Alta"),RANK(S917,$S$4:$S$999,0)+COUNTIF($S$4:S917,S917)-1+MAX(Q:Q),"")</f>
        <v/>
      </c>
      <c r="U917" s="34" t="str">
        <f t="shared" si="226"/>
        <v/>
      </c>
      <c r="V917" s="34" t="str">
        <f t="shared" ca="1" si="227"/>
        <v/>
      </c>
      <c r="W917" s="34" t="str">
        <f>IF(AND(C917="Abierto",D917="Media"),RANK(V917,$V$4:$V$999,0)+COUNTIF($V$4:V917,V917)-1+MAX(Q:Q,T:T),"")</f>
        <v/>
      </c>
      <c r="X917" s="34" t="str">
        <f t="shared" si="228"/>
        <v/>
      </c>
      <c r="Y917" s="34" t="str">
        <f t="shared" ca="1" si="229"/>
        <v/>
      </c>
      <c r="Z917" s="34" t="str">
        <f>IF(AND(C917="Abierto",D917="Baja"),RANK(Y917,$Y$4:$Y$999,0)+COUNTIF($Y$4:Y917,Y917)-1+MAX(Q:Q,T:T,W:W),"")</f>
        <v/>
      </c>
      <c r="AA917" s="35" t="str">
        <f t="shared" si="220"/>
        <v/>
      </c>
      <c r="AB917" s="35" t="str">
        <f t="shared" si="230"/>
        <v/>
      </c>
      <c r="AC917" s="35" t="str">
        <f t="shared" si="231"/>
        <v/>
      </c>
      <c r="AD917" s="36">
        <v>914</v>
      </c>
      <c r="AE917" s="36" t="str">
        <f t="shared" ca="1" si="232"/>
        <v/>
      </c>
      <c r="AF917" s="37" t="str">
        <f t="shared" ca="1" si="233"/>
        <v/>
      </c>
      <c r="AG917" s="24"/>
      <c r="AH917" s="24"/>
      <c r="AI917" s="24"/>
      <c r="AJ917" s="24"/>
      <c r="AK917" s="36" t="str">
        <f>IF(AL917="","",MAX($AK$1:AK916)+1)</f>
        <v/>
      </c>
      <c r="AL917" s="39" t="str">
        <f>IF(H917="","",IF(COUNTIF($AL$3:AL916,H917)=0,H917,""))</f>
        <v/>
      </c>
      <c r="AM917" s="39" t="str">
        <f t="shared" si="234"/>
        <v/>
      </c>
    </row>
    <row r="918" spans="2:39" x14ac:dyDescent="0.35">
      <c r="B918" s="31"/>
      <c r="C918" s="31"/>
      <c r="D918" s="31"/>
      <c r="E918" s="31"/>
      <c r="F918" s="78"/>
      <c r="G918" s="21"/>
      <c r="H918" s="31"/>
      <c r="I918" s="32"/>
      <c r="J918" s="33" t="str">
        <f t="shared" si="221"/>
        <v/>
      </c>
      <c r="K918" s="31"/>
      <c r="L918" s="24"/>
      <c r="M918" s="24"/>
      <c r="N918" s="24"/>
      <c r="O918" s="34" t="str">
        <f t="shared" si="222"/>
        <v/>
      </c>
      <c r="P918" s="34" t="str">
        <f t="shared" ca="1" si="223"/>
        <v/>
      </c>
      <c r="Q918" s="34" t="str">
        <f>IF(AND(C918="Abierto",D918="Urgente"),RANK(P918,$P$4:$P$999,0)+COUNTIF($P$4:P918,P918)-1,"")</f>
        <v/>
      </c>
      <c r="R918" s="34" t="str">
        <f t="shared" si="224"/>
        <v/>
      </c>
      <c r="S918" s="34" t="str">
        <f t="shared" ca="1" si="225"/>
        <v/>
      </c>
      <c r="T918" s="34" t="str">
        <f>IF(AND(C918="Abierto",D918="Alta"),RANK(S918,$S$4:$S$999,0)+COUNTIF($S$4:S918,S918)-1+MAX(Q:Q),"")</f>
        <v/>
      </c>
      <c r="U918" s="34" t="str">
        <f t="shared" si="226"/>
        <v/>
      </c>
      <c r="V918" s="34" t="str">
        <f t="shared" ca="1" si="227"/>
        <v/>
      </c>
      <c r="W918" s="34" t="str">
        <f>IF(AND(C918="Abierto",D918="Media"),RANK(V918,$V$4:$V$999,0)+COUNTIF($V$4:V918,V918)-1+MAX(Q:Q,T:T),"")</f>
        <v/>
      </c>
      <c r="X918" s="34" t="str">
        <f t="shared" si="228"/>
        <v/>
      </c>
      <c r="Y918" s="34" t="str">
        <f t="shared" ca="1" si="229"/>
        <v/>
      </c>
      <c r="Z918" s="34" t="str">
        <f>IF(AND(C918="Abierto",D918="Baja"),RANK(Y918,$Y$4:$Y$999,0)+COUNTIF($Y$4:Y918,Y918)-1+MAX(Q:Q,T:T,W:W),"")</f>
        <v/>
      </c>
      <c r="AA918" s="35" t="str">
        <f t="shared" si="220"/>
        <v/>
      </c>
      <c r="AB918" s="35" t="str">
        <f t="shared" si="230"/>
        <v/>
      </c>
      <c r="AC918" s="35" t="str">
        <f t="shared" si="231"/>
        <v/>
      </c>
      <c r="AD918" s="36">
        <v>915</v>
      </c>
      <c r="AE918" s="36" t="str">
        <f t="shared" ca="1" si="232"/>
        <v/>
      </c>
      <c r="AF918" s="37" t="str">
        <f t="shared" ca="1" si="233"/>
        <v/>
      </c>
      <c r="AG918" s="24"/>
      <c r="AH918" s="24"/>
      <c r="AI918" s="24"/>
      <c r="AJ918" s="24"/>
      <c r="AK918" s="36" t="str">
        <f>IF(AL918="","",MAX($AK$1:AK917)+1)</f>
        <v/>
      </c>
      <c r="AL918" s="39" t="str">
        <f>IF(H918="","",IF(COUNTIF($AL$3:AL917,H918)=0,H918,""))</f>
        <v/>
      </c>
      <c r="AM918" s="39" t="str">
        <f t="shared" si="234"/>
        <v/>
      </c>
    </row>
    <row r="919" spans="2:39" x14ac:dyDescent="0.35">
      <c r="B919" s="31"/>
      <c r="C919" s="31"/>
      <c r="D919" s="31"/>
      <c r="E919" s="31"/>
      <c r="F919" s="78"/>
      <c r="G919" s="21"/>
      <c r="H919" s="31"/>
      <c r="I919" s="32"/>
      <c r="J919" s="33" t="str">
        <f t="shared" si="221"/>
        <v/>
      </c>
      <c r="K919" s="31"/>
      <c r="L919" s="24"/>
      <c r="M919" s="24"/>
      <c r="N919" s="24"/>
      <c r="O919" s="34" t="str">
        <f t="shared" si="222"/>
        <v/>
      </c>
      <c r="P919" s="34" t="str">
        <f t="shared" ca="1" si="223"/>
        <v/>
      </c>
      <c r="Q919" s="34" t="str">
        <f>IF(AND(C919="Abierto",D919="Urgente"),RANK(P919,$P$4:$P$999,0)+COUNTIF($P$4:P919,P919)-1,"")</f>
        <v/>
      </c>
      <c r="R919" s="34" t="str">
        <f t="shared" si="224"/>
        <v/>
      </c>
      <c r="S919" s="34" t="str">
        <f t="shared" ca="1" si="225"/>
        <v/>
      </c>
      <c r="T919" s="34" t="str">
        <f>IF(AND(C919="Abierto",D919="Alta"),RANK(S919,$S$4:$S$999,0)+COUNTIF($S$4:S919,S919)-1+MAX(Q:Q),"")</f>
        <v/>
      </c>
      <c r="U919" s="34" t="str">
        <f t="shared" si="226"/>
        <v/>
      </c>
      <c r="V919" s="34" t="str">
        <f t="shared" ca="1" si="227"/>
        <v/>
      </c>
      <c r="W919" s="34" t="str">
        <f>IF(AND(C919="Abierto",D919="Media"),RANK(V919,$V$4:$V$999,0)+COUNTIF($V$4:V919,V919)-1+MAX(Q:Q,T:T),"")</f>
        <v/>
      </c>
      <c r="X919" s="34" t="str">
        <f t="shared" si="228"/>
        <v/>
      </c>
      <c r="Y919" s="34" t="str">
        <f t="shared" ca="1" si="229"/>
        <v/>
      </c>
      <c r="Z919" s="34" t="str">
        <f>IF(AND(C919="Abierto",D919="Baja"),RANK(Y919,$Y$4:$Y$999,0)+COUNTIF($Y$4:Y919,Y919)-1+MAX(Q:Q,T:T,W:W),"")</f>
        <v/>
      </c>
      <c r="AA919" s="35" t="str">
        <f t="shared" si="220"/>
        <v/>
      </c>
      <c r="AB919" s="35" t="str">
        <f t="shared" si="230"/>
        <v/>
      </c>
      <c r="AC919" s="35" t="str">
        <f t="shared" si="231"/>
        <v/>
      </c>
      <c r="AD919" s="36">
        <v>916</v>
      </c>
      <c r="AE919" s="36" t="str">
        <f t="shared" ca="1" si="232"/>
        <v/>
      </c>
      <c r="AF919" s="37" t="str">
        <f t="shared" ca="1" si="233"/>
        <v/>
      </c>
      <c r="AG919" s="24"/>
      <c r="AH919" s="24"/>
      <c r="AI919" s="24"/>
      <c r="AJ919" s="24"/>
      <c r="AK919" s="36" t="str">
        <f>IF(AL919="","",MAX($AK$1:AK918)+1)</f>
        <v/>
      </c>
      <c r="AL919" s="39" t="str">
        <f>IF(H919="","",IF(COUNTIF($AL$3:AL918,H919)=0,H919,""))</f>
        <v/>
      </c>
      <c r="AM919" s="39" t="str">
        <f t="shared" si="234"/>
        <v/>
      </c>
    </row>
    <row r="920" spans="2:39" x14ac:dyDescent="0.35">
      <c r="B920" s="31"/>
      <c r="C920" s="31"/>
      <c r="D920" s="31"/>
      <c r="E920" s="31"/>
      <c r="F920" s="78"/>
      <c r="G920" s="21"/>
      <c r="H920" s="31"/>
      <c r="I920" s="32"/>
      <c r="J920" s="33" t="str">
        <f t="shared" si="221"/>
        <v/>
      </c>
      <c r="K920" s="31"/>
      <c r="L920" s="24"/>
      <c r="M920" s="24"/>
      <c r="N920" s="24"/>
      <c r="O920" s="34" t="str">
        <f t="shared" si="222"/>
        <v/>
      </c>
      <c r="P920" s="34" t="str">
        <f t="shared" ca="1" si="223"/>
        <v/>
      </c>
      <c r="Q920" s="34" t="str">
        <f>IF(AND(C920="Abierto",D920="Urgente"),RANK(P920,$P$4:$P$999,0)+COUNTIF($P$4:P920,P920)-1,"")</f>
        <v/>
      </c>
      <c r="R920" s="34" t="str">
        <f t="shared" si="224"/>
        <v/>
      </c>
      <c r="S920" s="34" t="str">
        <f t="shared" ca="1" si="225"/>
        <v/>
      </c>
      <c r="T920" s="34" t="str">
        <f>IF(AND(C920="Abierto",D920="Alta"),RANK(S920,$S$4:$S$999,0)+COUNTIF($S$4:S920,S920)-1+MAX(Q:Q),"")</f>
        <v/>
      </c>
      <c r="U920" s="34" t="str">
        <f t="shared" si="226"/>
        <v/>
      </c>
      <c r="V920" s="34" t="str">
        <f t="shared" ca="1" si="227"/>
        <v/>
      </c>
      <c r="W920" s="34" t="str">
        <f>IF(AND(C920="Abierto",D920="Media"),RANK(V920,$V$4:$V$999,0)+COUNTIF($V$4:V920,V920)-1+MAX(Q:Q,T:T),"")</f>
        <v/>
      </c>
      <c r="X920" s="34" t="str">
        <f t="shared" si="228"/>
        <v/>
      </c>
      <c r="Y920" s="34" t="str">
        <f t="shared" ca="1" si="229"/>
        <v/>
      </c>
      <c r="Z920" s="34" t="str">
        <f>IF(AND(C920="Abierto",D920="Baja"),RANK(Y920,$Y$4:$Y$999,0)+COUNTIF($Y$4:Y920,Y920)-1+MAX(Q:Q,T:T,W:W),"")</f>
        <v/>
      </c>
      <c r="AA920" s="35" t="str">
        <f t="shared" ref="AA920:AA983" si="235">IF(OR(C920="Resuelto",C920=""),"",SUM(Q920,T920,W920,Z920))</f>
        <v/>
      </c>
      <c r="AB920" s="35" t="str">
        <f t="shared" si="230"/>
        <v/>
      </c>
      <c r="AC920" s="35" t="str">
        <f t="shared" si="231"/>
        <v/>
      </c>
      <c r="AD920" s="36">
        <v>917</v>
      </c>
      <c r="AE920" s="36" t="str">
        <f t="shared" ca="1" si="232"/>
        <v/>
      </c>
      <c r="AF920" s="37" t="str">
        <f t="shared" ca="1" si="233"/>
        <v/>
      </c>
      <c r="AG920" s="24"/>
      <c r="AH920" s="24"/>
      <c r="AI920" s="24"/>
      <c r="AJ920" s="24"/>
      <c r="AK920" s="36" t="str">
        <f>IF(AL920="","",MAX($AK$1:AK919)+1)</f>
        <v/>
      </c>
      <c r="AL920" s="39" t="str">
        <f>IF(H920="","",IF(COUNTIF($AL$3:AL919,H920)=0,H920,""))</f>
        <v/>
      </c>
      <c r="AM920" s="39" t="str">
        <f t="shared" si="234"/>
        <v/>
      </c>
    </row>
    <row r="921" spans="2:39" x14ac:dyDescent="0.35">
      <c r="B921" s="31"/>
      <c r="C921" s="31"/>
      <c r="D921" s="31"/>
      <c r="E921" s="31"/>
      <c r="F921" s="78"/>
      <c r="G921" s="21"/>
      <c r="H921" s="31"/>
      <c r="I921" s="32"/>
      <c r="J921" s="33" t="str">
        <f t="shared" si="221"/>
        <v/>
      </c>
      <c r="K921" s="31"/>
      <c r="L921" s="24"/>
      <c r="M921" s="24"/>
      <c r="N921" s="24"/>
      <c r="O921" s="34" t="str">
        <f t="shared" si="222"/>
        <v/>
      </c>
      <c r="P921" s="34" t="str">
        <f t="shared" ca="1" si="223"/>
        <v/>
      </c>
      <c r="Q921" s="34" t="str">
        <f>IF(AND(C921="Abierto",D921="Urgente"),RANK(P921,$P$4:$P$999,0)+COUNTIF($P$4:P921,P921)-1,"")</f>
        <v/>
      </c>
      <c r="R921" s="34" t="str">
        <f t="shared" si="224"/>
        <v/>
      </c>
      <c r="S921" s="34" t="str">
        <f t="shared" ca="1" si="225"/>
        <v/>
      </c>
      <c r="T921" s="34" t="str">
        <f>IF(AND(C921="Abierto",D921="Alta"),RANK(S921,$S$4:$S$999,0)+COUNTIF($S$4:S921,S921)-1+MAX(Q:Q),"")</f>
        <v/>
      </c>
      <c r="U921" s="34" t="str">
        <f t="shared" si="226"/>
        <v/>
      </c>
      <c r="V921" s="34" t="str">
        <f t="shared" ca="1" si="227"/>
        <v/>
      </c>
      <c r="W921" s="34" t="str">
        <f>IF(AND(C921="Abierto",D921="Media"),RANK(V921,$V$4:$V$999,0)+COUNTIF($V$4:V921,V921)-1+MAX(Q:Q,T:T),"")</f>
        <v/>
      </c>
      <c r="X921" s="34" t="str">
        <f t="shared" si="228"/>
        <v/>
      </c>
      <c r="Y921" s="34" t="str">
        <f t="shared" ca="1" si="229"/>
        <v/>
      </c>
      <c r="Z921" s="34" t="str">
        <f>IF(AND(C921="Abierto",D921="Baja"),RANK(Y921,$Y$4:$Y$999,0)+COUNTIF($Y$4:Y921,Y921)-1+MAX(Q:Q,T:T,W:W),"")</f>
        <v/>
      </c>
      <c r="AA921" s="35" t="str">
        <f t="shared" si="235"/>
        <v/>
      </c>
      <c r="AB921" s="35" t="str">
        <f t="shared" si="230"/>
        <v/>
      </c>
      <c r="AC921" s="35" t="str">
        <f t="shared" si="231"/>
        <v/>
      </c>
      <c r="AD921" s="36">
        <v>918</v>
      </c>
      <c r="AE921" s="36" t="str">
        <f t="shared" ca="1" si="232"/>
        <v/>
      </c>
      <c r="AF921" s="37" t="str">
        <f t="shared" ca="1" si="233"/>
        <v/>
      </c>
      <c r="AG921" s="24"/>
      <c r="AH921" s="24"/>
      <c r="AI921" s="24"/>
      <c r="AJ921" s="24"/>
      <c r="AK921" s="36" t="str">
        <f>IF(AL921="","",MAX($AK$1:AK920)+1)</f>
        <v/>
      </c>
      <c r="AL921" s="39" t="str">
        <f>IF(H921="","",IF(COUNTIF($AL$3:AL920,H921)=0,H921,""))</f>
        <v/>
      </c>
      <c r="AM921" s="39" t="str">
        <f t="shared" si="234"/>
        <v/>
      </c>
    </row>
    <row r="922" spans="2:39" x14ac:dyDescent="0.35">
      <c r="B922" s="31"/>
      <c r="C922" s="31"/>
      <c r="D922" s="31"/>
      <c r="E922" s="31"/>
      <c r="F922" s="78"/>
      <c r="G922" s="21"/>
      <c r="H922" s="31"/>
      <c r="I922" s="32"/>
      <c r="J922" s="33" t="str">
        <f t="shared" si="221"/>
        <v/>
      </c>
      <c r="K922" s="31"/>
      <c r="L922" s="24"/>
      <c r="M922" s="24"/>
      <c r="N922" s="24"/>
      <c r="O922" s="34" t="str">
        <f t="shared" si="222"/>
        <v/>
      </c>
      <c r="P922" s="34" t="str">
        <f t="shared" ca="1" si="223"/>
        <v/>
      </c>
      <c r="Q922" s="34" t="str">
        <f>IF(AND(C922="Abierto",D922="Urgente"),RANK(P922,$P$4:$P$999,0)+COUNTIF($P$4:P922,P922)-1,"")</f>
        <v/>
      </c>
      <c r="R922" s="34" t="str">
        <f t="shared" si="224"/>
        <v/>
      </c>
      <c r="S922" s="34" t="str">
        <f t="shared" ca="1" si="225"/>
        <v/>
      </c>
      <c r="T922" s="34" t="str">
        <f>IF(AND(C922="Abierto",D922="Alta"),RANK(S922,$S$4:$S$999,0)+COUNTIF($S$4:S922,S922)-1+MAX(Q:Q),"")</f>
        <v/>
      </c>
      <c r="U922" s="34" t="str">
        <f t="shared" si="226"/>
        <v/>
      </c>
      <c r="V922" s="34" t="str">
        <f t="shared" ca="1" si="227"/>
        <v/>
      </c>
      <c r="W922" s="34" t="str">
        <f>IF(AND(C922="Abierto",D922="Media"),RANK(V922,$V$4:$V$999,0)+COUNTIF($V$4:V922,V922)-1+MAX(Q:Q,T:T),"")</f>
        <v/>
      </c>
      <c r="X922" s="34" t="str">
        <f t="shared" si="228"/>
        <v/>
      </c>
      <c r="Y922" s="34" t="str">
        <f t="shared" ca="1" si="229"/>
        <v/>
      </c>
      <c r="Z922" s="34" t="str">
        <f>IF(AND(C922="Abierto",D922="Baja"),RANK(Y922,$Y$4:$Y$999,0)+COUNTIF($Y$4:Y922,Y922)-1+MAX(Q:Q,T:T,W:W),"")</f>
        <v/>
      </c>
      <c r="AA922" s="35" t="str">
        <f t="shared" si="235"/>
        <v/>
      </c>
      <c r="AB922" s="35" t="str">
        <f t="shared" si="230"/>
        <v/>
      </c>
      <c r="AC922" s="35" t="str">
        <f t="shared" si="231"/>
        <v/>
      </c>
      <c r="AD922" s="36">
        <v>919</v>
      </c>
      <c r="AE922" s="36" t="str">
        <f t="shared" ca="1" si="232"/>
        <v/>
      </c>
      <c r="AF922" s="37" t="str">
        <f t="shared" ca="1" si="233"/>
        <v/>
      </c>
      <c r="AG922" s="24"/>
      <c r="AH922" s="24"/>
      <c r="AI922" s="24"/>
      <c r="AJ922" s="24"/>
      <c r="AK922" s="36" t="str">
        <f>IF(AL922="","",MAX($AK$1:AK921)+1)</f>
        <v/>
      </c>
      <c r="AL922" s="39" t="str">
        <f>IF(H922="","",IF(COUNTIF($AL$3:AL921,H922)=0,H922,""))</f>
        <v/>
      </c>
      <c r="AM922" s="39" t="str">
        <f t="shared" si="234"/>
        <v/>
      </c>
    </row>
    <row r="923" spans="2:39" x14ac:dyDescent="0.35">
      <c r="B923" s="31"/>
      <c r="C923" s="31"/>
      <c r="D923" s="31"/>
      <c r="E923" s="31"/>
      <c r="F923" s="78"/>
      <c r="G923" s="21"/>
      <c r="H923" s="31"/>
      <c r="I923" s="32"/>
      <c r="J923" s="33" t="str">
        <f t="shared" si="221"/>
        <v/>
      </c>
      <c r="K923" s="31"/>
      <c r="L923" s="24"/>
      <c r="M923" s="24"/>
      <c r="N923" s="24"/>
      <c r="O923" s="34" t="str">
        <f t="shared" si="222"/>
        <v/>
      </c>
      <c r="P923" s="34" t="str">
        <f t="shared" ca="1" si="223"/>
        <v/>
      </c>
      <c r="Q923" s="34" t="str">
        <f>IF(AND(C923="Abierto",D923="Urgente"),RANK(P923,$P$4:$P$999,0)+COUNTIF($P$4:P923,P923)-1,"")</f>
        <v/>
      </c>
      <c r="R923" s="34" t="str">
        <f t="shared" si="224"/>
        <v/>
      </c>
      <c r="S923" s="34" t="str">
        <f t="shared" ca="1" si="225"/>
        <v/>
      </c>
      <c r="T923" s="34" t="str">
        <f>IF(AND(C923="Abierto",D923="Alta"),RANK(S923,$S$4:$S$999,0)+COUNTIF($S$4:S923,S923)-1+MAX(Q:Q),"")</f>
        <v/>
      </c>
      <c r="U923" s="34" t="str">
        <f t="shared" si="226"/>
        <v/>
      </c>
      <c r="V923" s="34" t="str">
        <f t="shared" ca="1" si="227"/>
        <v/>
      </c>
      <c r="W923" s="34" t="str">
        <f>IF(AND(C923="Abierto",D923="Media"),RANK(V923,$V$4:$V$999,0)+COUNTIF($V$4:V923,V923)-1+MAX(Q:Q,T:T),"")</f>
        <v/>
      </c>
      <c r="X923" s="34" t="str">
        <f t="shared" si="228"/>
        <v/>
      </c>
      <c r="Y923" s="34" t="str">
        <f t="shared" ca="1" si="229"/>
        <v/>
      </c>
      <c r="Z923" s="34" t="str">
        <f>IF(AND(C923="Abierto",D923="Baja"),RANK(Y923,$Y$4:$Y$999,0)+COUNTIF($Y$4:Y923,Y923)-1+MAX(Q:Q,T:T,W:W),"")</f>
        <v/>
      </c>
      <c r="AA923" s="35" t="str">
        <f t="shared" si="235"/>
        <v/>
      </c>
      <c r="AB923" s="35" t="str">
        <f t="shared" si="230"/>
        <v/>
      </c>
      <c r="AC923" s="35" t="str">
        <f t="shared" si="231"/>
        <v/>
      </c>
      <c r="AD923" s="36">
        <v>920</v>
      </c>
      <c r="AE923" s="36" t="str">
        <f t="shared" ca="1" si="232"/>
        <v/>
      </c>
      <c r="AF923" s="37" t="str">
        <f t="shared" ca="1" si="233"/>
        <v/>
      </c>
      <c r="AG923" s="24"/>
      <c r="AH923" s="24"/>
      <c r="AI923" s="24"/>
      <c r="AJ923" s="24"/>
      <c r="AK923" s="36" t="str">
        <f>IF(AL923="","",MAX($AK$1:AK922)+1)</f>
        <v/>
      </c>
      <c r="AL923" s="39" t="str">
        <f>IF(H923="","",IF(COUNTIF($AL$3:AL922,H923)=0,H923,""))</f>
        <v/>
      </c>
      <c r="AM923" s="39" t="str">
        <f t="shared" si="234"/>
        <v/>
      </c>
    </row>
    <row r="924" spans="2:39" x14ac:dyDescent="0.35">
      <c r="B924" s="31"/>
      <c r="C924" s="31"/>
      <c r="D924" s="31"/>
      <c r="E924" s="31"/>
      <c r="F924" s="78"/>
      <c r="G924" s="21"/>
      <c r="H924" s="31"/>
      <c r="I924" s="32"/>
      <c r="J924" s="33" t="str">
        <f t="shared" si="221"/>
        <v/>
      </c>
      <c r="K924" s="31"/>
      <c r="L924" s="24"/>
      <c r="M924" s="24"/>
      <c r="N924" s="24"/>
      <c r="O924" s="34" t="str">
        <f t="shared" si="222"/>
        <v/>
      </c>
      <c r="P924" s="34" t="str">
        <f t="shared" ca="1" si="223"/>
        <v/>
      </c>
      <c r="Q924" s="34" t="str">
        <f>IF(AND(C924="Abierto",D924="Urgente"),RANK(P924,$P$4:$P$999,0)+COUNTIF($P$4:P924,P924)-1,"")</f>
        <v/>
      </c>
      <c r="R924" s="34" t="str">
        <f t="shared" si="224"/>
        <v/>
      </c>
      <c r="S924" s="34" t="str">
        <f t="shared" ca="1" si="225"/>
        <v/>
      </c>
      <c r="T924" s="34" t="str">
        <f>IF(AND(C924="Abierto",D924="Alta"),RANK(S924,$S$4:$S$999,0)+COUNTIF($S$4:S924,S924)-1+MAX(Q:Q),"")</f>
        <v/>
      </c>
      <c r="U924" s="34" t="str">
        <f t="shared" si="226"/>
        <v/>
      </c>
      <c r="V924" s="34" t="str">
        <f t="shared" ca="1" si="227"/>
        <v/>
      </c>
      <c r="W924" s="34" t="str">
        <f>IF(AND(C924="Abierto",D924="Media"),RANK(V924,$V$4:$V$999,0)+COUNTIF($V$4:V924,V924)-1+MAX(Q:Q,T:T),"")</f>
        <v/>
      </c>
      <c r="X924" s="34" t="str">
        <f t="shared" si="228"/>
        <v/>
      </c>
      <c r="Y924" s="34" t="str">
        <f t="shared" ca="1" si="229"/>
        <v/>
      </c>
      <c r="Z924" s="34" t="str">
        <f>IF(AND(C924="Abierto",D924="Baja"),RANK(Y924,$Y$4:$Y$999,0)+COUNTIF($Y$4:Y924,Y924)-1+MAX(Q:Q,T:T,W:W),"")</f>
        <v/>
      </c>
      <c r="AA924" s="35" t="str">
        <f t="shared" si="235"/>
        <v/>
      </c>
      <c r="AB924" s="35" t="str">
        <f t="shared" si="230"/>
        <v/>
      </c>
      <c r="AC924" s="35" t="str">
        <f t="shared" si="231"/>
        <v/>
      </c>
      <c r="AD924" s="36">
        <v>921</v>
      </c>
      <c r="AE924" s="36" t="str">
        <f t="shared" ca="1" si="232"/>
        <v/>
      </c>
      <c r="AF924" s="37" t="str">
        <f t="shared" ca="1" si="233"/>
        <v/>
      </c>
      <c r="AG924" s="24"/>
      <c r="AH924" s="24"/>
      <c r="AI924" s="24"/>
      <c r="AJ924" s="24"/>
      <c r="AK924" s="36" t="str">
        <f>IF(AL924="","",MAX($AK$1:AK923)+1)</f>
        <v/>
      </c>
      <c r="AL924" s="39" t="str">
        <f>IF(H924="","",IF(COUNTIF($AL$3:AL923,H924)=0,H924,""))</f>
        <v/>
      </c>
      <c r="AM924" s="39" t="str">
        <f t="shared" si="234"/>
        <v/>
      </c>
    </row>
    <row r="925" spans="2:39" x14ac:dyDescent="0.35">
      <c r="B925" s="31"/>
      <c r="C925" s="31"/>
      <c r="D925" s="31"/>
      <c r="E925" s="31"/>
      <c r="F925" s="78"/>
      <c r="G925" s="21"/>
      <c r="H925" s="31"/>
      <c r="I925" s="32"/>
      <c r="J925" s="33" t="str">
        <f t="shared" si="221"/>
        <v/>
      </c>
      <c r="K925" s="31"/>
      <c r="L925" s="24"/>
      <c r="M925" s="24"/>
      <c r="N925" s="24"/>
      <c r="O925" s="34" t="str">
        <f t="shared" si="222"/>
        <v/>
      </c>
      <c r="P925" s="34" t="str">
        <f t="shared" ca="1" si="223"/>
        <v/>
      </c>
      <c r="Q925" s="34" t="str">
        <f>IF(AND(C925="Abierto",D925="Urgente"),RANK(P925,$P$4:$P$999,0)+COUNTIF($P$4:P925,P925)-1,"")</f>
        <v/>
      </c>
      <c r="R925" s="34" t="str">
        <f t="shared" si="224"/>
        <v/>
      </c>
      <c r="S925" s="34" t="str">
        <f t="shared" ca="1" si="225"/>
        <v/>
      </c>
      <c r="T925" s="34" t="str">
        <f>IF(AND(C925="Abierto",D925="Alta"),RANK(S925,$S$4:$S$999,0)+COUNTIF($S$4:S925,S925)-1+MAX(Q:Q),"")</f>
        <v/>
      </c>
      <c r="U925" s="34" t="str">
        <f t="shared" si="226"/>
        <v/>
      </c>
      <c r="V925" s="34" t="str">
        <f t="shared" ca="1" si="227"/>
        <v/>
      </c>
      <c r="W925" s="34" t="str">
        <f>IF(AND(C925="Abierto",D925="Media"),RANK(V925,$V$4:$V$999,0)+COUNTIF($V$4:V925,V925)-1+MAX(Q:Q,T:T),"")</f>
        <v/>
      </c>
      <c r="X925" s="34" t="str">
        <f t="shared" si="228"/>
        <v/>
      </c>
      <c r="Y925" s="34" t="str">
        <f t="shared" ca="1" si="229"/>
        <v/>
      </c>
      <c r="Z925" s="34" t="str">
        <f>IF(AND(C925="Abierto",D925="Baja"),RANK(Y925,$Y$4:$Y$999,0)+COUNTIF($Y$4:Y925,Y925)-1+MAX(Q:Q,T:T,W:W),"")</f>
        <v/>
      </c>
      <c r="AA925" s="35" t="str">
        <f t="shared" si="235"/>
        <v/>
      </c>
      <c r="AB925" s="35" t="str">
        <f t="shared" si="230"/>
        <v/>
      </c>
      <c r="AC925" s="35" t="str">
        <f t="shared" si="231"/>
        <v/>
      </c>
      <c r="AD925" s="36">
        <v>922</v>
      </c>
      <c r="AE925" s="36" t="str">
        <f t="shared" ca="1" si="232"/>
        <v/>
      </c>
      <c r="AF925" s="37" t="str">
        <f t="shared" ca="1" si="233"/>
        <v/>
      </c>
      <c r="AG925" s="24"/>
      <c r="AH925" s="24"/>
      <c r="AI925" s="24"/>
      <c r="AJ925" s="24"/>
      <c r="AK925" s="36" t="str">
        <f>IF(AL925="","",MAX($AK$1:AK924)+1)</f>
        <v/>
      </c>
      <c r="AL925" s="39" t="str">
        <f>IF(H925="","",IF(COUNTIF($AL$3:AL924,H925)=0,H925,""))</f>
        <v/>
      </c>
      <c r="AM925" s="39" t="str">
        <f t="shared" si="234"/>
        <v/>
      </c>
    </row>
    <row r="926" spans="2:39" x14ac:dyDescent="0.35">
      <c r="B926" s="31"/>
      <c r="C926" s="31"/>
      <c r="D926" s="31"/>
      <c r="E926" s="31"/>
      <c r="F926" s="78"/>
      <c r="G926" s="21"/>
      <c r="H926" s="31"/>
      <c r="I926" s="32"/>
      <c r="J926" s="33" t="str">
        <f t="shared" si="221"/>
        <v/>
      </c>
      <c r="K926" s="31"/>
      <c r="L926" s="24"/>
      <c r="M926" s="24"/>
      <c r="N926" s="24"/>
      <c r="O926" s="34" t="str">
        <f t="shared" si="222"/>
        <v/>
      </c>
      <c r="P926" s="34" t="str">
        <f t="shared" ca="1" si="223"/>
        <v/>
      </c>
      <c r="Q926" s="34" t="str">
        <f>IF(AND(C926="Abierto",D926="Urgente"),RANK(P926,$P$4:$P$999,0)+COUNTIF($P$4:P926,P926)-1,"")</f>
        <v/>
      </c>
      <c r="R926" s="34" t="str">
        <f t="shared" si="224"/>
        <v/>
      </c>
      <c r="S926" s="34" t="str">
        <f t="shared" ca="1" si="225"/>
        <v/>
      </c>
      <c r="T926" s="34" t="str">
        <f>IF(AND(C926="Abierto",D926="Alta"),RANK(S926,$S$4:$S$999,0)+COUNTIF($S$4:S926,S926)-1+MAX(Q:Q),"")</f>
        <v/>
      </c>
      <c r="U926" s="34" t="str">
        <f t="shared" si="226"/>
        <v/>
      </c>
      <c r="V926" s="34" t="str">
        <f t="shared" ca="1" si="227"/>
        <v/>
      </c>
      <c r="W926" s="34" t="str">
        <f>IF(AND(C926="Abierto",D926="Media"),RANK(V926,$V$4:$V$999,0)+COUNTIF($V$4:V926,V926)-1+MAX(Q:Q,T:T),"")</f>
        <v/>
      </c>
      <c r="X926" s="34" t="str">
        <f t="shared" si="228"/>
        <v/>
      </c>
      <c r="Y926" s="34" t="str">
        <f t="shared" ca="1" si="229"/>
        <v/>
      </c>
      <c r="Z926" s="34" t="str">
        <f>IF(AND(C926="Abierto",D926="Baja"),RANK(Y926,$Y$4:$Y$999,0)+COUNTIF($Y$4:Y926,Y926)-1+MAX(Q:Q,T:T,W:W),"")</f>
        <v/>
      </c>
      <c r="AA926" s="35" t="str">
        <f t="shared" si="235"/>
        <v/>
      </c>
      <c r="AB926" s="35" t="str">
        <f t="shared" si="230"/>
        <v/>
      </c>
      <c r="AC926" s="35" t="str">
        <f t="shared" si="231"/>
        <v/>
      </c>
      <c r="AD926" s="36">
        <v>923</v>
      </c>
      <c r="AE926" s="36" t="str">
        <f t="shared" ca="1" si="232"/>
        <v/>
      </c>
      <c r="AF926" s="37" t="str">
        <f t="shared" ca="1" si="233"/>
        <v/>
      </c>
      <c r="AG926" s="24"/>
      <c r="AH926" s="24"/>
      <c r="AI926" s="24"/>
      <c r="AJ926" s="24"/>
      <c r="AK926" s="36" t="str">
        <f>IF(AL926="","",MAX($AK$1:AK925)+1)</f>
        <v/>
      </c>
      <c r="AL926" s="39" t="str">
        <f>IF(H926="","",IF(COUNTIF($AL$3:AL925,H926)=0,H926,""))</f>
        <v/>
      </c>
      <c r="AM926" s="39" t="str">
        <f t="shared" si="234"/>
        <v/>
      </c>
    </row>
    <row r="927" spans="2:39" x14ac:dyDescent="0.35">
      <c r="B927" s="31"/>
      <c r="C927" s="31"/>
      <c r="D927" s="31"/>
      <c r="E927" s="31"/>
      <c r="F927" s="78"/>
      <c r="G927" s="21"/>
      <c r="H927" s="31"/>
      <c r="I927" s="32"/>
      <c r="J927" s="33" t="str">
        <f t="shared" si="221"/>
        <v/>
      </c>
      <c r="K927" s="31"/>
      <c r="L927" s="24"/>
      <c r="M927" s="24"/>
      <c r="N927" s="24"/>
      <c r="O927" s="34" t="str">
        <f t="shared" si="222"/>
        <v/>
      </c>
      <c r="P927" s="34" t="str">
        <f t="shared" ca="1" si="223"/>
        <v/>
      </c>
      <c r="Q927" s="34" t="str">
        <f>IF(AND(C927="Abierto",D927="Urgente"),RANK(P927,$P$4:$P$999,0)+COUNTIF($P$4:P927,P927)-1,"")</f>
        <v/>
      </c>
      <c r="R927" s="34" t="str">
        <f t="shared" si="224"/>
        <v/>
      </c>
      <c r="S927" s="34" t="str">
        <f t="shared" ca="1" si="225"/>
        <v/>
      </c>
      <c r="T927" s="34" t="str">
        <f>IF(AND(C927="Abierto",D927="Alta"),RANK(S927,$S$4:$S$999,0)+COUNTIF($S$4:S927,S927)-1+MAX(Q:Q),"")</f>
        <v/>
      </c>
      <c r="U927" s="34" t="str">
        <f t="shared" si="226"/>
        <v/>
      </c>
      <c r="V927" s="34" t="str">
        <f t="shared" ca="1" si="227"/>
        <v/>
      </c>
      <c r="W927" s="34" t="str">
        <f>IF(AND(C927="Abierto",D927="Media"),RANK(V927,$V$4:$V$999,0)+COUNTIF($V$4:V927,V927)-1+MAX(Q:Q,T:T),"")</f>
        <v/>
      </c>
      <c r="X927" s="34" t="str">
        <f t="shared" si="228"/>
        <v/>
      </c>
      <c r="Y927" s="34" t="str">
        <f t="shared" ca="1" si="229"/>
        <v/>
      </c>
      <c r="Z927" s="34" t="str">
        <f>IF(AND(C927="Abierto",D927="Baja"),RANK(Y927,$Y$4:$Y$999,0)+COUNTIF($Y$4:Y927,Y927)-1+MAX(Q:Q,T:T,W:W),"")</f>
        <v/>
      </c>
      <c r="AA927" s="35" t="str">
        <f t="shared" si="235"/>
        <v/>
      </c>
      <c r="AB927" s="35" t="str">
        <f t="shared" si="230"/>
        <v/>
      </c>
      <c r="AC927" s="35" t="str">
        <f t="shared" si="231"/>
        <v/>
      </c>
      <c r="AD927" s="36">
        <v>924</v>
      </c>
      <c r="AE927" s="36" t="str">
        <f t="shared" ca="1" si="232"/>
        <v/>
      </c>
      <c r="AF927" s="37" t="str">
        <f t="shared" ca="1" si="233"/>
        <v/>
      </c>
      <c r="AG927" s="24"/>
      <c r="AH927" s="24"/>
      <c r="AI927" s="24"/>
      <c r="AJ927" s="24"/>
      <c r="AK927" s="36" t="str">
        <f>IF(AL927="","",MAX($AK$1:AK926)+1)</f>
        <v/>
      </c>
      <c r="AL927" s="39" t="str">
        <f>IF(H927="","",IF(COUNTIF($AL$3:AL926,H927)=0,H927,""))</f>
        <v/>
      </c>
      <c r="AM927" s="39" t="str">
        <f t="shared" si="234"/>
        <v/>
      </c>
    </row>
    <row r="928" spans="2:39" x14ac:dyDescent="0.35">
      <c r="B928" s="31"/>
      <c r="C928" s="31"/>
      <c r="D928" s="31"/>
      <c r="E928" s="31"/>
      <c r="F928" s="78"/>
      <c r="G928" s="21"/>
      <c r="H928" s="31"/>
      <c r="I928" s="32"/>
      <c r="J928" s="33" t="str">
        <f t="shared" si="221"/>
        <v/>
      </c>
      <c r="K928" s="31"/>
      <c r="L928" s="24"/>
      <c r="M928" s="24"/>
      <c r="N928" s="24"/>
      <c r="O928" s="34" t="str">
        <f t="shared" si="222"/>
        <v/>
      </c>
      <c r="P928" s="34" t="str">
        <f t="shared" ca="1" si="223"/>
        <v/>
      </c>
      <c r="Q928" s="34" t="str">
        <f>IF(AND(C928="Abierto",D928="Urgente"),RANK(P928,$P$4:$P$999,0)+COUNTIF($P$4:P928,P928)-1,"")</f>
        <v/>
      </c>
      <c r="R928" s="34" t="str">
        <f t="shared" si="224"/>
        <v/>
      </c>
      <c r="S928" s="34" t="str">
        <f t="shared" ca="1" si="225"/>
        <v/>
      </c>
      <c r="T928" s="34" t="str">
        <f>IF(AND(C928="Abierto",D928="Alta"),RANK(S928,$S$4:$S$999,0)+COUNTIF($S$4:S928,S928)-1+MAX(Q:Q),"")</f>
        <v/>
      </c>
      <c r="U928" s="34" t="str">
        <f t="shared" si="226"/>
        <v/>
      </c>
      <c r="V928" s="34" t="str">
        <f t="shared" ca="1" si="227"/>
        <v/>
      </c>
      <c r="W928" s="34" t="str">
        <f>IF(AND(C928="Abierto",D928="Media"),RANK(V928,$V$4:$V$999,0)+COUNTIF($V$4:V928,V928)-1+MAX(Q:Q,T:T),"")</f>
        <v/>
      </c>
      <c r="X928" s="34" t="str">
        <f t="shared" si="228"/>
        <v/>
      </c>
      <c r="Y928" s="34" t="str">
        <f t="shared" ca="1" si="229"/>
        <v/>
      </c>
      <c r="Z928" s="34" t="str">
        <f>IF(AND(C928="Abierto",D928="Baja"),RANK(Y928,$Y$4:$Y$999,0)+COUNTIF($Y$4:Y928,Y928)-1+MAX(Q:Q,T:T,W:W),"")</f>
        <v/>
      </c>
      <c r="AA928" s="35" t="str">
        <f t="shared" si="235"/>
        <v/>
      </c>
      <c r="AB928" s="35" t="str">
        <f t="shared" si="230"/>
        <v/>
      </c>
      <c r="AC928" s="35" t="str">
        <f t="shared" si="231"/>
        <v/>
      </c>
      <c r="AD928" s="36">
        <v>925</v>
      </c>
      <c r="AE928" s="36" t="str">
        <f t="shared" ca="1" si="232"/>
        <v/>
      </c>
      <c r="AF928" s="37" t="str">
        <f t="shared" ca="1" si="233"/>
        <v/>
      </c>
      <c r="AG928" s="24"/>
      <c r="AH928" s="24"/>
      <c r="AI928" s="24"/>
      <c r="AJ928" s="24"/>
      <c r="AK928" s="36" t="str">
        <f>IF(AL928="","",MAX($AK$1:AK927)+1)</f>
        <v/>
      </c>
      <c r="AL928" s="39" t="str">
        <f>IF(H928="","",IF(COUNTIF($AL$3:AL927,H928)=0,H928,""))</f>
        <v/>
      </c>
      <c r="AM928" s="39" t="str">
        <f t="shared" si="234"/>
        <v/>
      </c>
    </row>
    <row r="929" spans="2:39" x14ac:dyDescent="0.35">
      <c r="B929" s="31"/>
      <c r="C929" s="31"/>
      <c r="D929" s="31"/>
      <c r="E929" s="31"/>
      <c r="F929" s="78"/>
      <c r="G929" s="21"/>
      <c r="H929" s="31"/>
      <c r="I929" s="32"/>
      <c r="J929" s="33" t="str">
        <f t="shared" si="221"/>
        <v/>
      </c>
      <c r="K929" s="31"/>
      <c r="L929" s="24"/>
      <c r="M929" s="24"/>
      <c r="N929" s="24"/>
      <c r="O929" s="34" t="str">
        <f t="shared" si="222"/>
        <v/>
      </c>
      <c r="P929" s="34" t="str">
        <f t="shared" ca="1" si="223"/>
        <v/>
      </c>
      <c r="Q929" s="34" t="str">
        <f>IF(AND(C929="Abierto",D929="Urgente"),RANK(P929,$P$4:$P$999,0)+COUNTIF($P$4:P929,P929)-1,"")</f>
        <v/>
      </c>
      <c r="R929" s="34" t="str">
        <f t="shared" si="224"/>
        <v/>
      </c>
      <c r="S929" s="34" t="str">
        <f t="shared" ca="1" si="225"/>
        <v/>
      </c>
      <c r="T929" s="34" t="str">
        <f>IF(AND(C929="Abierto",D929="Alta"),RANK(S929,$S$4:$S$999,0)+COUNTIF($S$4:S929,S929)-1+MAX(Q:Q),"")</f>
        <v/>
      </c>
      <c r="U929" s="34" t="str">
        <f t="shared" si="226"/>
        <v/>
      </c>
      <c r="V929" s="34" t="str">
        <f t="shared" ca="1" si="227"/>
        <v/>
      </c>
      <c r="W929" s="34" t="str">
        <f>IF(AND(C929="Abierto",D929="Media"),RANK(V929,$V$4:$V$999,0)+COUNTIF($V$4:V929,V929)-1+MAX(Q:Q,T:T),"")</f>
        <v/>
      </c>
      <c r="X929" s="34" t="str">
        <f t="shared" si="228"/>
        <v/>
      </c>
      <c r="Y929" s="34" t="str">
        <f t="shared" ca="1" si="229"/>
        <v/>
      </c>
      <c r="Z929" s="34" t="str">
        <f>IF(AND(C929="Abierto",D929="Baja"),RANK(Y929,$Y$4:$Y$999,0)+COUNTIF($Y$4:Y929,Y929)-1+MAX(Q:Q,T:T,W:W),"")</f>
        <v/>
      </c>
      <c r="AA929" s="35" t="str">
        <f t="shared" si="235"/>
        <v/>
      </c>
      <c r="AB929" s="35" t="str">
        <f t="shared" si="230"/>
        <v/>
      </c>
      <c r="AC929" s="35" t="str">
        <f t="shared" si="231"/>
        <v/>
      </c>
      <c r="AD929" s="36">
        <v>926</v>
      </c>
      <c r="AE929" s="36" t="str">
        <f t="shared" ca="1" si="232"/>
        <v/>
      </c>
      <c r="AF929" s="37" t="str">
        <f t="shared" ca="1" si="233"/>
        <v/>
      </c>
      <c r="AG929" s="24"/>
      <c r="AH929" s="24"/>
      <c r="AI929" s="24"/>
      <c r="AJ929" s="24"/>
      <c r="AK929" s="36" t="str">
        <f>IF(AL929="","",MAX($AK$1:AK928)+1)</f>
        <v/>
      </c>
      <c r="AL929" s="39" t="str">
        <f>IF(H929="","",IF(COUNTIF($AL$3:AL928,H929)=0,H929,""))</f>
        <v/>
      </c>
      <c r="AM929" s="39" t="str">
        <f t="shared" si="234"/>
        <v/>
      </c>
    </row>
    <row r="930" spans="2:39" x14ac:dyDescent="0.35">
      <c r="B930" s="31"/>
      <c r="C930" s="31"/>
      <c r="D930" s="31"/>
      <c r="E930" s="31"/>
      <c r="F930" s="78"/>
      <c r="G930" s="21"/>
      <c r="H930" s="31"/>
      <c r="I930" s="32"/>
      <c r="J930" s="33" t="str">
        <f t="shared" si="221"/>
        <v/>
      </c>
      <c r="K930" s="31"/>
      <c r="L930" s="24"/>
      <c r="M930" s="24"/>
      <c r="N930" s="24"/>
      <c r="O930" s="34" t="str">
        <f t="shared" si="222"/>
        <v/>
      </c>
      <c r="P930" s="34" t="str">
        <f t="shared" ca="1" si="223"/>
        <v/>
      </c>
      <c r="Q930" s="34" t="str">
        <f>IF(AND(C930="Abierto",D930="Urgente"),RANK(P930,$P$4:$P$999,0)+COUNTIF($P$4:P930,P930)-1,"")</f>
        <v/>
      </c>
      <c r="R930" s="34" t="str">
        <f t="shared" si="224"/>
        <v/>
      </c>
      <c r="S930" s="34" t="str">
        <f t="shared" ca="1" si="225"/>
        <v/>
      </c>
      <c r="T930" s="34" t="str">
        <f>IF(AND(C930="Abierto",D930="Alta"),RANK(S930,$S$4:$S$999,0)+COUNTIF($S$4:S930,S930)-1+MAX(Q:Q),"")</f>
        <v/>
      </c>
      <c r="U930" s="34" t="str">
        <f t="shared" si="226"/>
        <v/>
      </c>
      <c r="V930" s="34" t="str">
        <f t="shared" ca="1" si="227"/>
        <v/>
      </c>
      <c r="W930" s="34" t="str">
        <f>IF(AND(C930="Abierto",D930="Media"),RANK(V930,$V$4:$V$999,0)+COUNTIF($V$4:V930,V930)-1+MAX(Q:Q,T:T),"")</f>
        <v/>
      </c>
      <c r="X930" s="34" t="str">
        <f t="shared" si="228"/>
        <v/>
      </c>
      <c r="Y930" s="34" t="str">
        <f t="shared" ca="1" si="229"/>
        <v/>
      </c>
      <c r="Z930" s="34" t="str">
        <f>IF(AND(C930="Abierto",D930="Baja"),RANK(Y930,$Y$4:$Y$999,0)+COUNTIF($Y$4:Y930,Y930)-1+MAX(Q:Q,T:T,W:W),"")</f>
        <v/>
      </c>
      <c r="AA930" s="35" t="str">
        <f t="shared" si="235"/>
        <v/>
      </c>
      <c r="AB930" s="35" t="str">
        <f t="shared" si="230"/>
        <v/>
      </c>
      <c r="AC930" s="35" t="str">
        <f t="shared" si="231"/>
        <v/>
      </c>
      <c r="AD930" s="36">
        <v>927</v>
      </c>
      <c r="AE930" s="36" t="str">
        <f t="shared" ca="1" si="232"/>
        <v/>
      </c>
      <c r="AF930" s="37" t="str">
        <f t="shared" ca="1" si="233"/>
        <v/>
      </c>
      <c r="AG930" s="24"/>
      <c r="AH930" s="24"/>
      <c r="AI930" s="24"/>
      <c r="AJ930" s="24"/>
      <c r="AK930" s="36" t="str">
        <f>IF(AL930="","",MAX($AK$1:AK929)+1)</f>
        <v/>
      </c>
      <c r="AL930" s="39" t="str">
        <f>IF(H930="","",IF(COUNTIF($AL$3:AL929,H930)=0,H930,""))</f>
        <v/>
      </c>
      <c r="AM930" s="39" t="str">
        <f t="shared" si="234"/>
        <v/>
      </c>
    </row>
    <row r="931" spans="2:39" x14ac:dyDescent="0.35">
      <c r="B931" s="31"/>
      <c r="C931" s="31"/>
      <c r="D931" s="31"/>
      <c r="E931" s="31"/>
      <c r="F931" s="78"/>
      <c r="G931" s="21"/>
      <c r="H931" s="31"/>
      <c r="I931" s="32"/>
      <c r="J931" s="33" t="str">
        <f t="shared" si="221"/>
        <v/>
      </c>
      <c r="K931" s="31"/>
      <c r="L931" s="24"/>
      <c r="M931" s="24"/>
      <c r="N931" s="24"/>
      <c r="O931" s="34" t="str">
        <f t="shared" si="222"/>
        <v/>
      </c>
      <c r="P931" s="34" t="str">
        <f t="shared" ca="1" si="223"/>
        <v/>
      </c>
      <c r="Q931" s="34" t="str">
        <f>IF(AND(C931="Abierto",D931="Urgente"),RANK(P931,$P$4:$P$999,0)+COUNTIF($P$4:P931,P931)-1,"")</f>
        <v/>
      </c>
      <c r="R931" s="34" t="str">
        <f t="shared" si="224"/>
        <v/>
      </c>
      <c r="S931" s="34" t="str">
        <f t="shared" ca="1" si="225"/>
        <v/>
      </c>
      <c r="T931" s="34" t="str">
        <f>IF(AND(C931="Abierto",D931="Alta"),RANK(S931,$S$4:$S$999,0)+COUNTIF($S$4:S931,S931)-1+MAX(Q:Q),"")</f>
        <v/>
      </c>
      <c r="U931" s="34" t="str">
        <f t="shared" si="226"/>
        <v/>
      </c>
      <c r="V931" s="34" t="str">
        <f t="shared" ca="1" si="227"/>
        <v/>
      </c>
      <c r="W931" s="34" t="str">
        <f>IF(AND(C931="Abierto",D931="Media"),RANK(V931,$V$4:$V$999,0)+COUNTIF($V$4:V931,V931)-1+MAX(Q:Q,T:T),"")</f>
        <v/>
      </c>
      <c r="X931" s="34" t="str">
        <f t="shared" si="228"/>
        <v/>
      </c>
      <c r="Y931" s="34" t="str">
        <f t="shared" ca="1" si="229"/>
        <v/>
      </c>
      <c r="Z931" s="34" t="str">
        <f>IF(AND(C931="Abierto",D931="Baja"),RANK(Y931,$Y$4:$Y$999,0)+COUNTIF($Y$4:Y931,Y931)-1+MAX(Q:Q,T:T,W:W),"")</f>
        <v/>
      </c>
      <c r="AA931" s="35" t="str">
        <f t="shared" si="235"/>
        <v/>
      </c>
      <c r="AB931" s="35" t="str">
        <f t="shared" si="230"/>
        <v/>
      </c>
      <c r="AC931" s="35" t="str">
        <f t="shared" si="231"/>
        <v/>
      </c>
      <c r="AD931" s="36">
        <v>928</v>
      </c>
      <c r="AE931" s="36" t="str">
        <f t="shared" ca="1" si="232"/>
        <v/>
      </c>
      <c r="AF931" s="37" t="str">
        <f t="shared" ca="1" si="233"/>
        <v/>
      </c>
      <c r="AG931" s="24"/>
      <c r="AH931" s="24"/>
      <c r="AI931" s="24"/>
      <c r="AJ931" s="24"/>
      <c r="AK931" s="36" t="str">
        <f>IF(AL931="","",MAX($AK$1:AK930)+1)</f>
        <v/>
      </c>
      <c r="AL931" s="39" t="str">
        <f>IF(H931="","",IF(COUNTIF($AL$3:AL930,H931)=0,H931,""))</f>
        <v/>
      </c>
      <c r="AM931" s="39" t="str">
        <f t="shared" si="234"/>
        <v/>
      </c>
    </row>
    <row r="932" spans="2:39" x14ac:dyDescent="0.35">
      <c r="B932" s="31"/>
      <c r="C932" s="31"/>
      <c r="D932" s="31"/>
      <c r="E932" s="31"/>
      <c r="F932" s="78"/>
      <c r="G932" s="21"/>
      <c r="H932" s="31"/>
      <c r="I932" s="32"/>
      <c r="J932" s="33" t="str">
        <f t="shared" si="221"/>
        <v/>
      </c>
      <c r="K932" s="31"/>
      <c r="L932" s="24"/>
      <c r="M932" s="24"/>
      <c r="N932" s="24"/>
      <c r="O932" s="34" t="str">
        <f t="shared" si="222"/>
        <v/>
      </c>
      <c r="P932" s="34" t="str">
        <f t="shared" ca="1" si="223"/>
        <v/>
      </c>
      <c r="Q932" s="34" t="str">
        <f>IF(AND(C932="Abierto",D932="Urgente"),RANK(P932,$P$4:$P$999,0)+COUNTIF($P$4:P932,P932)-1,"")</f>
        <v/>
      </c>
      <c r="R932" s="34" t="str">
        <f t="shared" si="224"/>
        <v/>
      </c>
      <c r="S932" s="34" t="str">
        <f t="shared" ca="1" si="225"/>
        <v/>
      </c>
      <c r="T932" s="34" t="str">
        <f>IF(AND(C932="Abierto",D932="Alta"),RANK(S932,$S$4:$S$999,0)+COUNTIF($S$4:S932,S932)-1+MAX(Q:Q),"")</f>
        <v/>
      </c>
      <c r="U932" s="34" t="str">
        <f t="shared" si="226"/>
        <v/>
      </c>
      <c r="V932" s="34" t="str">
        <f t="shared" ca="1" si="227"/>
        <v/>
      </c>
      <c r="W932" s="34" t="str">
        <f>IF(AND(C932="Abierto",D932="Media"),RANK(V932,$V$4:$V$999,0)+COUNTIF($V$4:V932,V932)-1+MAX(Q:Q,T:T),"")</f>
        <v/>
      </c>
      <c r="X932" s="34" t="str">
        <f t="shared" si="228"/>
        <v/>
      </c>
      <c r="Y932" s="34" t="str">
        <f t="shared" ca="1" si="229"/>
        <v/>
      </c>
      <c r="Z932" s="34" t="str">
        <f>IF(AND(C932="Abierto",D932="Baja"),RANK(Y932,$Y$4:$Y$999,0)+COUNTIF($Y$4:Y932,Y932)-1+MAX(Q:Q,T:T,W:W),"")</f>
        <v/>
      </c>
      <c r="AA932" s="35" t="str">
        <f t="shared" si="235"/>
        <v/>
      </c>
      <c r="AB932" s="35" t="str">
        <f t="shared" si="230"/>
        <v/>
      </c>
      <c r="AC932" s="35" t="str">
        <f t="shared" si="231"/>
        <v/>
      </c>
      <c r="AD932" s="36">
        <v>929</v>
      </c>
      <c r="AE932" s="36" t="str">
        <f t="shared" ca="1" si="232"/>
        <v/>
      </c>
      <c r="AF932" s="37" t="str">
        <f t="shared" ca="1" si="233"/>
        <v/>
      </c>
      <c r="AG932" s="24"/>
      <c r="AH932" s="24"/>
      <c r="AI932" s="24"/>
      <c r="AJ932" s="24"/>
      <c r="AK932" s="36" t="str">
        <f>IF(AL932="","",MAX($AK$1:AK931)+1)</f>
        <v/>
      </c>
      <c r="AL932" s="39" t="str">
        <f>IF(H932="","",IF(COUNTIF($AL$3:AL931,H932)=0,H932,""))</f>
        <v/>
      </c>
      <c r="AM932" s="39" t="str">
        <f t="shared" si="234"/>
        <v/>
      </c>
    </row>
    <row r="933" spans="2:39" x14ac:dyDescent="0.35">
      <c r="B933" s="31"/>
      <c r="C933" s="31"/>
      <c r="D933" s="31"/>
      <c r="E933" s="31"/>
      <c r="F933" s="78"/>
      <c r="G933" s="21"/>
      <c r="H933" s="31"/>
      <c r="I933" s="32"/>
      <c r="J933" s="33" t="str">
        <f t="shared" si="221"/>
        <v/>
      </c>
      <c r="K933" s="31"/>
      <c r="L933" s="24"/>
      <c r="M933" s="24"/>
      <c r="N933" s="24"/>
      <c r="O933" s="34" t="str">
        <f t="shared" si="222"/>
        <v/>
      </c>
      <c r="P933" s="34" t="str">
        <f t="shared" ca="1" si="223"/>
        <v/>
      </c>
      <c r="Q933" s="34" t="str">
        <f>IF(AND(C933="Abierto",D933="Urgente"),RANK(P933,$P$4:$P$999,0)+COUNTIF($P$4:P933,P933)-1,"")</f>
        <v/>
      </c>
      <c r="R933" s="34" t="str">
        <f t="shared" si="224"/>
        <v/>
      </c>
      <c r="S933" s="34" t="str">
        <f t="shared" ca="1" si="225"/>
        <v/>
      </c>
      <c r="T933" s="34" t="str">
        <f>IF(AND(C933="Abierto",D933="Alta"),RANK(S933,$S$4:$S$999,0)+COUNTIF($S$4:S933,S933)-1+MAX(Q:Q),"")</f>
        <v/>
      </c>
      <c r="U933" s="34" t="str">
        <f t="shared" si="226"/>
        <v/>
      </c>
      <c r="V933" s="34" t="str">
        <f t="shared" ca="1" si="227"/>
        <v/>
      </c>
      <c r="W933" s="34" t="str">
        <f>IF(AND(C933="Abierto",D933="Media"),RANK(V933,$V$4:$V$999,0)+COUNTIF($V$4:V933,V933)-1+MAX(Q:Q,T:T),"")</f>
        <v/>
      </c>
      <c r="X933" s="34" t="str">
        <f t="shared" si="228"/>
        <v/>
      </c>
      <c r="Y933" s="34" t="str">
        <f t="shared" ca="1" si="229"/>
        <v/>
      </c>
      <c r="Z933" s="34" t="str">
        <f>IF(AND(C933="Abierto",D933="Baja"),RANK(Y933,$Y$4:$Y$999,0)+COUNTIF($Y$4:Y933,Y933)-1+MAX(Q:Q,T:T,W:W),"")</f>
        <v/>
      </c>
      <c r="AA933" s="35" t="str">
        <f t="shared" si="235"/>
        <v/>
      </c>
      <c r="AB933" s="35" t="str">
        <f t="shared" si="230"/>
        <v/>
      </c>
      <c r="AC933" s="35" t="str">
        <f t="shared" si="231"/>
        <v/>
      </c>
      <c r="AD933" s="36">
        <v>930</v>
      </c>
      <c r="AE933" s="36" t="str">
        <f t="shared" ca="1" si="232"/>
        <v/>
      </c>
      <c r="AF933" s="37" t="str">
        <f t="shared" ca="1" si="233"/>
        <v/>
      </c>
      <c r="AG933" s="24"/>
      <c r="AH933" s="24"/>
      <c r="AI933" s="24"/>
      <c r="AJ933" s="24"/>
      <c r="AK933" s="36" t="str">
        <f>IF(AL933="","",MAX($AK$1:AK932)+1)</f>
        <v/>
      </c>
      <c r="AL933" s="39" t="str">
        <f>IF(H933="","",IF(COUNTIF($AL$3:AL932,H933)=0,H933,""))</f>
        <v/>
      </c>
      <c r="AM933" s="39" t="str">
        <f t="shared" si="234"/>
        <v/>
      </c>
    </row>
    <row r="934" spans="2:39" x14ac:dyDescent="0.35">
      <c r="B934" s="31"/>
      <c r="C934" s="31"/>
      <c r="D934" s="31"/>
      <c r="E934" s="31"/>
      <c r="F934" s="78"/>
      <c r="G934" s="21"/>
      <c r="H934" s="31"/>
      <c r="I934" s="32"/>
      <c r="J934" s="33" t="str">
        <f t="shared" si="221"/>
        <v/>
      </c>
      <c r="K934" s="31"/>
      <c r="L934" s="24"/>
      <c r="M934" s="24"/>
      <c r="N934" s="24"/>
      <c r="O934" s="34" t="str">
        <f t="shared" si="222"/>
        <v/>
      </c>
      <c r="P934" s="34" t="str">
        <f t="shared" ca="1" si="223"/>
        <v/>
      </c>
      <c r="Q934" s="34" t="str">
        <f>IF(AND(C934="Abierto",D934="Urgente"),RANK(P934,$P$4:$P$999,0)+COUNTIF($P$4:P934,P934)-1,"")</f>
        <v/>
      </c>
      <c r="R934" s="34" t="str">
        <f t="shared" si="224"/>
        <v/>
      </c>
      <c r="S934" s="34" t="str">
        <f t="shared" ca="1" si="225"/>
        <v/>
      </c>
      <c r="T934" s="34" t="str">
        <f>IF(AND(C934="Abierto",D934="Alta"),RANK(S934,$S$4:$S$999,0)+COUNTIF($S$4:S934,S934)-1+MAX(Q:Q),"")</f>
        <v/>
      </c>
      <c r="U934" s="34" t="str">
        <f t="shared" si="226"/>
        <v/>
      </c>
      <c r="V934" s="34" t="str">
        <f t="shared" ca="1" si="227"/>
        <v/>
      </c>
      <c r="W934" s="34" t="str">
        <f>IF(AND(C934="Abierto",D934="Media"),RANK(V934,$V$4:$V$999,0)+COUNTIF($V$4:V934,V934)-1+MAX(Q:Q,T:T),"")</f>
        <v/>
      </c>
      <c r="X934" s="34" t="str">
        <f t="shared" si="228"/>
        <v/>
      </c>
      <c r="Y934" s="34" t="str">
        <f t="shared" ca="1" si="229"/>
        <v/>
      </c>
      <c r="Z934" s="34" t="str">
        <f>IF(AND(C934="Abierto",D934="Baja"),RANK(Y934,$Y$4:$Y$999,0)+COUNTIF($Y$4:Y934,Y934)-1+MAX(Q:Q,T:T,W:W),"")</f>
        <v/>
      </c>
      <c r="AA934" s="35" t="str">
        <f t="shared" si="235"/>
        <v/>
      </c>
      <c r="AB934" s="35" t="str">
        <f t="shared" si="230"/>
        <v/>
      </c>
      <c r="AC934" s="35" t="str">
        <f t="shared" si="231"/>
        <v/>
      </c>
      <c r="AD934" s="36">
        <v>931</v>
      </c>
      <c r="AE934" s="36" t="str">
        <f t="shared" ca="1" si="232"/>
        <v/>
      </c>
      <c r="AF934" s="37" t="str">
        <f t="shared" ca="1" si="233"/>
        <v/>
      </c>
      <c r="AG934" s="24"/>
      <c r="AH934" s="24"/>
      <c r="AI934" s="24"/>
      <c r="AJ934" s="24"/>
      <c r="AK934" s="36" t="str">
        <f>IF(AL934="","",MAX($AK$1:AK933)+1)</f>
        <v/>
      </c>
      <c r="AL934" s="39" t="str">
        <f>IF(H934="","",IF(COUNTIF($AL$3:AL933,H934)=0,H934,""))</f>
        <v/>
      </c>
      <c r="AM934" s="39" t="str">
        <f t="shared" si="234"/>
        <v/>
      </c>
    </row>
    <row r="935" spans="2:39" x14ac:dyDescent="0.35">
      <c r="B935" s="31"/>
      <c r="C935" s="31"/>
      <c r="D935" s="31"/>
      <c r="E935" s="31"/>
      <c r="F935" s="78"/>
      <c r="G935" s="21"/>
      <c r="H935" s="31"/>
      <c r="I935" s="32"/>
      <c r="J935" s="33" t="str">
        <f t="shared" si="221"/>
        <v/>
      </c>
      <c r="K935" s="31"/>
      <c r="L935" s="24"/>
      <c r="M935" s="24"/>
      <c r="N935" s="24"/>
      <c r="O935" s="34" t="str">
        <f t="shared" si="222"/>
        <v/>
      </c>
      <c r="P935" s="34" t="str">
        <f t="shared" ca="1" si="223"/>
        <v/>
      </c>
      <c r="Q935" s="34" t="str">
        <f>IF(AND(C935="Abierto",D935="Urgente"),RANK(P935,$P$4:$P$999,0)+COUNTIF($P$4:P935,P935)-1,"")</f>
        <v/>
      </c>
      <c r="R935" s="34" t="str">
        <f t="shared" si="224"/>
        <v/>
      </c>
      <c r="S935" s="34" t="str">
        <f t="shared" ca="1" si="225"/>
        <v/>
      </c>
      <c r="T935" s="34" t="str">
        <f>IF(AND(C935="Abierto",D935="Alta"),RANK(S935,$S$4:$S$999,0)+COUNTIF($S$4:S935,S935)-1+MAX(Q:Q),"")</f>
        <v/>
      </c>
      <c r="U935" s="34" t="str">
        <f t="shared" si="226"/>
        <v/>
      </c>
      <c r="V935" s="34" t="str">
        <f t="shared" ca="1" si="227"/>
        <v/>
      </c>
      <c r="W935" s="34" t="str">
        <f>IF(AND(C935="Abierto",D935="Media"),RANK(V935,$V$4:$V$999,0)+COUNTIF($V$4:V935,V935)-1+MAX(Q:Q,T:T),"")</f>
        <v/>
      </c>
      <c r="X935" s="34" t="str">
        <f t="shared" si="228"/>
        <v/>
      </c>
      <c r="Y935" s="34" t="str">
        <f t="shared" ca="1" si="229"/>
        <v/>
      </c>
      <c r="Z935" s="34" t="str">
        <f>IF(AND(C935="Abierto",D935="Baja"),RANK(Y935,$Y$4:$Y$999,0)+COUNTIF($Y$4:Y935,Y935)-1+MAX(Q:Q,T:T,W:W),"")</f>
        <v/>
      </c>
      <c r="AA935" s="35" t="str">
        <f t="shared" si="235"/>
        <v/>
      </c>
      <c r="AB935" s="35" t="str">
        <f t="shared" si="230"/>
        <v/>
      </c>
      <c r="AC935" s="35" t="str">
        <f t="shared" si="231"/>
        <v/>
      </c>
      <c r="AD935" s="36">
        <v>932</v>
      </c>
      <c r="AE935" s="36" t="str">
        <f t="shared" ca="1" si="232"/>
        <v/>
      </c>
      <c r="AF935" s="37" t="str">
        <f t="shared" ca="1" si="233"/>
        <v/>
      </c>
      <c r="AG935" s="24"/>
      <c r="AH935" s="24"/>
      <c r="AI935" s="24"/>
      <c r="AJ935" s="24"/>
      <c r="AK935" s="36" t="str">
        <f>IF(AL935="","",MAX($AK$1:AK934)+1)</f>
        <v/>
      </c>
      <c r="AL935" s="39" t="str">
        <f>IF(H935="","",IF(COUNTIF($AL$3:AL934,H935)=0,H935,""))</f>
        <v/>
      </c>
      <c r="AM935" s="39" t="str">
        <f t="shared" si="234"/>
        <v/>
      </c>
    </row>
    <row r="936" spans="2:39" x14ac:dyDescent="0.35">
      <c r="B936" s="31"/>
      <c r="C936" s="31"/>
      <c r="D936" s="31"/>
      <c r="E936" s="31"/>
      <c r="F936" s="78"/>
      <c r="G936" s="21"/>
      <c r="H936" s="31"/>
      <c r="I936" s="32"/>
      <c r="J936" s="33" t="str">
        <f t="shared" si="221"/>
        <v/>
      </c>
      <c r="K936" s="31"/>
      <c r="L936" s="24"/>
      <c r="M936" s="24"/>
      <c r="N936" s="24"/>
      <c r="O936" s="34" t="str">
        <f t="shared" si="222"/>
        <v/>
      </c>
      <c r="P936" s="34" t="str">
        <f t="shared" ca="1" si="223"/>
        <v/>
      </c>
      <c r="Q936" s="34" t="str">
        <f>IF(AND(C936="Abierto",D936="Urgente"),RANK(P936,$P$4:$P$999,0)+COUNTIF($P$4:P936,P936)-1,"")</f>
        <v/>
      </c>
      <c r="R936" s="34" t="str">
        <f t="shared" si="224"/>
        <v/>
      </c>
      <c r="S936" s="34" t="str">
        <f t="shared" ca="1" si="225"/>
        <v/>
      </c>
      <c r="T936" s="34" t="str">
        <f>IF(AND(C936="Abierto",D936="Alta"),RANK(S936,$S$4:$S$999,0)+COUNTIF($S$4:S936,S936)-1+MAX(Q:Q),"")</f>
        <v/>
      </c>
      <c r="U936" s="34" t="str">
        <f t="shared" si="226"/>
        <v/>
      </c>
      <c r="V936" s="34" t="str">
        <f t="shared" ca="1" si="227"/>
        <v/>
      </c>
      <c r="W936" s="34" t="str">
        <f>IF(AND(C936="Abierto",D936="Media"),RANK(V936,$V$4:$V$999,0)+COUNTIF($V$4:V936,V936)-1+MAX(Q:Q,T:T),"")</f>
        <v/>
      </c>
      <c r="X936" s="34" t="str">
        <f t="shared" si="228"/>
        <v/>
      </c>
      <c r="Y936" s="34" t="str">
        <f t="shared" ca="1" si="229"/>
        <v/>
      </c>
      <c r="Z936" s="34" t="str">
        <f>IF(AND(C936="Abierto",D936="Baja"),RANK(Y936,$Y$4:$Y$999,0)+COUNTIF($Y$4:Y936,Y936)-1+MAX(Q:Q,T:T,W:W),"")</f>
        <v/>
      </c>
      <c r="AA936" s="35" t="str">
        <f t="shared" si="235"/>
        <v/>
      </c>
      <c r="AB936" s="35" t="str">
        <f t="shared" si="230"/>
        <v/>
      </c>
      <c r="AC936" s="35" t="str">
        <f t="shared" si="231"/>
        <v/>
      </c>
      <c r="AD936" s="36">
        <v>933</v>
      </c>
      <c r="AE936" s="36" t="str">
        <f t="shared" ca="1" si="232"/>
        <v/>
      </c>
      <c r="AF936" s="37" t="str">
        <f t="shared" ca="1" si="233"/>
        <v/>
      </c>
      <c r="AG936" s="24"/>
      <c r="AH936" s="24"/>
      <c r="AI936" s="24"/>
      <c r="AJ936" s="24"/>
      <c r="AK936" s="36" t="str">
        <f>IF(AL936="","",MAX($AK$1:AK935)+1)</f>
        <v/>
      </c>
      <c r="AL936" s="39" t="str">
        <f>IF(H936="","",IF(COUNTIF($AL$3:AL935,H936)=0,H936,""))</f>
        <v/>
      </c>
      <c r="AM936" s="39" t="str">
        <f t="shared" si="234"/>
        <v/>
      </c>
    </row>
    <row r="937" spans="2:39" x14ac:dyDescent="0.35">
      <c r="B937" s="31"/>
      <c r="C937" s="31"/>
      <c r="D937" s="31"/>
      <c r="E937" s="31"/>
      <c r="F937" s="78"/>
      <c r="G937" s="21"/>
      <c r="H937" s="31"/>
      <c r="I937" s="32"/>
      <c r="J937" s="33" t="str">
        <f t="shared" si="221"/>
        <v/>
      </c>
      <c r="K937" s="31"/>
      <c r="L937" s="24"/>
      <c r="M937" s="24"/>
      <c r="N937" s="24"/>
      <c r="O937" s="34" t="str">
        <f t="shared" si="222"/>
        <v/>
      </c>
      <c r="P937" s="34" t="str">
        <f t="shared" ca="1" si="223"/>
        <v/>
      </c>
      <c r="Q937" s="34" t="str">
        <f>IF(AND(C937="Abierto",D937="Urgente"),RANK(P937,$P$4:$P$999,0)+COUNTIF($P$4:P937,P937)-1,"")</f>
        <v/>
      </c>
      <c r="R937" s="34" t="str">
        <f t="shared" si="224"/>
        <v/>
      </c>
      <c r="S937" s="34" t="str">
        <f t="shared" ca="1" si="225"/>
        <v/>
      </c>
      <c r="T937" s="34" t="str">
        <f>IF(AND(C937="Abierto",D937="Alta"),RANK(S937,$S$4:$S$999,0)+COUNTIF($S$4:S937,S937)-1+MAX(Q:Q),"")</f>
        <v/>
      </c>
      <c r="U937" s="34" t="str">
        <f t="shared" si="226"/>
        <v/>
      </c>
      <c r="V937" s="34" t="str">
        <f t="shared" ca="1" si="227"/>
        <v/>
      </c>
      <c r="W937" s="34" t="str">
        <f>IF(AND(C937="Abierto",D937="Media"),RANK(V937,$V$4:$V$999,0)+COUNTIF($V$4:V937,V937)-1+MAX(Q:Q,T:T),"")</f>
        <v/>
      </c>
      <c r="X937" s="34" t="str">
        <f t="shared" si="228"/>
        <v/>
      </c>
      <c r="Y937" s="34" t="str">
        <f t="shared" ca="1" si="229"/>
        <v/>
      </c>
      <c r="Z937" s="34" t="str">
        <f>IF(AND(C937="Abierto",D937="Baja"),RANK(Y937,$Y$4:$Y$999,0)+COUNTIF($Y$4:Y937,Y937)-1+MAX(Q:Q,T:T,W:W),"")</f>
        <v/>
      </c>
      <c r="AA937" s="35" t="str">
        <f t="shared" si="235"/>
        <v/>
      </c>
      <c r="AB937" s="35" t="str">
        <f t="shared" si="230"/>
        <v/>
      </c>
      <c r="AC937" s="35" t="str">
        <f t="shared" si="231"/>
        <v/>
      </c>
      <c r="AD937" s="36">
        <v>934</v>
      </c>
      <c r="AE937" s="36" t="str">
        <f t="shared" ca="1" si="232"/>
        <v/>
      </c>
      <c r="AF937" s="37" t="str">
        <f t="shared" ca="1" si="233"/>
        <v/>
      </c>
      <c r="AG937" s="24"/>
      <c r="AH937" s="24"/>
      <c r="AI937" s="24"/>
      <c r="AJ937" s="24"/>
      <c r="AK937" s="36" t="str">
        <f>IF(AL937="","",MAX($AK$1:AK936)+1)</f>
        <v/>
      </c>
      <c r="AL937" s="39" t="str">
        <f>IF(H937="","",IF(COUNTIF($AL$3:AL936,H937)=0,H937,""))</f>
        <v/>
      </c>
      <c r="AM937" s="39" t="str">
        <f t="shared" si="234"/>
        <v/>
      </c>
    </row>
    <row r="938" spans="2:39" x14ac:dyDescent="0.35">
      <c r="B938" s="31"/>
      <c r="C938" s="31"/>
      <c r="D938" s="31"/>
      <c r="E938" s="31"/>
      <c r="F938" s="78"/>
      <c r="G938" s="21"/>
      <c r="H938" s="31"/>
      <c r="I938" s="32"/>
      <c r="J938" s="33" t="str">
        <f t="shared" si="221"/>
        <v/>
      </c>
      <c r="K938" s="31"/>
      <c r="L938" s="24"/>
      <c r="M938" s="24"/>
      <c r="N938" s="24"/>
      <c r="O938" s="34" t="str">
        <f t="shared" si="222"/>
        <v/>
      </c>
      <c r="P938" s="34" t="str">
        <f t="shared" ca="1" si="223"/>
        <v/>
      </c>
      <c r="Q938" s="34" t="str">
        <f>IF(AND(C938="Abierto",D938="Urgente"),RANK(P938,$P$4:$P$999,0)+COUNTIF($P$4:P938,P938)-1,"")</f>
        <v/>
      </c>
      <c r="R938" s="34" t="str">
        <f t="shared" si="224"/>
        <v/>
      </c>
      <c r="S938" s="34" t="str">
        <f t="shared" ca="1" si="225"/>
        <v/>
      </c>
      <c r="T938" s="34" t="str">
        <f>IF(AND(C938="Abierto",D938="Alta"),RANK(S938,$S$4:$S$999,0)+COUNTIF($S$4:S938,S938)-1+MAX(Q:Q),"")</f>
        <v/>
      </c>
      <c r="U938" s="34" t="str">
        <f t="shared" si="226"/>
        <v/>
      </c>
      <c r="V938" s="34" t="str">
        <f t="shared" ca="1" si="227"/>
        <v/>
      </c>
      <c r="W938" s="34" t="str">
        <f>IF(AND(C938="Abierto",D938="Media"),RANK(V938,$V$4:$V$999,0)+COUNTIF($V$4:V938,V938)-1+MAX(Q:Q,T:T),"")</f>
        <v/>
      </c>
      <c r="X938" s="34" t="str">
        <f t="shared" si="228"/>
        <v/>
      </c>
      <c r="Y938" s="34" t="str">
        <f t="shared" ca="1" si="229"/>
        <v/>
      </c>
      <c r="Z938" s="34" t="str">
        <f>IF(AND(C938="Abierto",D938="Baja"),RANK(Y938,$Y$4:$Y$999,0)+COUNTIF($Y$4:Y938,Y938)-1+MAX(Q:Q,T:T,W:W),"")</f>
        <v/>
      </c>
      <c r="AA938" s="35" t="str">
        <f t="shared" si="235"/>
        <v/>
      </c>
      <c r="AB938" s="35" t="str">
        <f t="shared" si="230"/>
        <v/>
      </c>
      <c r="AC938" s="35" t="str">
        <f t="shared" si="231"/>
        <v/>
      </c>
      <c r="AD938" s="36">
        <v>935</v>
      </c>
      <c r="AE938" s="36" t="str">
        <f t="shared" ca="1" si="232"/>
        <v/>
      </c>
      <c r="AF938" s="37" t="str">
        <f t="shared" ca="1" si="233"/>
        <v/>
      </c>
      <c r="AG938" s="24"/>
      <c r="AH938" s="24"/>
      <c r="AI938" s="24"/>
      <c r="AJ938" s="24"/>
      <c r="AK938" s="36" t="str">
        <f>IF(AL938="","",MAX($AK$1:AK937)+1)</f>
        <v/>
      </c>
      <c r="AL938" s="39" t="str">
        <f>IF(H938="","",IF(COUNTIF($AL$3:AL937,H938)=0,H938,""))</f>
        <v/>
      </c>
      <c r="AM938" s="39" t="str">
        <f t="shared" si="234"/>
        <v/>
      </c>
    </row>
    <row r="939" spans="2:39" x14ac:dyDescent="0.35">
      <c r="B939" s="31"/>
      <c r="C939" s="31"/>
      <c r="D939" s="31"/>
      <c r="E939" s="31"/>
      <c r="F939" s="78"/>
      <c r="G939" s="21"/>
      <c r="H939" s="31"/>
      <c r="I939" s="32"/>
      <c r="J939" s="33" t="str">
        <f t="shared" si="221"/>
        <v/>
      </c>
      <c r="K939" s="31"/>
      <c r="L939" s="24"/>
      <c r="M939" s="24"/>
      <c r="N939" s="24"/>
      <c r="O939" s="34" t="str">
        <f t="shared" si="222"/>
        <v/>
      </c>
      <c r="P939" s="34" t="str">
        <f t="shared" ca="1" si="223"/>
        <v/>
      </c>
      <c r="Q939" s="34" t="str">
        <f>IF(AND(C939="Abierto",D939="Urgente"),RANK(P939,$P$4:$P$999,0)+COUNTIF($P$4:P939,P939)-1,"")</f>
        <v/>
      </c>
      <c r="R939" s="34" t="str">
        <f t="shared" si="224"/>
        <v/>
      </c>
      <c r="S939" s="34" t="str">
        <f t="shared" ca="1" si="225"/>
        <v/>
      </c>
      <c r="T939" s="34" t="str">
        <f>IF(AND(C939="Abierto",D939="Alta"),RANK(S939,$S$4:$S$999,0)+COUNTIF($S$4:S939,S939)-1+MAX(Q:Q),"")</f>
        <v/>
      </c>
      <c r="U939" s="34" t="str">
        <f t="shared" si="226"/>
        <v/>
      </c>
      <c r="V939" s="34" t="str">
        <f t="shared" ca="1" si="227"/>
        <v/>
      </c>
      <c r="W939" s="34" t="str">
        <f>IF(AND(C939="Abierto",D939="Media"),RANK(V939,$V$4:$V$999,0)+COUNTIF($V$4:V939,V939)-1+MAX(Q:Q,T:T),"")</f>
        <v/>
      </c>
      <c r="X939" s="34" t="str">
        <f t="shared" si="228"/>
        <v/>
      </c>
      <c r="Y939" s="34" t="str">
        <f t="shared" ca="1" si="229"/>
        <v/>
      </c>
      <c r="Z939" s="34" t="str">
        <f>IF(AND(C939="Abierto",D939="Baja"),RANK(Y939,$Y$4:$Y$999,0)+COUNTIF($Y$4:Y939,Y939)-1+MAX(Q:Q,T:T,W:W),"")</f>
        <v/>
      </c>
      <c r="AA939" s="35" t="str">
        <f t="shared" si="235"/>
        <v/>
      </c>
      <c r="AB939" s="35" t="str">
        <f t="shared" si="230"/>
        <v/>
      </c>
      <c r="AC939" s="35" t="str">
        <f t="shared" si="231"/>
        <v/>
      </c>
      <c r="AD939" s="36">
        <v>936</v>
      </c>
      <c r="AE939" s="36" t="str">
        <f t="shared" ca="1" si="232"/>
        <v/>
      </c>
      <c r="AF939" s="37" t="str">
        <f t="shared" ca="1" si="233"/>
        <v/>
      </c>
      <c r="AG939" s="24"/>
      <c r="AH939" s="24"/>
      <c r="AI939" s="24"/>
      <c r="AJ939" s="24"/>
      <c r="AK939" s="36" t="str">
        <f>IF(AL939="","",MAX($AK$1:AK938)+1)</f>
        <v/>
      </c>
      <c r="AL939" s="39" t="str">
        <f>IF(H939="","",IF(COUNTIF($AL$3:AL938,H939)=0,H939,""))</f>
        <v/>
      </c>
      <c r="AM939" s="39" t="str">
        <f t="shared" si="234"/>
        <v/>
      </c>
    </row>
    <row r="940" spans="2:39" x14ac:dyDescent="0.35">
      <c r="B940" s="31"/>
      <c r="C940" s="31"/>
      <c r="D940" s="31"/>
      <c r="E940" s="31"/>
      <c r="F940" s="78"/>
      <c r="G940" s="21"/>
      <c r="H940" s="31"/>
      <c r="I940" s="32"/>
      <c r="J940" s="33" t="str">
        <f t="shared" si="221"/>
        <v/>
      </c>
      <c r="K940" s="31"/>
      <c r="L940" s="24"/>
      <c r="M940" s="24"/>
      <c r="N940" s="24"/>
      <c r="O940" s="34" t="str">
        <f t="shared" si="222"/>
        <v/>
      </c>
      <c r="P940" s="34" t="str">
        <f t="shared" ca="1" si="223"/>
        <v/>
      </c>
      <c r="Q940" s="34" t="str">
        <f>IF(AND(C940="Abierto",D940="Urgente"),RANK(P940,$P$4:$P$999,0)+COUNTIF($P$4:P940,P940)-1,"")</f>
        <v/>
      </c>
      <c r="R940" s="34" t="str">
        <f t="shared" si="224"/>
        <v/>
      </c>
      <c r="S940" s="34" t="str">
        <f t="shared" ca="1" si="225"/>
        <v/>
      </c>
      <c r="T940" s="34" t="str">
        <f>IF(AND(C940="Abierto",D940="Alta"),RANK(S940,$S$4:$S$999,0)+COUNTIF($S$4:S940,S940)-1+MAX(Q:Q),"")</f>
        <v/>
      </c>
      <c r="U940" s="34" t="str">
        <f t="shared" si="226"/>
        <v/>
      </c>
      <c r="V940" s="34" t="str">
        <f t="shared" ca="1" si="227"/>
        <v/>
      </c>
      <c r="W940" s="34" t="str">
        <f>IF(AND(C940="Abierto",D940="Media"),RANK(V940,$V$4:$V$999,0)+COUNTIF($V$4:V940,V940)-1+MAX(Q:Q,T:T),"")</f>
        <v/>
      </c>
      <c r="X940" s="34" t="str">
        <f t="shared" si="228"/>
        <v/>
      </c>
      <c r="Y940" s="34" t="str">
        <f t="shared" ca="1" si="229"/>
        <v/>
      </c>
      <c r="Z940" s="34" t="str">
        <f>IF(AND(C940="Abierto",D940="Baja"),RANK(Y940,$Y$4:$Y$999,0)+COUNTIF($Y$4:Y940,Y940)-1+MAX(Q:Q,T:T,W:W),"")</f>
        <v/>
      </c>
      <c r="AA940" s="35" t="str">
        <f t="shared" si="235"/>
        <v/>
      </c>
      <c r="AB940" s="35" t="str">
        <f t="shared" si="230"/>
        <v/>
      </c>
      <c r="AC940" s="35" t="str">
        <f t="shared" si="231"/>
        <v/>
      </c>
      <c r="AD940" s="36">
        <v>937</v>
      </c>
      <c r="AE940" s="36" t="str">
        <f t="shared" ca="1" si="232"/>
        <v/>
      </c>
      <c r="AF940" s="37" t="str">
        <f t="shared" ca="1" si="233"/>
        <v/>
      </c>
      <c r="AG940" s="24"/>
      <c r="AH940" s="24"/>
      <c r="AI940" s="24"/>
      <c r="AJ940" s="24"/>
      <c r="AK940" s="36" t="str">
        <f>IF(AL940="","",MAX($AK$1:AK939)+1)</f>
        <v/>
      </c>
      <c r="AL940" s="39" t="str">
        <f>IF(H940="","",IF(COUNTIF($AL$3:AL939,H940)=0,H940,""))</f>
        <v/>
      </c>
      <c r="AM940" s="39" t="str">
        <f t="shared" si="234"/>
        <v/>
      </c>
    </row>
    <row r="941" spans="2:39" x14ac:dyDescent="0.35">
      <c r="B941" s="31"/>
      <c r="C941" s="31"/>
      <c r="D941" s="31"/>
      <c r="E941" s="31"/>
      <c r="F941" s="78"/>
      <c r="G941" s="21"/>
      <c r="H941" s="31"/>
      <c r="I941" s="32"/>
      <c r="J941" s="33" t="str">
        <f t="shared" si="221"/>
        <v/>
      </c>
      <c r="K941" s="31"/>
      <c r="L941" s="24"/>
      <c r="M941" s="24"/>
      <c r="N941" s="24"/>
      <c r="O941" s="34" t="str">
        <f t="shared" si="222"/>
        <v/>
      </c>
      <c r="P941" s="34" t="str">
        <f t="shared" ca="1" si="223"/>
        <v/>
      </c>
      <c r="Q941" s="34" t="str">
        <f>IF(AND(C941="Abierto",D941="Urgente"),RANK(P941,$P$4:$P$999,0)+COUNTIF($P$4:P941,P941)-1,"")</f>
        <v/>
      </c>
      <c r="R941" s="34" t="str">
        <f t="shared" si="224"/>
        <v/>
      </c>
      <c r="S941" s="34" t="str">
        <f t="shared" ca="1" si="225"/>
        <v/>
      </c>
      <c r="T941" s="34" t="str">
        <f>IF(AND(C941="Abierto",D941="Alta"),RANK(S941,$S$4:$S$999,0)+COUNTIF($S$4:S941,S941)-1+MAX(Q:Q),"")</f>
        <v/>
      </c>
      <c r="U941" s="34" t="str">
        <f t="shared" si="226"/>
        <v/>
      </c>
      <c r="V941" s="34" t="str">
        <f t="shared" ca="1" si="227"/>
        <v/>
      </c>
      <c r="W941" s="34" t="str">
        <f>IF(AND(C941="Abierto",D941="Media"),RANK(V941,$V$4:$V$999,0)+COUNTIF($V$4:V941,V941)-1+MAX(Q:Q,T:T),"")</f>
        <v/>
      </c>
      <c r="X941" s="34" t="str">
        <f t="shared" si="228"/>
        <v/>
      </c>
      <c r="Y941" s="34" t="str">
        <f t="shared" ca="1" si="229"/>
        <v/>
      </c>
      <c r="Z941" s="34" t="str">
        <f>IF(AND(C941="Abierto",D941="Baja"),RANK(Y941,$Y$4:$Y$999,0)+COUNTIF($Y$4:Y941,Y941)-1+MAX(Q:Q,T:T,W:W),"")</f>
        <v/>
      </c>
      <c r="AA941" s="35" t="str">
        <f t="shared" si="235"/>
        <v/>
      </c>
      <c r="AB941" s="35" t="str">
        <f t="shared" si="230"/>
        <v/>
      </c>
      <c r="AC941" s="35" t="str">
        <f t="shared" si="231"/>
        <v/>
      </c>
      <c r="AD941" s="36">
        <v>938</v>
      </c>
      <c r="AE941" s="36" t="str">
        <f t="shared" ca="1" si="232"/>
        <v/>
      </c>
      <c r="AF941" s="37" t="str">
        <f t="shared" ca="1" si="233"/>
        <v/>
      </c>
      <c r="AG941" s="24"/>
      <c r="AH941" s="24"/>
      <c r="AI941" s="24"/>
      <c r="AJ941" s="24"/>
      <c r="AK941" s="36" t="str">
        <f>IF(AL941="","",MAX($AK$1:AK940)+1)</f>
        <v/>
      </c>
      <c r="AL941" s="39" t="str">
        <f>IF(H941="","",IF(COUNTIF($AL$3:AL940,H941)=0,H941,""))</f>
        <v/>
      </c>
      <c r="AM941" s="39" t="str">
        <f t="shared" si="234"/>
        <v/>
      </c>
    </row>
    <row r="942" spans="2:39" x14ac:dyDescent="0.35">
      <c r="B942" s="31"/>
      <c r="C942" s="31"/>
      <c r="D942" s="31"/>
      <c r="E942" s="31"/>
      <c r="F942" s="78"/>
      <c r="G942" s="21"/>
      <c r="H942" s="31"/>
      <c r="I942" s="32"/>
      <c r="J942" s="33" t="str">
        <f t="shared" si="221"/>
        <v/>
      </c>
      <c r="K942" s="31"/>
      <c r="L942" s="24"/>
      <c r="M942" s="24"/>
      <c r="N942" s="24"/>
      <c r="O942" s="34" t="str">
        <f t="shared" si="222"/>
        <v/>
      </c>
      <c r="P942" s="34" t="str">
        <f t="shared" ca="1" si="223"/>
        <v/>
      </c>
      <c r="Q942" s="34" t="str">
        <f>IF(AND(C942="Abierto",D942="Urgente"),RANK(P942,$P$4:$P$999,0)+COUNTIF($P$4:P942,P942)-1,"")</f>
        <v/>
      </c>
      <c r="R942" s="34" t="str">
        <f t="shared" si="224"/>
        <v/>
      </c>
      <c r="S942" s="34" t="str">
        <f t="shared" ca="1" si="225"/>
        <v/>
      </c>
      <c r="T942" s="34" t="str">
        <f>IF(AND(C942="Abierto",D942="Alta"),RANK(S942,$S$4:$S$999,0)+COUNTIF($S$4:S942,S942)-1+MAX(Q:Q),"")</f>
        <v/>
      </c>
      <c r="U942" s="34" t="str">
        <f t="shared" si="226"/>
        <v/>
      </c>
      <c r="V942" s="34" t="str">
        <f t="shared" ca="1" si="227"/>
        <v/>
      </c>
      <c r="W942" s="34" t="str">
        <f>IF(AND(C942="Abierto",D942="Media"),RANK(V942,$V$4:$V$999,0)+COUNTIF($V$4:V942,V942)-1+MAX(Q:Q,T:T),"")</f>
        <v/>
      </c>
      <c r="X942" s="34" t="str">
        <f t="shared" si="228"/>
        <v/>
      </c>
      <c r="Y942" s="34" t="str">
        <f t="shared" ca="1" si="229"/>
        <v/>
      </c>
      <c r="Z942" s="34" t="str">
        <f>IF(AND(C942="Abierto",D942="Baja"),RANK(Y942,$Y$4:$Y$999,0)+COUNTIF($Y$4:Y942,Y942)-1+MAX(Q:Q,T:T,W:W),"")</f>
        <v/>
      </c>
      <c r="AA942" s="35" t="str">
        <f t="shared" si="235"/>
        <v/>
      </c>
      <c r="AB942" s="35" t="str">
        <f t="shared" si="230"/>
        <v/>
      </c>
      <c r="AC942" s="35" t="str">
        <f t="shared" si="231"/>
        <v/>
      </c>
      <c r="AD942" s="36">
        <v>939</v>
      </c>
      <c r="AE942" s="36" t="str">
        <f t="shared" ca="1" si="232"/>
        <v/>
      </c>
      <c r="AF942" s="37" t="str">
        <f t="shared" ca="1" si="233"/>
        <v/>
      </c>
      <c r="AG942" s="24"/>
      <c r="AH942" s="24"/>
      <c r="AI942" s="24"/>
      <c r="AJ942" s="24"/>
      <c r="AK942" s="36" t="str">
        <f>IF(AL942="","",MAX($AK$1:AK941)+1)</f>
        <v/>
      </c>
      <c r="AL942" s="39" t="str">
        <f>IF(H942="","",IF(COUNTIF($AL$3:AL941,H942)=0,H942,""))</f>
        <v/>
      </c>
      <c r="AM942" s="39" t="str">
        <f t="shared" si="234"/>
        <v/>
      </c>
    </row>
    <row r="943" spans="2:39" x14ac:dyDescent="0.35">
      <c r="B943" s="31"/>
      <c r="C943" s="31"/>
      <c r="D943" s="31"/>
      <c r="E943" s="31"/>
      <c r="F943" s="78"/>
      <c r="G943" s="21"/>
      <c r="H943" s="31"/>
      <c r="I943" s="32"/>
      <c r="J943" s="33" t="str">
        <f t="shared" si="221"/>
        <v/>
      </c>
      <c r="K943" s="31"/>
      <c r="L943" s="24"/>
      <c r="M943" s="24"/>
      <c r="N943" s="24"/>
      <c r="O943" s="34" t="str">
        <f t="shared" si="222"/>
        <v/>
      </c>
      <c r="P943" s="34" t="str">
        <f t="shared" ca="1" si="223"/>
        <v/>
      </c>
      <c r="Q943" s="34" t="str">
        <f>IF(AND(C943="Abierto",D943="Urgente"),RANK(P943,$P$4:$P$999,0)+COUNTIF($P$4:P943,P943)-1,"")</f>
        <v/>
      </c>
      <c r="R943" s="34" t="str">
        <f t="shared" si="224"/>
        <v/>
      </c>
      <c r="S943" s="34" t="str">
        <f t="shared" ca="1" si="225"/>
        <v/>
      </c>
      <c r="T943" s="34" t="str">
        <f>IF(AND(C943="Abierto",D943="Alta"),RANK(S943,$S$4:$S$999,0)+COUNTIF($S$4:S943,S943)-1+MAX(Q:Q),"")</f>
        <v/>
      </c>
      <c r="U943" s="34" t="str">
        <f t="shared" si="226"/>
        <v/>
      </c>
      <c r="V943" s="34" t="str">
        <f t="shared" ca="1" si="227"/>
        <v/>
      </c>
      <c r="W943" s="34" t="str">
        <f>IF(AND(C943="Abierto",D943="Media"),RANK(V943,$V$4:$V$999,0)+COUNTIF($V$4:V943,V943)-1+MAX(Q:Q,T:T),"")</f>
        <v/>
      </c>
      <c r="X943" s="34" t="str">
        <f t="shared" si="228"/>
        <v/>
      </c>
      <c r="Y943" s="34" t="str">
        <f t="shared" ca="1" si="229"/>
        <v/>
      </c>
      <c r="Z943" s="34" t="str">
        <f>IF(AND(C943="Abierto",D943="Baja"),RANK(Y943,$Y$4:$Y$999,0)+COUNTIF($Y$4:Y943,Y943)-1+MAX(Q:Q,T:T,W:W),"")</f>
        <v/>
      </c>
      <c r="AA943" s="35" t="str">
        <f t="shared" si="235"/>
        <v/>
      </c>
      <c r="AB943" s="35" t="str">
        <f t="shared" si="230"/>
        <v/>
      </c>
      <c r="AC943" s="35" t="str">
        <f t="shared" si="231"/>
        <v/>
      </c>
      <c r="AD943" s="36">
        <v>940</v>
      </c>
      <c r="AE943" s="36" t="str">
        <f t="shared" ca="1" si="232"/>
        <v/>
      </c>
      <c r="AF943" s="37" t="str">
        <f t="shared" ca="1" si="233"/>
        <v/>
      </c>
      <c r="AG943" s="24"/>
      <c r="AH943" s="24"/>
      <c r="AI943" s="24"/>
      <c r="AJ943" s="24"/>
      <c r="AK943" s="36" t="str">
        <f>IF(AL943="","",MAX($AK$1:AK942)+1)</f>
        <v/>
      </c>
      <c r="AL943" s="39" t="str">
        <f>IF(H943="","",IF(COUNTIF($AL$3:AL942,H943)=0,H943,""))</f>
        <v/>
      </c>
      <c r="AM943" s="39" t="str">
        <f t="shared" si="234"/>
        <v/>
      </c>
    </row>
    <row r="944" spans="2:39" x14ac:dyDescent="0.35">
      <c r="B944" s="31"/>
      <c r="C944" s="31"/>
      <c r="D944" s="31"/>
      <c r="E944" s="31"/>
      <c r="F944" s="78"/>
      <c r="G944" s="21"/>
      <c r="H944" s="31"/>
      <c r="I944" s="32"/>
      <c r="J944" s="33" t="str">
        <f t="shared" si="221"/>
        <v/>
      </c>
      <c r="K944" s="31"/>
      <c r="L944" s="24"/>
      <c r="M944" s="24"/>
      <c r="N944" s="24"/>
      <c r="O944" s="34" t="str">
        <f t="shared" si="222"/>
        <v/>
      </c>
      <c r="P944" s="34" t="str">
        <f t="shared" ca="1" si="223"/>
        <v/>
      </c>
      <c r="Q944" s="34" t="str">
        <f>IF(AND(C944="Abierto",D944="Urgente"),RANK(P944,$P$4:$P$999,0)+COUNTIF($P$4:P944,P944)-1,"")</f>
        <v/>
      </c>
      <c r="R944" s="34" t="str">
        <f t="shared" si="224"/>
        <v/>
      </c>
      <c r="S944" s="34" t="str">
        <f t="shared" ca="1" si="225"/>
        <v/>
      </c>
      <c r="T944" s="34" t="str">
        <f>IF(AND(C944="Abierto",D944="Alta"),RANK(S944,$S$4:$S$999,0)+COUNTIF($S$4:S944,S944)-1+MAX(Q:Q),"")</f>
        <v/>
      </c>
      <c r="U944" s="34" t="str">
        <f t="shared" si="226"/>
        <v/>
      </c>
      <c r="V944" s="34" t="str">
        <f t="shared" ca="1" si="227"/>
        <v/>
      </c>
      <c r="W944" s="34" t="str">
        <f>IF(AND(C944="Abierto",D944="Media"),RANK(V944,$V$4:$V$999,0)+COUNTIF($V$4:V944,V944)-1+MAX(Q:Q,T:T),"")</f>
        <v/>
      </c>
      <c r="X944" s="34" t="str">
        <f t="shared" si="228"/>
        <v/>
      </c>
      <c r="Y944" s="34" t="str">
        <f t="shared" ca="1" si="229"/>
        <v/>
      </c>
      <c r="Z944" s="34" t="str">
        <f>IF(AND(C944="Abierto",D944="Baja"),RANK(Y944,$Y$4:$Y$999,0)+COUNTIF($Y$4:Y944,Y944)-1+MAX(Q:Q,T:T,W:W),"")</f>
        <v/>
      </c>
      <c r="AA944" s="35" t="str">
        <f t="shared" si="235"/>
        <v/>
      </c>
      <c r="AB944" s="35" t="str">
        <f t="shared" si="230"/>
        <v/>
      </c>
      <c r="AC944" s="35" t="str">
        <f t="shared" si="231"/>
        <v/>
      </c>
      <c r="AD944" s="36">
        <v>941</v>
      </c>
      <c r="AE944" s="36" t="str">
        <f t="shared" ca="1" si="232"/>
        <v/>
      </c>
      <c r="AF944" s="37" t="str">
        <f t="shared" ca="1" si="233"/>
        <v/>
      </c>
      <c r="AG944" s="24"/>
      <c r="AH944" s="24"/>
      <c r="AI944" s="24"/>
      <c r="AJ944" s="24"/>
      <c r="AK944" s="36" t="str">
        <f>IF(AL944="","",MAX($AK$1:AK943)+1)</f>
        <v/>
      </c>
      <c r="AL944" s="39" t="str">
        <f>IF(H944="","",IF(COUNTIF($AL$3:AL943,H944)=0,H944,""))</f>
        <v/>
      </c>
      <c r="AM944" s="39" t="str">
        <f t="shared" si="234"/>
        <v/>
      </c>
    </row>
    <row r="945" spans="2:39" x14ac:dyDescent="0.35">
      <c r="B945" s="31"/>
      <c r="C945" s="31"/>
      <c r="D945" s="31"/>
      <c r="E945" s="31"/>
      <c r="F945" s="78"/>
      <c r="G945" s="21"/>
      <c r="H945" s="31"/>
      <c r="I945" s="32"/>
      <c r="J945" s="33" t="str">
        <f t="shared" si="221"/>
        <v/>
      </c>
      <c r="K945" s="31"/>
      <c r="L945" s="24"/>
      <c r="M945" s="24"/>
      <c r="N945" s="24"/>
      <c r="O945" s="34" t="str">
        <f t="shared" si="222"/>
        <v/>
      </c>
      <c r="P945" s="34" t="str">
        <f t="shared" ca="1" si="223"/>
        <v/>
      </c>
      <c r="Q945" s="34" t="str">
        <f>IF(AND(C945="Abierto",D945="Urgente"),RANK(P945,$P$4:$P$999,0)+COUNTIF($P$4:P945,P945)-1,"")</f>
        <v/>
      </c>
      <c r="R945" s="34" t="str">
        <f t="shared" si="224"/>
        <v/>
      </c>
      <c r="S945" s="34" t="str">
        <f t="shared" ca="1" si="225"/>
        <v/>
      </c>
      <c r="T945" s="34" t="str">
        <f>IF(AND(C945="Abierto",D945="Alta"),RANK(S945,$S$4:$S$999,0)+COUNTIF($S$4:S945,S945)-1+MAX(Q:Q),"")</f>
        <v/>
      </c>
      <c r="U945" s="34" t="str">
        <f t="shared" si="226"/>
        <v/>
      </c>
      <c r="V945" s="34" t="str">
        <f t="shared" ca="1" si="227"/>
        <v/>
      </c>
      <c r="W945" s="34" t="str">
        <f>IF(AND(C945="Abierto",D945="Media"),RANK(V945,$V$4:$V$999,0)+COUNTIF($V$4:V945,V945)-1+MAX(Q:Q,T:T),"")</f>
        <v/>
      </c>
      <c r="X945" s="34" t="str">
        <f t="shared" si="228"/>
        <v/>
      </c>
      <c r="Y945" s="34" t="str">
        <f t="shared" ca="1" si="229"/>
        <v/>
      </c>
      <c r="Z945" s="34" t="str">
        <f>IF(AND(C945="Abierto",D945="Baja"),RANK(Y945,$Y$4:$Y$999,0)+COUNTIF($Y$4:Y945,Y945)-1+MAX(Q:Q,T:T,W:W),"")</f>
        <v/>
      </c>
      <c r="AA945" s="35" t="str">
        <f t="shared" si="235"/>
        <v/>
      </c>
      <c r="AB945" s="35" t="str">
        <f t="shared" si="230"/>
        <v/>
      </c>
      <c r="AC945" s="35" t="str">
        <f t="shared" si="231"/>
        <v/>
      </c>
      <c r="AD945" s="36">
        <v>942</v>
      </c>
      <c r="AE945" s="36" t="str">
        <f t="shared" ca="1" si="232"/>
        <v/>
      </c>
      <c r="AF945" s="37" t="str">
        <f t="shared" ca="1" si="233"/>
        <v/>
      </c>
      <c r="AG945" s="24"/>
      <c r="AH945" s="24"/>
      <c r="AI945" s="24"/>
      <c r="AJ945" s="24"/>
      <c r="AK945" s="36" t="str">
        <f>IF(AL945="","",MAX($AK$1:AK944)+1)</f>
        <v/>
      </c>
      <c r="AL945" s="39" t="str">
        <f>IF(H945="","",IF(COUNTIF($AL$3:AL944,H945)=0,H945,""))</f>
        <v/>
      </c>
      <c r="AM945" s="39" t="str">
        <f t="shared" si="234"/>
        <v/>
      </c>
    </row>
    <row r="946" spans="2:39" x14ac:dyDescent="0.35">
      <c r="B946" s="31"/>
      <c r="C946" s="31"/>
      <c r="D946" s="31"/>
      <c r="E946" s="31"/>
      <c r="F946" s="78"/>
      <c r="G946" s="21"/>
      <c r="H946" s="31"/>
      <c r="I946" s="32"/>
      <c r="J946" s="33" t="str">
        <f t="shared" si="221"/>
        <v/>
      </c>
      <c r="K946" s="31"/>
      <c r="L946" s="24"/>
      <c r="M946" s="24"/>
      <c r="N946" s="24"/>
      <c r="O946" s="34" t="str">
        <f t="shared" si="222"/>
        <v/>
      </c>
      <c r="P946" s="34" t="str">
        <f t="shared" ca="1" si="223"/>
        <v/>
      </c>
      <c r="Q946" s="34" t="str">
        <f>IF(AND(C946="Abierto",D946="Urgente"),RANK(P946,$P$4:$P$999,0)+COUNTIF($P$4:P946,P946)-1,"")</f>
        <v/>
      </c>
      <c r="R946" s="34" t="str">
        <f t="shared" si="224"/>
        <v/>
      </c>
      <c r="S946" s="34" t="str">
        <f t="shared" ca="1" si="225"/>
        <v/>
      </c>
      <c r="T946" s="34" t="str">
        <f>IF(AND(C946="Abierto",D946="Alta"),RANK(S946,$S$4:$S$999,0)+COUNTIF($S$4:S946,S946)-1+MAX(Q:Q),"")</f>
        <v/>
      </c>
      <c r="U946" s="34" t="str">
        <f t="shared" si="226"/>
        <v/>
      </c>
      <c r="V946" s="34" t="str">
        <f t="shared" ca="1" si="227"/>
        <v/>
      </c>
      <c r="W946" s="34" t="str">
        <f>IF(AND(C946="Abierto",D946="Media"),RANK(V946,$V$4:$V$999,0)+COUNTIF($V$4:V946,V946)-1+MAX(Q:Q,T:T),"")</f>
        <v/>
      </c>
      <c r="X946" s="34" t="str">
        <f t="shared" si="228"/>
        <v/>
      </c>
      <c r="Y946" s="34" t="str">
        <f t="shared" ca="1" si="229"/>
        <v/>
      </c>
      <c r="Z946" s="34" t="str">
        <f>IF(AND(C946="Abierto",D946="Baja"),RANK(Y946,$Y$4:$Y$999,0)+COUNTIF($Y$4:Y946,Y946)-1+MAX(Q:Q,T:T,W:W),"")</f>
        <v/>
      </c>
      <c r="AA946" s="35" t="str">
        <f t="shared" si="235"/>
        <v/>
      </c>
      <c r="AB946" s="35" t="str">
        <f t="shared" si="230"/>
        <v/>
      </c>
      <c r="AC946" s="35" t="str">
        <f t="shared" si="231"/>
        <v/>
      </c>
      <c r="AD946" s="36">
        <v>943</v>
      </c>
      <c r="AE946" s="36" t="str">
        <f t="shared" ca="1" si="232"/>
        <v/>
      </c>
      <c r="AF946" s="37" t="str">
        <f t="shared" ca="1" si="233"/>
        <v/>
      </c>
      <c r="AG946" s="24"/>
      <c r="AH946" s="24"/>
      <c r="AI946" s="24"/>
      <c r="AJ946" s="24"/>
      <c r="AK946" s="36" t="str">
        <f>IF(AL946="","",MAX($AK$1:AK945)+1)</f>
        <v/>
      </c>
      <c r="AL946" s="39" t="str">
        <f>IF(H946="","",IF(COUNTIF($AL$3:AL945,H946)=0,H946,""))</f>
        <v/>
      </c>
      <c r="AM946" s="39" t="str">
        <f t="shared" si="234"/>
        <v/>
      </c>
    </row>
    <row r="947" spans="2:39" x14ac:dyDescent="0.35">
      <c r="B947" s="31"/>
      <c r="C947" s="31"/>
      <c r="D947" s="31"/>
      <c r="E947" s="31"/>
      <c r="F947" s="78"/>
      <c r="G947" s="21"/>
      <c r="H947" s="31"/>
      <c r="I947" s="32"/>
      <c r="J947" s="33" t="str">
        <f t="shared" si="221"/>
        <v/>
      </c>
      <c r="K947" s="31"/>
      <c r="L947" s="24"/>
      <c r="M947" s="24"/>
      <c r="N947" s="24"/>
      <c r="O947" s="34" t="str">
        <f t="shared" si="222"/>
        <v/>
      </c>
      <c r="P947" s="34" t="str">
        <f t="shared" ca="1" si="223"/>
        <v/>
      </c>
      <c r="Q947" s="34" t="str">
        <f>IF(AND(C947="Abierto",D947="Urgente"),RANK(P947,$P$4:$P$999,0)+COUNTIF($P$4:P947,P947)-1,"")</f>
        <v/>
      </c>
      <c r="R947" s="34" t="str">
        <f t="shared" si="224"/>
        <v/>
      </c>
      <c r="S947" s="34" t="str">
        <f t="shared" ca="1" si="225"/>
        <v/>
      </c>
      <c r="T947" s="34" t="str">
        <f>IF(AND(C947="Abierto",D947="Alta"),RANK(S947,$S$4:$S$999,0)+COUNTIF($S$4:S947,S947)-1+MAX(Q:Q),"")</f>
        <v/>
      </c>
      <c r="U947" s="34" t="str">
        <f t="shared" si="226"/>
        <v/>
      </c>
      <c r="V947" s="34" t="str">
        <f t="shared" ca="1" si="227"/>
        <v/>
      </c>
      <c r="W947" s="34" t="str">
        <f>IF(AND(C947="Abierto",D947="Media"),RANK(V947,$V$4:$V$999,0)+COUNTIF($V$4:V947,V947)-1+MAX(Q:Q,T:T),"")</f>
        <v/>
      </c>
      <c r="X947" s="34" t="str">
        <f t="shared" si="228"/>
        <v/>
      </c>
      <c r="Y947" s="34" t="str">
        <f t="shared" ca="1" si="229"/>
        <v/>
      </c>
      <c r="Z947" s="34" t="str">
        <f>IF(AND(C947="Abierto",D947="Baja"),RANK(Y947,$Y$4:$Y$999,0)+COUNTIF($Y$4:Y947,Y947)-1+MAX(Q:Q,T:T,W:W),"")</f>
        <v/>
      </c>
      <c r="AA947" s="35" t="str">
        <f t="shared" si="235"/>
        <v/>
      </c>
      <c r="AB947" s="35" t="str">
        <f t="shared" si="230"/>
        <v/>
      </c>
      <c r="AC947" s="35" t="str">
        <f t="shared" si="231"/>
        <v/>
      </c>
      <c r="AD947" s="36">
        <v>944</v>
      </c>
      <c r="AE947" s="36" t="str">
        <f t="shared" ca="1" si="232"/>
        <v/>
      </c>
      <c r="AF947" s="37" t="str">
        <f t="shared" ca="1" si="233"/>
        <v/>
      </c>
      <c r="AG947" s="24"/>
      <c r="AH947" s="24"/>
      <c r="AI947" s="24"/>
      <c r="AJ947" s="24"/>
      <c r="AK947" s="36" t="str">
        <f>IF(AL947="","",MAX($AK$1:AK946)+1)</f>
        <v/>
      </c>
      <c r="AL947" s="39" t="str">
        <f>IF(H947="","",IF(COUNTIF($AL$3:AL946,H947)=0,H947,""))</f>
        <v/>
      </c>
      <c r="AM947" s="39" t="str">
        <f t="shared" si="234"/>
        <v/>
      </c>
    </row>
    <row r="948" spans="2:39" x14ac:dyDescent="0.35">
      <c r="B948" s="31"/>
      <c r="C948" s="31"/>
      <c r="D948" s="31"/>
      <c r="E948" s="31"/>
      <c r="F948" s="78"/>
      <c r="G948" s="21"/>
      <c r="H948" s="31"/>
      <c r="I948" s="32"/>
      <c r="J948" s="33" t="str">
        <f t="shared" si="221"/>
        <v/>
      </c>
      <c r="K948" s="31"/>
      <c r="L948" s="24"/>
      <c r="M948" s="24"/>
      <c r="N948" s="24"/>
      <c r="O948" s="34" t="str">
        <f t="shared" si="222"/>
        <v/>
      </c>
      <c r="P948" s="34" t="str">
        <f t="shared" ca="1" si="223"/>
        <v/>
      </c>
      <c r="Q948" s="34" t="str">
        <f>IF(AND(C948="Abierto",D948="Urgente"),RANK(P948,$P$4:$P$999,0)+COUNTIF($P$4:P948,P948)-1,"")</f>
        <v/>
      </c>
      <c r="R948" s="34" t="str">
        <f t="shared" si="224"/>
        <v/>
      </c>
      <c r="S948" s="34" t="str">
        <f t="shared" ca="1" si="225"/>
        <v/>
      </c>
      <c r="T948" s="34" t="str">
        <f>IF(AND(C948="Abierto",D948="Alta"),RANK(S948,$S$4:$S$999,0)+COUNTIF($S$4:S948,S948)-1+MAX(Q:Q),"")</f>
        <v/>
      </c>
      <c r="U948" s="34" t="str">
        <f t="shared" si="226"/>
        <v/>
      </c>
      <c r="V948" s="34" t="str">
        <f t="shared" ca="1" si="227"/>
        <v/>
      </c>
      <c r="W948" s="34" t="str">
        <f>IF(AND(C948="Abierto",D948="Media"),RANK(V948,$V$4:$V$999,0)+COUNTIF($V$4:V948,V948)-1+MAX(Q:Q,T:T),"")</f>
        <v/>
      </c>
      <c r="X948" s="34" t="str">
        <f t="shared" si="228"/>
        <v/>
      </c>
      <c r="Y948" s="34" t="str">
        <f t="shared" ca="1" si="229"/>
        <v/>
      </c>
      <c r="Z948" s="34" t="str">
        <f>IF(AND(C948="Abierto",D948="Baja"),RANK(Y948,$Y$4:$Y$999,0)+COUNTIF($Y$4:Y948,Y948)-1+MAX(Q:Q,T:T,W:W),"")</f>
        <v/>
      </c>
      <c r="AA948" s="35" t="str">
        <f t="shared" si="235"/>
        <v/>
      </c>
      <c r="AB948" s="35" t="str">
        <f t="shared" si="230"/>
        <v/>
      </c>
      <c r="AC948" s="35" t="str">
        <f t="shared" si="231"/>
        <v/>
      </c>
      <c r="AD948" s="36">
        <v>945</v>
      </c>
      <c r="AE948" s="36" t="str">
        <f t="shared" ca="1" si="232"/>
        <v/>
      </c>
      <c r="AF948" s="37" t="str">
        <f t="shared" ca="1" si="233"/>
        <v/>
      </c>
      <c r="AG948" s="24"/>
      <c r="AH948" s="24"/>
      <c r="AI948" s="24"/>
      <c r="AJ948" s="24"/>
      <c r="AK948" s="36" t="str">
        <f>IF(AL948="","",MAX($AK$1:AK947)+1)</f>
        <v/>
      </c>
      <c r="AL948" s="39" t="str">
        <f>IF(H948="","",IF(COUNTIF($AL$3:AL947,H948)=0,H948,""))</f>
        <v/>
      </c>
      <c r="AM948" s="39" t="str">
        <f t="shared" si="234"/>
        <v/>
      </c>
    </row>
    <row r="949" spans="2:39" x14ac:dyDescent="0.35">
      <c r="B949" s="31"/>
      <c r="C949" s="31"/>
      <c r="D949" s="31"/>
      <c r="E949" s="31"/>
      <c r="F949" s="78"/>
      <c r="G949" s="21"/>
      <c r="H949" s="31"/>
      <c r="I949" s="32"/>
      <c r="J949" s="33" t="str">
        <f t="shared" si="221"/>
        <v/>
      </c>
      <c r="K949" s="31"/>
      <c r="L949" s="24"/>
      <c r="M949" s="24"/>
      <c r="N949" s="24"/>
      <c r="O949" s="34" t="str">
        <f t="shared" si="222"/>
        <v/>
      </c>
      <c r="P949" s="34" t="str">
        <f t="shared" ca="1" si="223"/>
        <v/>
      </c>
      <c r="Q949" s="34" t="str">
        <f>IF(AND(C949="Abierto",D949="Urgente"),RANK(P949,$P$4:$P$999,0)+COUNTIF($P$4:P949,P949)-1,"")</f>
        <v/>
      </c>
      <c r="R949" s="34" t="str">
        <f t="shared" si="224"/>
        <v/>
      </c>
      <c r="S949" s="34" t="str">
        <f t="shared" ca="1" si="225"/>
        <v/>
      </c>
      <c r="T949" s="34" t="str">
        <f>IF(AND(C949="Abierto",D949="Alta"),RANK(S949,$S$4:$S$999,0)+COUNTIF($S$4:S949,S949)-1+MAX(Q:Q),"")</f>
        <v/>
      </c>
      <c r="U949" s="34" t="str">
        <f t="shared" si="226"/>
        <v/>
      </c>
      <c r="V949" s="34" t="str">
        <f t="shared" ca="1" si="227"/>
        <v/>
      </c>
      <c r="W949" s="34" t="str">
        <f>IF(AND(C949="Abierto",D949="Media"),RANK(V949,$V$4:$V$999,0)+COUNTIF($V$4:V949,V949)-1+MAX(Q:Q,T:T),"")</f>
        <v/>
      </c>
      <c r="X949" s="34" t="str">
        <f t="shared" si="228"/>
        <v/>
      </c>
      <c r="Y949" s="34" t="str">
        <f t="shared" ca="1" si="229"/>
        <v/>
      </c>
      <c r="Z949" s="34" t="str">
        <f>IF(AND(C949="Abierto",D949="Baja"),RANK(Y949,$Y$4:$Y$999,0)+COUNTIF($Y$4:Y949,Y949)-1+MAX(Q:Q,T:T,W:W),"")</f>
        <v/>
      </c>
      <c r="AA949" s="35" t="str">
        <f t="shared" si="235"/>
        <v/>
      </c>
      <c r="AB949" s="35" t="str">
        <f t="shared" si="230"/>
        <v/>
      </c>
      <c r="AC949" s="35" t="str">
        <f t="shared" si="231"/>
        <v/>
      </c>
      <c r="AD949" s="36">
        <v>946</v>
      </c>
      <c r="AE949" s="36" t="str">
        <f t="shared" ca="1" si="232"/>
        <v/>
      </c>
      <c r="AF949" s="37" t="str">
        <f t="shared" ca="1" si="233"/>
        <v/>
      </c>
      <c r="AG949" s="24"/>
      <c r="AH949" s="24"/>
      <c r="AI949" s="24"/>
      <c r="AJ949" s="24"/>
      <c r="AK949" s="36" t="str">
        <f>IF(AL949="","",MAX($AK$1:AK948)+1)</f>
        <v/>
      </c>
      <c r="AL949" s="39" t="str">
        <f>IF(H949="","",IF(COUNTIF($AL$3:AL948,H949)=0,H949,""))</f>
        <v/>
      </c>
      <c r="AM949" s="39" t="str">
        <f t="shared" si="234"/>
        <v/>
      </c>
    </row>
    <row r="950" spans="2:39" x14ac:dyDescent="0.35">
      <c r="B950" s="31"/>
      <c r="C950" s="31"/>
      <c r="D950" s="31"/>
      <c r="E950" s="31"/>
      <c r="F950" s="78"/>
      <c r="G950" s="21"/>
      <c r="H950" s="31"/>
      <c r="I950" s="32"/>
      <c r="J950" s="33" t="str">
        <f t="shared" si="221"/>
        <v/>
      </c>
      <c r="K950" s="31"/>
      <c r="L950" s="24"/>
      <c r="M950" s="24"/>
      <c r="N950" s="24"/>
      <c r="O950" s="34" t="str">
        <f t="shared" si="222"/>
        <v/>
      </c>
      <c r="P950" s="34" t="str">
        <f t="shared" ca="1" si="223"/>
        <v/>
      </c>
      <c r="Q950" s="34" t="str">
        <f>IF(AND(C950="Abierto",D950="Urgente"),RANK(P950,$P$4:$P$999,0)+COUNTIF($P$4:P950,P950)-1,"")</f>
        <v/>
      </c>
      <c r="R950" s="34" t="str">
        <f t="shared" si="224"/>
        <v/>
      </c>
      <c r="S950" s="34" t="str">
        <f t="shared" ca="1" si="225"/>
        <v/>
      </c>
      <c r="T950" s="34" t="str">
        <f>IF(AND(C950="Abierto",D950="Alta"),RANK(S950,$S$4:$S$999,0)+COUNTIF($S$4:S950,S950)-1+MAX(Q:Q),"")</f>
        <v/>
      </c>
      <c r="U950" s="34" t="str">
        <f t="shared" si="226"/>
        <v/>
      </c>
      <c r="V950" s="34" t="str">
        <f t="shared" ca="1" si="227"/>
        <v/>
      </c>
      <c r="W950" s="34" t="str">
        <f>IF(AND(C950="Abierto",D950="Media"),RANK(V950,$V$4:$V$999,0)+COUNTIF($V$4:V950,V950)-1+MAX(Q:Q,T:T),"")</f>
        <v/>
      </c>
      <c r="X950" s="34" t="str">
        <f t="shared" si="228"/>
        <v/>
      </c>
      <c r="Y950" s="34" t="str">
        <f t="shared" ca="1" si="229"/>
        <v/>
      </c>
      <c r="Z950" s="34" t="str">
        <f>IF(AND(C950="Abierto",D950="Baja"),RANK(Y950,$Y$4:$Y$999,0)+COUNTIF($Y$4:Y950,Y950)-1+MAX(Q:Q,T:T,W:W),"")</f>
        <v/>
      </c>
      <c r="AA950" s="35" t="str">
        <f t="shared" si="235"/>
        <v/>
      </c>
      <c r="AB950" s="35" t="str">
        <f t="shared" si="230"/>
        <v/>
      </c>
      <c r="AC950" s="35" t="str">
        <f t="shared" si="231"/>
        <v/>
      </c>
      <c r="AD950" s="36">
        <v>947</v>
      </c>
      <c r="AE950" s="36" t="str">
        <f t="shared" ca="1" si="232"/>
        <v/>
      </c>
      <c r="AF950" s="37" t="str">
        <f t="shared" ca="1" si="233"/>
        <v/>
      </c>
      <c r="AG950" s="24"/>
      <c r="AH950" s="24"/>
      <c r="AI950" s="24"/>
      <c r="AJ950" s="24"/>
      <c r="AK950" s="36" t="str">
        <f>IF(AL950="","",MAX($AK$1:AK949)+1)</f>
        <v/>
      </c>
      <c r="AL950" s="39" t="str">
        <f>IF(H950="","",IF(COUNTIF($AL$3:AL949,H950)=0,H950,""))</f>
        <v/>
      </c>
      <c r="AM950" s="39" t="str">
        <f t="shared" si="234"/>
        <v/>
      </c>
    </row>
    <row r="951" spans="2:39" x14ac:dyDescent="0.35">
      <c r="B951" s="31"/>
      <c r="C951" s="31"/>
      <c r="D951" s="31"/>
      <c r="E951" s="31"/>
      <c r="F951" s="78"/>
      <c r="G951" s="21"/>
      <c r="H951" s="31"/>
      <c r="I951" s="32"/>
      <c r="J951" s="33" t="str">
        <f t="shared" si="221"/>
        <v/>
      </c>
      <c r="K951" s="31"/>
      <c r="L951" s="24"/>
      <c r="M951" s="24"/>
      <c r="N951" s="24"/>
      <c r="O951" s="34" t="str">
        <f t="shared" si="222"/>
        <v/>
      </c>
      <c r="P951" s="34" t="str">
        <f t="shared" ca="1" si="223"/>
        <v/>
      </c>
      <c r="Q951" s="34" t="str">
        <f>IF(AND(C951="Abierto",D951="Urgente"),RANK(P951,$P$4:$P$999,0)+COUNTIF($P$4:P951,P951)-1,"")</f>
        <v/>
      </c>
      <c r="R951" s="34" t="str">
        <f t="shared" si="224"/>
        <v/>
      </c>
      <c r="S951" s="34" t="str">
        <f t="shared" ca="1" si="225"/>
        <v/>
      </c>
      <c r="T951" s="34" t="str">
        <f>IF(AND(C951="Abierto",D951="Alta"),RANK(S951,$S$4:$S$999,0)+COUNTIF($S$4:S951,S951)-1+MAX(Q:Q),"")</f>
        <v/>
      </c>
      <c r="U951" s="34" t="str">
        <f t="shared" si="226"/>
        <v/>
      </c>
      <c r="V951" s="34" t="str">
        <f t="shared" ca="1" si="227"/>
        <v/>
      </c>
      <c r="W951" s="34" t="str">
        <f>IF(AND(C951="Abierto",D951="Media"),RANK(V951,$V$4:$V$999,0)+COUNTIF($V$4:V951,V951)-1+MAX(Q:Q,T:T),"")</f>
        <v/>
      </c>
      <c r="X951" s="34" t="str">
        <f t="shared" si="228"/>
        <v/>
      </c>
      <c r="Y951" s="34" t="str">
        <f t="shared" ca="1" si="229"/>
        <v/>
      </c>
      <c r="Z951" s="34" t="str">
        <f>IF(AND(C951="Abierto",D951="Baja"),RANK(Y951,$Y$4:$Y$999,0)+COUNTIF($Y$4:Y951,Y951)-1+MAX(Q:Q,T:T,W:W),"")</f>
        <v/>
      </c>
      <c r="AA951" s="35" t="str">
        <f t="shared" si="235"/>
        <v/>
      </c>
      <c r="AB951" s="35" t="str">
        <f t="shared" si="230"/>
        <v/>
      </c>
      <c r="AC951" s="35" t="str">
        <f t="shared" si="231"/>
        <v/>
      </c>
      <c r="AD951" s="36">
        <v>948</v>
      </c>
      <c r="AE951" s="36" t="str">
        <f t="shared" ca="1" si="232"/>
        <v/>
      </c>
      <c r="AF951" s="37" t="str">
        <f t="shared" ca="1" si="233"/>
        <v/>
      </c>
      <c r="AG951" s="24"/>
      <c r="AH951" s="24"/>
      <c r="AI951" s="24"/>
      <c r="AJ951" s="24"/>
      <c r="AK951" s="36" t="str">
        <f>IF(AL951="","",MAX($AK$1:AK950)+1)</f>
        <v/>
      </c>
      <c r="AL951" s="39" t="str">
        <f>IF(H951="","",IF(COUNTIF($AL$3:AL950,H951)=0,H951,""))</f>
        <v/>
      </c>
      <c r="AM951" s="39" t="str">
        <f t="shared" si="234"/>
        <v/>
      </c>
    </row>
    <row r="952" spans="2:39" x14ac:dyDescent="0.35">
      <c r="B952" s="31"/>
      <c r="C952" s="31"/>
      <c r="D952" s="31"/>
      <c r="E952" s="31"/>
      <c r="F952" s="78"/>
      <c r="G952" s="21"/>
      <c r="H952" s="31"/>
      <c r="I952" s="32"/>
      <c r="J952" s="33" t="str">
        <f t="shared" si="221"/>
        <v/>
      </c>
      <c r="K952" s="31"/>
      <c r="L952" s="24"/>
      <c r="M952" s="24"/>
      <c r="N952" s="24"/>
      <c r="O952" s="34" t="str">
        <f t="shared" si="222"/>
        <v/>
      </c>
      <c r="P952" s="34" t="str">
        <f t="shared" ca="1" si="223"/>
        <v/>
      </c>
      <c r="Q952" s="34" t="str">
        <f>IF(AND(C952="Abierto",D952="Urgente"),RANK(P952,$P$4:$P$999,0)+COUNTIF($P$4:P952,P952)-1,"")</f>
        <v/>
      </c>
      <c r="R952" s="34" t="str">
        <f t="shared" si="224"/>
        <v/>
      </c>
      <c r="S952" s="34" t="str">
        <f t="shared" ca="1" si="225"/>
        <v/>
      </c>
      <c r="T952" s="34" t="str">
        <f>IF(AND(C952="Abierto",D952="Alta"),RANK(S952,$S$4:$S$999,0)+COUNTIF($S$4:S952,S952)-1+MAX(Q:Q),"")</f>
        <v/>
      </c>
      <c r="U952" s="34" t="str">
        <f t="shared" si="226"/>
        <v/>
      </c>
      <c r="V952" s="34" t="str">
        <f t="shared" ca="1" si="227"/>
        <v/>
      </c>
      <c r="W952" s="34" t="str">
        <f>IF(AND(C952="Abierto",D952="Media"),RANK(V952,$V$4:$V$999,0)+COUNTIF($V$4:V952,V952)-1+MAX(Q:Q,T:T),"")</f>
        <v/>
      </c>
      <c r="X952" s="34" t="str">
        <f t="shared" si="228"/>
        <v/>
      </c>
      <c r="Y952" s="34" t="str">
        <f t="shared" ca="1" si="229"/>
        <v/>
      </c>
      <c r="Z952" s="34" t="str">
        <f>IF(AND(C952="Abierto",D952="Baja"),RANK(Y952,$Y$4:$Y$999,0)+COUNTIF($Y$4:Y952,Y952)-1+MAX(Q:Q,T:T,W:W),"")</f>
        <v/>
      </c>
      <c r="AA952" s="35" t="str">
        <f t="shared" si="235"/>
        <v/>
      </c>
      <c r="AB952" s="35" t="str">
        <f t="shared" si="230"/>
        <v/>
      </c>
      <c r="AC952" s="35" t="str">
        <f t="shared" si="231"/>
        <v/>
      </c>
      <c r="AD952" s="36">
        <v>949</v>
      </c>
      <c r="AE952" s="36" t="str">
        <f t="shared" ca="1" si="232"/>
        <v/>
      </c>
      <c r="AF952" s="37" t="str">
        <f t="shared" ca="1" si="233"/>
        <v/>
      </c>
      <c r="AG952" s="24"/>
      <c r="AH952" s="24"/>
      <c r="AI952" s="24"/>
      <c r="AJ952" s="24"/>
      <c r="AK952" s="36" t="str">
        <f>IF(AL952="","",MAX($AK$1:AK951)+1)</f>
        <v/>
      </c>
      <c r="AL952" s="39" t="str">
        <f>IF(H952="","",IF(COUNTIF($AL$3:AL951,H952)=0,H952,""))</f>
        <v/>
      </c>
      <c r="AM952" s="39" t="str">
        <f t="shared" si="234"/>
        <v/>
      </c>
    </row>
    <row r="953" spans="2:39" x14ac:dyDescent="0.35">
      <c r="B953" s="31"/>
      <c r="C953" s="31"/>
      <c r="D953" s="31"/>
      <c r="E953" s="31"/>
      <c r="F953" s="78"/>
      <c r="G953" s="21"/>
      <c r="H953" s="31"/>
      <c r="I953" s="32"/>
      <c r="J953" s="33" t="str">
        <f t="shared" si="221"/>
        <v/>
      </c>
      <c r="K953" s="31"/>
      <c r="L953" s="24"/>
      <c r="M953" s="24"/>
      <c r="N953" s="24"/>
      <c r="O953" s="34" t="str">
        <f t="shared" si="222"/>
        <v/>
      </c>
      <c r="P953" s="34" t="str">
        <f t="shared" ca="1" si="223"/>
        <v/>
      </c>
      <c r="Q953" s="34" t="str">
        <f>IF(AND(C953="Abierto",D953="Urgente"),RANK(P953,$P$4:$P$999,0)+COUNTIF($P$4:P953,P953)-1,"")</f>
        <v/>
      </c>
      <c r="R953" s="34" t="str">
        <f t="shared" si="224"/>
        <v/>
      </c>
      <c r="S953" s="34" t="str">
        <f t="shared" ca="1" si="225"/>
        <v/>
      </c>
      <c r="T953" s="34" t="str">
        <f>IF(AND(C953="Abierto",D953="Alta"),RANK(S953,$S$4:$S$999,0)+COUNTIF($S$4:S953,S953)-1+MAX(Q:Q),"")</f>
        <v/>
      </c>
      <c r="U953" s="34" t="str">
        <f t="shared" si="226"/>
        <v/>
      </c>
      <c r="V953" s="34" t="str">
        <f t="shared" ca="1" si="227"/>
        <v/>
      </c>
      <c r="W953" s="34" t="str">
        <f>IF(AND(C953="Abierto",D953="Media"),RANK(V953,$V$4:$V$999,0)+COUNTIF($V$4:V953,V953)-1+MAX(Q:Q,T:T),"")</f>
        <v/>
      </c>
      <c r="X953" s="34" t="str">
        <f t="shared" si="228"/>
        <v/>
      </c>
      <c r="Y953" s="34" t="str">
        <f t="shared" ca="1" si="229"/>
        <v/>
      </c>
      <c r="Z953" s="34" t="str">
        <f>IF(AND(C953="Abierto",D953="Baja"),RANK(Y953,$Y$4:$Y$999,0)+COUNTIF($Y$4:Y953,Y953)-1+MAX(Q:Q,T:T,W:W),"")</f>
        <v/>
      </c>
      <c r="AA953" s="35" t="str">
        <f t="shared" si="235"/>
        <v/>
      </c>
      <c r="AB953" s="35" t="str">
        <f t="shared" si="230"/>
        <v/>
      </c>
      <c r="AC953" s="35" t="str">
        <f t="shared" si="231"/>
        <v/>
      </c>
      <c r="AD953" s="36">
        <v>950</v>
      </c>
      <c r="AE953" s="36" t="str">
        <f t="shared" ca="1" si="232"/>
        <v/>
      </c>
      <c r="AF953" s="37" t="str">
        <f t="shared" ca="1" si="233"/>
        <v/>
      </c>
      <c r="AG953" s="24"/>
      <c r="AH953" s="24"/>
      <c r="AI953" s="24"/>
      <c r="AJ953" s="24"/>
      <c r="AK953" s="36" t="str">
        <f>IF(AL953="","",MAX($AK$1:AK952)+1)</f>
        <v/>
      </c>
      <c r="AL953" s="39" t="str">
        <f>IF(H953="","",IF(COUNTIF($AL$3:AL952,H953)=0,H953,""))</f>
        <v/>
      </c>
      <c r="AM953" s="39" t="str">
        <f t="shared" si="234"/>
        <v/>
      </c>
    </row>
    <row r="954" spans="2:39" x14ac:dyDescent="0.35">
      <c r="B954" s="31"/>
      <c r="C954" s="31"/>
      <c r="D954" s="31"/>
      <c r="E954" s="31"/>
      <c r="F954" s="78"/>
      <c r="G954" s="21"/>
      <c r="H954" s="31"/>
      <c r="I954" s="32"/>
      <c r="J954" s="33" t="str">
        <f t="shared" si="221"/>
        <v/>
      </c>
      <c r="K954" s="31"/>
      <c r="L954" s="24"/>
      <c r="M954" s="24"/>
      <c r="N954" s="24"/>
      <c r="O954" s="34" t="str">
        <f t="shared" si="222"/>
        <v/>
      </c>
      <c r="P954" s="34" t="str">
        <f t="shared" ca="1" si="223"/>
        <v/>
      </c>
      <c r="Q954" s="34" t="str">
        <f>IF(AND(C954="Abierto",D954="Urgente"),RANK(P954,$P$4:$P$999,0)+COUNTIF($P$4:P954,P954)-1,"")</f>
        <v/>
      </c>
      <c r="R954" s="34" t="str">
        <f t="shared" si="224"/>
        <v/>
      </c>
      <c r="S954" s="34" t="str">
        <f t="shared" ca="1" si="225"/>
        <v/>
      </c>
      <c r="T954" s="34" t="str">
        <f>IF(AND(C954="Abierto",D954="Alta"),RANK(S954,$S$4:$S$999,0)+COUNTIF($S$4:S954,S954)-1+MAX(Q:Q),"")</f>
        <v/>
      </c>
      <c r="U954" s="34" t="str">
        <f t="shared" si="226"/>
        <v/>
      </c>
      <c r="V954" s="34" t="str">
        <f t="shared" ca="1" si="227"/>
        <v/>
      </c>
      <c r="W954" s="34" t="str">
        <f>IF(AND(C954="Abierto",D954="Media"),RANK(V954,$V$4:$V$999,0)+COUNTIF($V$4:V954,V954)-1+MAX(Q:Q,T:T),"")</f>
        <v/>
      </c>
      <c r="X954" s="34" t="str">
        <f t="shared" si="228"/>
        <v/>
      </c>
      <c r="Y954" s="34" t="str">
        <f t="shared" ca="1" si="229"/>
        <v/>
      </c>
      <c r="Z954" s="34" t="str">
        <f>IF(AND(C954="Abierto",D954="Baja"),RANK(Y954,$Y$4:$Y$999,0)+COUNTIF($Y$4:Y954,Y954)-1+MAX(Q:Q,T:T,W:W),"")</f>
        <v/>
      </c>
      <c r="AA954" s="35" t="str">
        <f t="shared" si="235"/>
        <v/>
      </c>
      <c r="AB954" s="35" t="str">
        <f t="shared" si="230"/>
        <v/>
      </c>
      <c r="AC954" s="35" t="str">
        <f t="shared" si="231"/>
        <v/>
      </c>
      <c r="AD954" s="36">
        <v>951</v>
      </c>
      <c r="AE954" s="36" t="str">
        <f t="shared" ca="1" si="232"/>
        <v/>
      </c>
      <c r="AF954" s="37" t="str">
        <f t="shared" ca="1" si="233"/>
        <v/>
      </c>
      <c r="AG954" s="24"/>
      <c r="AH954" s="24"/>
      <c r="AI954" s="24"/>
      <c r="AJ954" s="24"/>
      <c r="AK954" s="36" t="str">
        <f>IF(AL954="","",MAX($AK$1:AK953)+1)</f>
        <v/>
      </c>
      <c r="AL954" s="39" t="str">
        <f>IF(H954="","",IF(COUNTIF($AL$3:AL953,H954)=0,H954,""))</f>
        <v/>
      </c>
      <c r="AM954" s="39" t="str">
        <f t="shared" si="234"/>
        <v/>
      </c>
    </row>
    <row r="955" spans="2:39" x14ac:dyDescent="0.35">
      <c r="B955" s="31"/>
      <c r="C955" s="31"/>
      <c r="D955" s="31"/>
      <c r="E955" s="31"/>
      <c r="F955" s="78"/>
      <c r="G955" s="21"/>
      <c r="H955" s="31"/>
      <c r="I955" s="32"/>
      <c r="J955" s="33" t="str">
        <f t="shared" si="221"/>
        <v/>
      </c>
      <c r="K955" s="31"/>
      <c r="L955" s="24"/>
      <c r="M955" s="24"/>
      <c r="N955" s="24"/>
      <c r="O955" s="34" t="str">
        <f t="shared" si="222"/>
        <v/>
      </c>
      <c r="P955" s="34" t="str">
        <f t="shared" ca="1" si="223"/>
        <v/>
      </c>
      <c r="Q955" s="34" t="str">
        <f>IF(AND(C955="Abierto",D955="Urgente"),RANK(P955,$P$4:$P$999,0)+COUNTIF($P$4:P955,P955)-1,"")</f>
        <v/>
      </c>
      <c r="R955" s="34" t="str">
        <f t="shared" si="224"/>
        <v/>
      </c>
      <c r="S955" s="34" t="str">
        <f t="shared" ca="1" si="225"/>
        <v/>
      </c>
      <c r="T955" s="34" t="str">
        <f>IF(AND(C955="Abierto",D955="Alta"),RANK(S955,$S$4:$S$999,0)+COUNTIF($S$4:S955,S955)-1+MAX(Q:Q),"")</f>
        <v/>
      </c>
      <c r="U955" s="34" t="str">
        <f t="shared" si="226"/>
        <v/>
      </c>
      <c r="V955" s="34" t="str">
        <f t="shared" ca="1" si="227"/>
        <v/>
      </c>
      <c r="W955" s="34" t="str">
        <f>IF(AND(C955="Abierto",D955="Media"),RANK(V955,$V$4:$V$999,0)+COUNTIF($V$4:V955,V955)-1+MAX(Q:Q,T:T),"")</f>
        <v/>
      </c>
      <c r="X955" s="34" t="str">
        <f t="shared" si="228"/>
        <v/>
      </c>
      <c r="Y955" s="34" t="str">
        <f t="shared" ca="1" si="229"/>
        <v/>
      </c>
      <c r="Z955" s="34" t="str">
        <f>IF(AND(C955="Abierto",D955="Baja"),RANK(Y955,$Y$4:$Y$999,0)+COUNTIF($Y$4:Y955,Y955)-1+MAX(Q:Q,T:T,W:W),"")</f>
        <v/>
      </c>
      <c r="AA955" s="35" t="str">
        <f t="shared" si="235"/>
        <v/>
      </c>
      <c r="AB955" s="35" t="str">
        <f t="shared" si="230"/>
        <v/>
      </c>
      <c r="AC955" s="35" t="str">
        <f t="shared" si="231"/>
        <v/>
      </c>
      <c r="AD955" s="36">
        <v>952</v>
      </c>
      <c r="AE955" s="36" t="str">
        <f t="shared" ca="1" si="232"/>
        <v/>
      </c>
      <c r="AF955" s="37" t="str">
        <f t="shared" ca="1" si="233"/>
        <v/>
      </c>
      <c r="AG955" s="24"/>
      <c r="AH955" s="24"/>
      <c r="AI955" s="24"/>
      <c r="AJ955" s="24"/>
      <c r="AK955" s="36" t="str">
        <f>IF(AL955="","",MAX($AK$1:AK954)+1)</f>
        <v/>
      </c>
      <c r="AL955" s="39" t="str">
        <f>IF(H955="","",IF(COUNTIF($AL$3:AL954,H955)=0,H955,""))</f>
        <v/>
      </c>
      <c r="AM955" s="39" t="str">
        <f t="shared" si="234"/>
        <v/>
      </c>
    </row>
    <row r="956" spans="2:39" x14ac:dyDescent="0.35">
      <c r="B956" s="31"/>
      <c r="C956" s="31"/>
      <c r="D956" s="31"/>
      <c r="E956" s="31"/>
      <c r="F956" s="78"/>
      <c r="G956" s="21"/>
      <c r="H956" s="31"/>
      <c r="I956" s="32"/>
      <c r="J956" s="33" t="str">
        <f t="shared" si="221"/>
        <v/>
      </c>
      <c r="K956" s="31"/>
      <c r="L956" s="24"/>
      <c r="M956" s="24"/>
      <c r="N956" s="24"/>
      <c r="O956" s="34" t="str">
        <f t="shared" si="222"/>
        <v/>
      </c>
      <c r="P956" s="34" t="str">
        <f t="shared" ca="1" si="223"/>
        <v/>
      </c>
      <c r="Q956" s="34" t="str">
        <f>IF(AND(C956="Abierto",D956="Urgente"),RANK(P956,$P$4:$P$999,0)+COUNTIF($P$4:P956,P956)-1,"")</f>
        <v/>
      </c>
      <c r="R956" s="34" t="str">
        <f t="shared" si="224"/>
        <v/>
      </c>
      <c r="S956" s="34" t="str">
        <f t="shared" ca="1" si="225"/>
        <v/>
      </c>
      <c r="T956" s="34" t="str">
        <f>IF(AND(C956="Abierto",D956="Alta"),RANK(S956,$S$4:$S$999,0)+COUNTIF($S$4:S956,S956)-1+MAX(Q:Q),"")</f>
        <v/>
      </c>
      <c r="U956" s="34" t="str">
        <f t="shared" si="226"/>
        <v/>
      </c>
      <c r="V956" s="34" t="str">
        <f t="shared" ca="1" si="227"/>
        <v/>
      </c>
      <c r="W956" s="34" t="str">
        <f>IF(AND(C956="Abierto",D956="Media"),RANK(V956,$V$4:$V$999,0)+COUNTIF($V$4:V956,V956)-1+MAX(Q:Q,T:T),"")</f>
        <v/>
      </c>
      <c r="X956" s="34" t="str">
        <f t="shared" si="228"/>
        <v/>
      </c>
      <c r="Y956" s="34" t="str">
        <f t="shared" ca="1" si="229"/>
        <v/>
      </c>
      <c r="Z956" s="34" t="str">
        <f>IF(AND(C956="Abierto",D956="Baja"),RANK(Y956,$Y$4:$Y$999,0)+COUNTIF($Y$4:Y956,Y956)-1+MAX(Q:Q,T:T,W:W),"")</f>
        <v/>
      </c>
      <c r="AA956" s="35" t="str">
        <f t="shared" si="235"/>
        <v/>
      </c>
      <c r="AB956" s="35" t="str">
        <f t="shared" si="230"/>
        <v/>
      </c>
      <c r="AC956" s="35" t="str">
        <f t="shared" si="231"/>
        <v/>
      </c>
      <c r="AD956" s="36">
        <v>953</v>
      </c>
      <c r="AE956" s="36" t="str">
        <f t="shared" ca="1" si="232"/>
        <v/>
      </c>
      <c r="AF956" s="37" t="str">
        <f t="shared" ca="1" si="233"/>
        <v/>
      </c>
      <c r="AG956" s="24"/>
      <c r="AH956" s="24"/>
      <c r="AI956" s="24"/>
      <c r="AJ956" s="24"/>
      <c r="AK956" s="36" t="str">
        <f>IF(AL956="","",MAX($AK$1:AK955)+1)</f>
        <v/>
      </c>
      <c r="AL956" s="39" t="str">
        <f>IF(H956="","",IF(COUNTIF($AL$3:AL955,H956)=0,H956,""))</f>
        <v/>
      </c>
      <c r="AM956" s="39" t="str">
        <f t="shared" si="234"/>
        <v/>
      </c>
    </row>
    <row r="957" spans="2:39" x14ac:dyDescent="0.35">
      <c r="B957" s="31"/>
      <c r="C957" s="31"/>
      <c r="D957" s="31"/>
      <c r="E957" s="31"/>
      <c r="F957" s="78"/>
      <c r="G957" s="21"/>
      <c r="H957" s="31"/>
      <c r="I957" s="32"/>
      <c r="J957" s="33" t="str">
        <f t="shared" si="221"/>
        <v/>
      </c>
      <c r="K957" s="31"/>
      <c r="L957" s="24"/>
      <c r="M957" s="24"/>
      <c r="N957" s="24"/>
      <c r="O957" s="34" t="str">
        <f t="shared" si="222"/>
        <v/>
      </c>
      <c r="P957" s="34" t="str">
        <f t="shared" ca="1" si="223"/>
        <v/>
      </c>
      <c r="Q957" s="34" t="str">
        <f>IF(AND(C957="Abierto",D957="Urgente"),RANK(P957,$P$4:$P$999,0)+COUNTIF($P$4:P957,P957)-1,"")</f>
        <v/>
      </c>
      <c r="R957" s="34" t="str">
        <f t="shared" si="224"/>
        <v/>
      </c>
      <c r="S957" s="34" t="str">
        <f t="shared" ca="1" si="225"/>
        <v/>
      </c>
      <c r="T957" s="34" t="str">
        <f>IF(AND(C957="Abierto",D957="Alta"),RANK(S957,$S$4:$S$999,0)+COUNTIF($S$4:S957,S957)-1+MAX(Q:Q),"")</f>
        <v/>
      </c>
      <c r="U957" s="34" t="str">
        <f t="shared" si="226"/>
        <v/>
      </c>
      <c r="V957" s="34" t="str">
        <f t="shared" ca="1" si="227"/>
        <v/>
      </c>
      <c r="W957" s="34" t="str">
        <f>IF(AND(C957="Abierto",D957="Media"),RANK(V957,$V$4:$V$999,0)+COUNTIF($V$4:V957,V957)-1+MAX(Q:Q,T:T),"")</f>
        <v/>
      </c>
      <c r="X957" s="34" t="str">
        <f t="shared" si="228"/>
        <v/>
      </c>
      <c r="Y957" s="34" t="str">
        <f t="shared" ca="1" si="229"/>
        <v/>
      </c>
      <c r="Z957" s="34" t="str">
        <f>IF(AND(C957="Abierto",D957="Baja"),RANK(Y957,$Y$4:$Y$999,0)+COUNTIF($Y$4:Y957,Y957)-1+MAX(Q:Q,T:T,W:W),"")</f>
        <v/>
      </c>
      <c r="AA957" s="35" t="str">
        <f t="shared" si="235"/>
        <v/>
      </c>
      <c r="AB957" s="35" t="str">
        <f t="shared" si="230"/>
        <v/>
      </c>
      <c r="AC957" s="35" t="str">
        <f t="shared" si="231"/>
        <v/>
      </c>
      <c r="AD957" s="36">
        <v>954</v>
      </c>
      <c r="AE957" s="36" t="str">
        <f t="shared" ca="1" si="232"/>
        <v/>
      </c>
      <c r="AF957" s="37" t="str">
        <f t="shared" ca="1" si="233"/>
        <v/>
      </c>
      <c r="AG957" s="24"/>
      <c r="AH957" s="24"/>
      <c r="AI957" s="24"/>
      <c r="AJ957" s="24"/>
      <c r="AK957" s="36" t="str">
        <f>IF(AL957="","",MAX($AK$1:AK956)+1)</f>
        <v/>
      </c>
      <c r="AL957" s="39" t="str">
        <f>IF(H957="","",IF(COUNTIF($AL$3:AL956,H957)=0,H957,""))</f>
        <v/>
      </c>
      <c r="AM957" s="39" t="str">
        <f t="shared" si="234"/>
        <v/>
      </c>
    </row>
    <row r="958" spans="2:39" x14ac:dyDescent="0.35">
      <c r="B958" s="31"/>
      <c r="C958" s="31"/>
      <c r="D958" s="31"/>
      <c r="E958" s="31"/>
      <c r="F958" s="78"/>
      <c r="G958" s="21"/>
      <c r="H958" s="31"/>
      <c r="I958" s="32"/>
      <c r="J958" s="33" t="str">
        <f t="shared" si="221"/>
        <v/>
      </c>
      <c r="K958" s="31"/>
      <c r="L958" s="24"/>
      <c r="M958" s="24"/>
      <c r="N958" s="24"/>
      <c r="O958" s="34" t="str">
        <f t="shared" si="222"/>
        <v/>
      </c>
      <c r="P958" s="34" t="str">
        <f t="shared" ca="1" si="223"/>
        <v/>
      </c>
      <c r="Q958" s="34" t="str">
        <f>IF(AND(C958="Abierto",D958="Urgente"),RANK(P958,$P$4:$P$999,0)+COUNTIF($P$4:P958,P958)-1,"")</f>
        <v/>
      </c>
      <c r="R958" s="34" t="str">
        <f t="shared" si="224"/>
        <v/>
      </c>
      <c r="S958" s="34" t="str">
        <f t="shared" ca="1" si="225"/>
        <v/>
      </c>
      <c r="T958" s="34" t="str">
        <f>IF(AND(C958="Abierto",D958="Alta"),RANK(S958,$S$4:$S$999,0)+COUNTIF($S$4:S958,S958)-1+MAX(Q:Q),"")</f>
        <v/>
      </c>
      <c r="U958" s="34" t="str">
        <f t="shared" si="226"/>
        <v/>
      </c>
      <c r="V958" s="34" t="str">
        <f t="shared" ca="1" si="227"/>
        <v/>
      </c>
      <c r="W958" s="34" t="str">
        <f>IF(AND(C958="Abierto",D958="Media"),RANK(V958,$V$4:$V$999,0)+COUNTIF($V$4:V958,V958)-1+MAX(Q:Q,T:T),"")</f>
        <v/>
      </c>
      <c r="X958" s="34" t="str">
        <f t="shared" si="228"/>
        <v/>
      </c>
      <c r="Y958" s="34" t="str">
        <f t="shared" ca="1" si="229"/>
        <v/>
      </c>
      <c r="Z958" s="34" t="str">
        <f>IF(AND(C958="Abierto",D958="Baja"),RANK(Y958,$Y$4:$Y$999,0)+COUNTIF($Y$4:Y958,Y958)-1+MAX(Q:Q,T:T,W:W),"")</f>
        <v/>
      </c>
      <c r="AA958" s="35" t="str">
        <f t="shared" si="235"/>
        <v/>
      </c>
      <c r="AB958" s="35" t="str">
        <f t="shared" si="230"/>
        <v/>
      </c>
      <c r="AC958" s="35" t="str">
        <f t="shared" si="231"/>
        <v/>
      </c>
      <c r="AD958" s="36">
        <v>955</v>
      </c>
      <c r="AE958" s="36" t="str">
        <f t="shared" ca="1" si="232"/>
        <v/>
      </c>
      <c r="AF958" s="37" t="str">
        <f t="shared" ca="1" si="233"/>
        <v/>
      </c>
      <c r="AG958" s="24"/>
      <c r="AH958" s="24"/>
      <c r="AI958" s="24"/>
      <c r="AJ958" s="24"/>
      <c r="AK958" s="36" t="str">
        <f>IF(AL958="","",MAX($AK$1:AK957)+1)</f>
        <v/>
      </c>
      <c r="AL958" s="39" t="str">
        <f>IF(H958="","",IF(COUNTIF($AL$3:AL957,H958)=0,H958,""))</f>
        <v/>
      </c>
      <c r="AM958" s="39" t="str">
        <f t="shared" si="234"/>
        <v/>
      </c>
    </row>
    <row r="959" spans="2:39" x14ac:dyDescent="0.35">
      <c r="B959" s="31"/>
      <c r="C959" s="31"/>
      <c r="D959" s="31"/>
      <c r="E959" s="31"/>
      <c r="F959" s="78"/>
      <c r="G959" s="21"/>
      <c r="H959" s="31"/>
      <c r="I959" s="32"/>
      <c r="J959" s="33" t="str">
        <f t="shared" si="221"/>
        <v/>
      </c>
      <c r="K959" s="31"/>
      <c r="L959" s="24"/>
      <c r="M959" s="24"/>
      <c r="N959" s="24"/>
      <c r="O959" s="34" t="str">
        <f t="shared" si="222"/>
        <v/>
      </c>
      <c r="P959" s="34" t="str">
        <f t="shared" ca="1" si="223"/>
        <v/>
      </c>
      <c r="Q959" s="34" t="str">
        <f>IF(AND(C959="Abierto",D959="Urgente"),RANK(P959,$P$4:$P$999,0)+COUNTIF($P$4:P959,P959)-1,"")</f>
        <v/>
      </c>
      <c r="R959" s="34" t="str">
        <f t="shared" si="224"/>
        <v/>
      </c>
      <c r="S959" s="34" t="str">
        <f t="shared" ca="1" si="225"/>
        <v/>
      </c>
      <c r="T959" s="34" t="str">
        <f>IF(AND(C959="Abierto",D959="Alta"),RANK(S959,$S$4:$S$999,0)+COUNTIF($S$4:S959,S959)-1+MAX(Q:Q),"")</f>
        <v/>
      </c>
      <c r="U959" s="34" t="str">
        <f t="shared" si="226"/>
        <v/>
      </c>
      <c r="V959" s="34" t="str">
        <f t="shared" ca="1" si="227"/>
        <v/>
      </c>
      <c r="W959" s="34" t="str">
        <f>IF(AND(C959="Abierto",D959="Media"),RANK(V959,$V$4:$V$999,0)+COUNTIF($V$4:V959,V959)-1+MAX(Q:Q,T:T),"")</f>
        <v/>
      </c>
      <c r="X959" s="34" t="str">
        <f t="shared" si="228"/>
        <v/>
      </c>
      <c r="Y959" s="34" t="str">
        <f t="shared" ca="1" si="229"/>
        <v/>
      </c>
      <c r="Z959" s="34" t="str">
        <f>IF(AND(C959="Abierto",D959="Baja"),RANK(Y959,$Y$4:$Y$999,0)+COUNTIF($Y$4:Y959,Y959)-1+MAX(Q:Q,T:T,W:W),"")</f>
        <v/>
      </c>
      <c r="AA959" s="35" t="str">
        <f t="shared" si="235"/>
        <v/>
      </c>
      <c r="AB959" s="35" t="str">
        <f t="shared" si="230"/>
        <v/>
      </c>
      <c r="AC959" s="35" t="str">
        <f t="shared" si="231"/>
        <v/>
      </c>
      <c r="AD959" s="36">
        <v>956</v>
      </c>
      <c r="AE959" s="36" t="str">
        <f t="shared" ca="1" si="232"/>
        <v/>
      </c>
      <c r="AF959" s="37" t="str">
        <f t="shared" ca="1" si="233"/>
        <v/>
      </c>
      <c r="AG959" s="24"/>
      <c r="AH959" s="24"/>
      <c r="AI959" s="24"/>
      <c r="AJ959" s="24"/>
      <c r="AK959" s="36" t="str">
        <f>IF(AL959="","",MAX($AK$1:AK958)+1)</f>
        <v/>
      </c>
      <c r="AL959" s="39" t="str">
        <f>IF(H959="","",IF(COUNTIF($AL$3:AL958,H959)=0,H959,""))</f>
        <v/>
      </c>
      <c r="AM959" s="39" t="str">
        <f t="shared" si="234"/>
        <v/>
      </c>
    </row>
    <row r="960" spans="2:39" x14ac:dyDescent="0.35">
      <c r="B960" s="31"/>
      <c r="C960" s="31"/>
      <c r="D960" s="31"/>
      <c r="E960" s="31"/>
      <c r="F960" s="78"/>
      <c r="G960" s="21"/>
      <c r="H960" s="31"/>
      <c r="I960" s="32"/>
      <c r="J960" s="33" t="str">
        <f t="shared" si="221"/>
        <v/>
      </c>
      <c r="K960" s="31"/>
      <c r="L960" s="24"/>
      <c r="M960" s="24"/>
      <c r="N960" s="24"/>
      <c r="O960" s="34" t="str">
        <f t="shared" si="222"/>
        <v/>
      </c>
      <c r="P960" s="34" t="str">
        <f t="shared" ca="1" si="223"/>
        <v/>
      </c>
      <c r="Q960" s="34" t="str">
        <f>IF(AND(C960="Abierto",D960="Urgente"),RANK(P960,$P$4:$P$999,0)+COUNTIF($P$4:P960,P960)-1,"")</f>
        <v/>
      </c>
      <c r="R960" s="34" t="str">
        <f t="shared" si="224"/>
        <v/>
      </c>
      <c r="S960" s="34" t="str">
        <f t="shared" ca="1" si="225"/>
        <v/>
      </c>
      <c r="T960" s="34" t="str">
        <f>IF(AND(C960="Abierto",D960="Alta"),RANK(S960,$S$4:$S$999,0)+COUNTIF($S$4:S960,S960)-1+MAX(Q:Q),"")</f>
        <v/>
      </c>
      <c r="U960" s="34" t="str">
        <f t="shared" si="226"/>
        <v/>
      </c>
      <c r="V960" s="34" t="str">
        <f t="shared" ca="1" si="227"/>
        <v/>
      </c>
      <c r="W960" s="34" t="str">
        <f>IF(AND(C960="Abierto",D960="Media"),RANK(V960,$V$4:$V$999,0)+COUNTIF($V$4:V960,V960)-1+MAX(Q:Q,T:T),"")</f>
        <v/>
      </c>
      <c r="X960" s="34" t="str">
        <f t="shared" si="228"/>
        <v/>
      </c>
      <c r="Y960" s="34" t="str">
        <f t="shared" ca="1" si="229"/>
        <v/>
      </c>
      <c r="Z960" s="34" t="str">
        <f>IF(AND(C960="Abierto",D960="Baja"),RANK(Y960,$Y$4:$Y$999,0)+COUNTIF($Y$4:Y960,Y960)-1+MAX(Q:Q,T:T,W:W),"")</f>
        <v/>
      </c>
      <c r="AA960" s="35" t="str">
        <f t="shared" si="235"/>
        <v/>
      </c>
      <c r="AB960" s="35" t="str">
        <f t="shared" si="230"/>
        <v/>
      </c>
      <c r="AC960" s="35" t="str">
        <f t="shared" si="231"/>
        <v/>
      </c>
      <c r="AD960" s="36">
        <v>957</v>
      </c>
      <c r="AE960" s="36" t="str">
        <f t="shared" ca="1" si="232"/>
        <v/>
      </c>
      <c r="AF960" s="37" t="str">
        <f t="shared" ca="1" si="233"/>
        <v/>
      </c>
      <c r="AG960" s="24"/>
      <c r="AH960" s="24"/>
      <c r="AI960" s="24"/>
      <c r="AJ960" s="24"/>
      <c r="AK960" s="36" t="str">
        <f>IF(AL960="","",MAX($AK$1:AK959)+1)</f>
        <v/>
      </c>
      <c r="AL960" s="39" t="str">
        <f>IF(H960="","",IF(COUNTIF($AL$3:AL959,H960)=0,H960,""))</f>
        <v/>
      </c>
      <c r="AM960" s="39" t="str">
        <f t="shared" si="234"/>
        <v/>
      </c>
    </row>
    <row r="961" spans="2:39" x14ac:dyDescent="0.35">
      <c r="B961" s="31"/>
      <c r="C961" s="31"/>
      <c r="D961" s="31"/>
      <c r="E961" s="31"/>
      <c r="F961" s="78"/>
      <c r="G961" s="21"/>
      <c r="H961" s="31"/>
      <c r="I961" s="32"/>
      <c r="J961" s="33" t="str">
        <f t="shared" si="221"/>
        <v/>
      </c>
      <c r="K961" s="31"/>
      <c r="L961" s="24"/>
      <c r="M961" s="24"/>
      <c r="N961" s="24"/>
      <c r="O961" s="34" t="str">
        <f t="shared" si="222"/>
        <v/>
      </c>
      <c r="P961" s="34" t="str">
        <f t="shared" ca="1" si="223"/>
        <v/>
      </c>
      <c r="Q961" s="34" t="str">
        <f>IF(AND(C961="Abierto",D961="Urgente"),RANK(P961,$P$4:$P$999,0)+COUNTIF($P$4:P961,P961)-1,"")</f>
        <v/>
      </c>
      <c r="R961" s="34" t="str">
        <f t="shared" si="224"/>
        <v/>
      </c>
      <c r="S961" s="34" t="str">
        <f t="shared" ca="1" si="225"/>
        <v/>
      </c>
      <c r="T961" s="34" t="str">
        <f>IF(AND(C961="Abierto",D961="Alta"),RANK(S961,$S$4:$S$999,0)+COUNTIF($S$4:S961,S961)-1+MAX(Q:Q),"")</f>
        <v/>
      </c>
      <c r="U961" s="34" t="str">
        <f t="shared" si="226"/>
        <v/>
      </c>
      <c r="V961" s="34" t="str">
        <f t="shared" ca="1" si="227"/>
        <v/>
      </c>
      <c r="W961" s="34" t="str">
        <f>IF(AND(C961="Abierto",D961="Media"),RANK(V961,$V$4:$V$999,0)+COUNTIF($V$4:V961,V961)-1+MAX(Q:Q,T:T),"")</f>
        <v/>
      </c>
      <c r="X961" s="34" t="str">
        <f t="shared" si="228"/>
        <v/>
      </c>
      <c r="Y961" s="34" t="str">
        <f t="shared" ca="1" si="229"/>
        <v/>
      </c>
      <c r="Z961" s="34" t="str">
        <f>IF(AND(C961="Abierto",D961="Baja"),RANK(Y961,$Y$4:$Y$999,0)+COUNTIF($Y$4:Y961,Y961)-1+MAX(Q:Q,T:T,W:W),"")</f>
        <v/>
      </c>
      <c r="AA961" s="35" t="str">
        <f t="shared" si="235"/>
        <v/>
      </c>
      <c r="AB961" s="35" t="str">
        <f t="shared" si="230"/>
        <v/>
      </c>
      <c r="AC961" s="35" t="str">
        <f t="shared" si="231"/>
        <v/>
      </c>
      <c r="AD961" s="36">
        <v>958</v>
      </c>
      <c r="AE961" s="36" t="str">
        <f t="shared" ca="1" si="232"/>
        <v/>
      </c>
      <c r="AF961" s="37" t="str">
        <f t="shared" ca="1" si="233"/>
        <v/>
      </c>
      <c r="AG961" s="24"/>
      <c r="AH961" s="24"/>
      <c r="AI961" s="24"/>
      <c r="AJ961" s="24"/>
      <c r="AK961" s="36" t="str">
        <f>IF(AL961="","",MAX($AK$1:AK960)+1)</f>
        <v/>
      </c>
      <c r="AL961" s="39" t="str">
        <f>IF(H961="","",IF(COUNTIF($AL$3:AL960,H961)=0,H961,""))</f>
        <v/>
      </c>
      <c r="AM961" s="39" t="str">
        <f t="shared" si="234"/>
        <v/>
      </c>
    </row>
    <row r="962" spans="2:39" x14ac:dyDescent="0.35">
      <c r="B962" s="31"/>
      <c r="C962" s="31"/>
      <c r="D962" s="31"/>
      <c r="E962" s="31"/>
      <c r="F962" s="78"/>
      <c r="G962" s="21"/>
      <c r="H962" s="31"/>
      <c r="I962" s="32"/>
      <c r="J962" s="33" t="str">
        <f t="shared" si="221"/>
        <v/>
      </c>
      <c r="K962" s="31"/>
      <c r="L962" s="24"/>
      <c r="M962" s="24"/>
      <c r="N962" s="24"/>
      <c r="O962" s="34" t="str">
        <f t="shared" si="222"/>
        <v/>
      </c>
      <c r="P962" s="34" t="str">
        <f t="shared" ca="1" si="223"/>
        <v/>
      </c>
      <c r="Q962" s="34" t="str">
        <f>IF(AND(C962="Abierto",D962="Urgente"),RANK(P962,$P$4:$P$999,0)+COUNTIF($P$4:P962,P962)-1,"")</f>
        <v/>
      </c>
      <c r="R962" s="34" t="str">
        <f t="shared" si="224"/>
        <v/>
      </c>
      <c r="S962" s="34" t="str">
        <f t="shared" ca="1" si="225"/>
        <v/>
      </c>
      <c r="T962" s="34" t="str">
        <f>IF(AND(C962="Abierto",D962="Alta"),RANK(S962,$S$4:$S$999,0)+COUNTIF($S$4:S962,S962)-1+MAX(Q:Q),"")</f>
        <v/>
      </c>
      <c r="U962" s="34" t="str">
        <f t="shared" si="226"/>
        <v/>
      </c>
      <c r="V962" s="34" t="str">
        <f t="shared" ca="1" si="227"/>
        <v/>
      </c>
      <c r="W962" s="34" t="str">
        <f>IF(AND(C962="Abierto",D962="Media"),RANK(V962,$V$4:$V$999,0)+COUNTIF($V$4:V962,V962)-1+MAX(Q:Q,T:T),"")</f>
        <v/>
      </c>
      <c r="X962" s="34" t="str">
        <f t="shared" si="228"/>
        <v/>
      </c>
      <c r="Y962" s="34" t="str">
        <f t="shared" ca="1" si="229"/>
        <v/>
      </c>
      <c r="Z962" s="34" t="str">
        <f>IF(AND(C962="Abierto",D962="Baja"),RANK(Y962,$Y$4:$Y$999,0)+COUNTIF($Y$4:Y962,Y962)-1+MAX(Q:Q,T:T,W:W),"")</f>
        <v/>
      </c>
      <c r="AA962" s="35" t="str">
        <f t="shared" si="235"/>
        <v/>
      </c>
      <c r="AB962" s="35" t="str">
        <f t="shared" si="230"/>
        <v/>
      </c>
      <c r="AC962" s="35" t="str">
        <f t="shared" si="231"/>
        <v/>
      </c>
      <c r="AD962" s="36">
        <v>959</v>
      </c>
      <c r="AE962" s="36" t="str">
        <f t="shared" ca="1" si="232"/>
        <v/>
      </c>
      <c r="AF962" s="37" t="str">
        <f t="shared" ca="1" si="233"/>
        <v/>
      </c>
      <c r="AG962" s="24"/>
      <c r="AH962" s="24"/>
      <c r="AI962" s="24"/>
      <c r="AJ962" s="24"/>
      <c r="AK962" s="36" t="str">
        <f>IF(AL962="","",MAX($AK$1:AK961)+1)</f>
        <v/>
      </c>
      <c r="AL962" s="39" t="str">
        <f>IF(H962="","",IF(COUNTIF($AL$3:AL961,H962)=0,H962,""))</f>
        <v/>
      </c>
      <c r="AM962" s="39" t="str">
        <f t="shared" si="234"/>
        <v/>
      </c>
    </row>
    <row r="963" spans="2:39" x14ac:dyDescent="0.35">
      <c r="B963" s="31"/>
      <c r="C963" s="31"/>
      <c r="D963" s="31"/>
      <c r="E963" s="31"/>
      <c r="F963" s="78"/>
      <c r="G963" s="21"/>
      <c r="H963" s="31"/>
      <c r="I963" s="32"/>
      <c r="J963" s="33" t="str">
        <f t="shared" si="221"/>
        <v/>
      </c>
      <c r="K963" s="31"/>
      <c r="L963" s="24"/>
      <c r="M963" s="24"/>
      <c r="N963" s="24"/>
      <c r="O963" s="34" t="str">
        <f t="shared" si="222"/>
        <v/>
      </c>
      <c r="P963" s="34" t="str">
        <f t="shared" ca="1" si="223"/>
        <v/>
      </c>
      <c r="Q963" s="34" t="str">
        <f>IF(AND(C963="Abierto",D963="Urgente"),RANK(P963,$P$4:$P$999,0)+COUNTIF($P$4:P963,P963)-1,"")</f>
        <v/>
      </c>
      <c r="R963" s="34" t="str">
        <f t="shared" si="224"/>
        <v/>
      </c>
      <c r="S963" s="34" t="str">
        <f t="shared" ca="1" si="225"/>
        <v/>
      </c>
      <c r="T963" s="34" t="str">
        <f>IF(AND(C963="Abierto",D963="Alta"),RANK(S963,$S$4:$S$999,0)+COUNTIF($S$4:S963,S963)-1+MAX(Q:Q),"")</f>
        <v/>
      </c>
      <c r="U963" s="34" t="str">
        <f t="shared" si="226"/>
        <v/>
      </c>
      <c r="V963" s="34" t="str">
        <f t="shared" ca="1" si="227"/>
        <v/>
      </c>
      <c r="W963" s="34" t="str">
        <f>IF(AND(C963="Abierto",D963="Media"),RANK(V963,$V$4:$V$999,0)+COUNTIF($V$4:V963,V963)-1+MAX(Q:Q,T:T),"")</f>
        <v/>
      </c>
      <c r="X963" s="34" t="str">
        <f t="shared" si="228"/>
        <v/>
      </c>
      <c r="Y963" s="34" t="str">
        <f t="shared" ca="1" si="229"/>
        <v/>
      </c>
      <c r="Z963" s="34" t="str">
        <f>IF(AND(C963="Abierto",D963="Baja"),RANK(Y963,$Y$4:$Y$999,0)+COUNTIF($Y$4:Y963,Y963)-1+MAX(Q:Q,T:T,W:W),"")</f>
        <v/>
      </c>
      <c r="AA963" s="35" t="str">
        <f t="shared" si="235"/>
        <v/>
      </c>
      <c r="AB963" s="35" t="str">
        <f t="shared" si="230"/>
        <v/>
      </c>
      <c r="AC963" s="35" t="str">
        <f t="shared" si="231"/>
        <v/>
      </c>
      <c r="AD963" s="36">
        <v>960</v>
      </c>
      <c r="AE963" s="36" t="str">
        <f t="shared" ca="1" si="232"/>
        <v/>
      </c>
      <c r="AF963" s="37" t="str">
        <f t="shared" ca="1" si="233"/>
        <v/>
      </c>
      <c r="AG963" s="24"/>
      <c r="AH963" s="24"/>
      <c r="AI963" s="24"/>
      <c r="AJ963" s="24"/>
      <c r="AK963" s="36" t="str">
        <f>IF(AL963="","",MAX($AK$1:AK962)+1)</f>
        <v/>
      </c>
      <c r="AL963" s="39" t="str">
        <f>IF(H963="","",IF(COUNTIF($AL$3:AL962,H963)=0,H963,""))</f>
        <v/>
      </c>
      <c r="AM963" s="39" t="str">
        <f t="shared" si="234"/>
        <v/>
      </c>
    </row>
    <row r="964" spans="2:39" x14ac:dyDescent="0.35">
      <c r="B964" s="31"/>
      <c r="C964" s="31"/>
      <c r="D964" s="31"/>
      <c r="E964" s="31"/>
      <c r="F964" s="78"/>
      <c r="G964" s="21"/>
      <c r="H964" s="31"/>
      <c r="I964" s="32"/>
      <c r="J964" s="33" t="str">
        <f t="shared" ref="J964:J996" si="236">IF(OR(F964=0,I964=0),"",I964-F964)</f>
        <v/>
      </c>
      <c r="K964" s="31"/>
      <c r="L964" s="24"/>
      <c r="M964" s="24"/>
      <c r="N964" s="24"/>
      <c r="O964" s="34" t="str">
        <f t="shared" ref="O964:O996" si="237">IF(AND(C964="Abierto",D964="Urgente"),B964,"")</f>
        <v/>
      </c>
      <c r="P964" s="34" t="str">
        <f t="shared" ref="P964:P996" ca="1" si="238">IF(AND(C964="Abierto",D964="Urgente"),TODAY()-F964,"")</f>
        <v/>
      </c>
      <c r="Q964" s="34" t="str">
        <f>IF(AND(C964="Abierto",D964="Urgente"),RANK(P964,$P$4:$P$999,0)+COUNTIF($P$4:P964,P964)-1,"")</f>
        <v/>
      </c>
      <c r="R964" s="34" t="str">
        <f t="shared" ref="R964:R996" si="239">IF(AND(C964="Abierto",D964="Alta"),B964,"")</f>
        <v/>
      </c>
      <c r="S964" s="34" t="str">
        <f t="shared" ref="S964:S996" ca="1" si="240">IF(AND(C964="Abierto",D964="Alta"),TODAY()-F964,"")</f>
        <v/>
      </c>
      <c r="T964" s="34" t="str">
        <f>IF(AND(C964="Abierto",D964="Alta"),RANK(S964,$S$4:$S$999,0)+COUNTIF($S$4:S964,S964)-1+MAX(Q:Q),"")</f>
        <v/>
      </c>
      <c r="U964" s="34" t="str">
        <f t="shared" ref="U964:U996" si="241">IF(AND(C964="Abierto",D964="Media"),B964,"")</f>
        <v/>
      </c>
      <c r="V964" s="34" t="str">
        <f t="shared" ref="V964:V996" ca="1" si="242">IF(AND(C964="Abierto",D964="Media"),TODAY()-F964,"")</f>
        <v/>
      </c>
      <c r="W964" s="34" t="str">
        <f>IF(AND(C964="Abierto",D964="Media"),RANK(V964,$V$4:$V$999,0)+COUNTIF($V$4:V964,V964)-1+MAX(Q:Q,T:T),"")</f>
        <v/>
      </c>
      <c r="X964" s="34" t="str">
        <f t="shared" ref="X964:X996" si="243">IF(AND(C964="Abierto",D964="Baja"),B964,"")</f>
        <v/>
      </c>
      <c r="Y964" s="34" t="str">
        <f t="shared" ref="Y964:Y996" ca="1" si="244">IF(AND(C964="Abierto",D964="Baja"),TODAY()-F964,"")</f>
        <v/>
      </c>
      <c r="Z964" s="34" t="str">
        <f>IF(AND(C964="Abierto",D964="Baja"),RANK(Y964,$Y$4:$Y$999,0)+COUNTIF($Y$4:Y964,Y964)-1+MAX(Q:Q,T:T,W:W),"")</f>
        <v/>
      </c>
      <c r="AA964" s="35" t="str">
        <f t="shared" si="235"/>
        <v/>
      </c>
      <c r="AB964" s="35" t="str">
        <f t="shared" ref="AB964:AB996" si="245">IF(OR(C964="Resuelto",C964=""),"",SUM(P964,S964,V964,Y964))</f>
        <v/>
      </c>
      <c r="AC964" s="35" t="str">
        <f t="shared" ref="AC964:AC996" si="246">IF(OR(C964="Resuelto",C964=""),"",SUM(O964,R964,U964,X964))</f>
        <v/>
      </c>
      <c r="AD964" s="36">
        <v>961</v>
      </c>
      <c r="AE964" s="36" t="str">
        <f t="shared" ca="1" si="232"/>
        <v/>
      </c>
      <c r="AF964" s="37" t="str">
        <f t="shared" ca="1" si="233"/>
        <v/>
      </c>
      <c r="AG964" s="24"/>
      <c r="AH964" s="24"/>
      <c r="AI964" s="24"/>
      <c r="AJ964" s="24"/>
      <c r="AK964" s="36" t="str">
        <f>IF(AL964="","",MAX($AK$1:AK963)+1)</f>
        <v/>
      </c>
      <c r="AL964" s="39" t="str">
        <f>IF(H964="","",IF(COUNTIF($AL$3:AL963,H964)=0,H964,""))</f>
        <v/>
      </c>
      <c r="AM964" s="39" t="str">
        <f t="shared" si="234"/>
        <v/>
      </c>
    </row>
    <row r="965" spans="2:39" x14ac:dyDescent="0.35">
      <c r="B965" s="31"/>
      <c r="C965" s="31"/>
      <c r="D965" s="31"/>
      <c r="E965" s="31"/>
      <c r="F965" s="78"/>
      <c r="G965" s="21"/>
      <c r="H965" s="31"/>
      <c r="I965" s="32"/>
      <c r="J965" s="33" t="str">
        <f t="shared" si="236"/>
        <v/>
      </c>
      <c r="K965" s="31"/>
      <c r="L965" s="24"/>
      <c r="M965" s="24"/>
      <c r="N965" s="24"/>
      <c r="O965" s="34" t="str">
        <f t="shared" si="237"/>
        <v/>
      </c>
      <c r="P965" s="34" t="str">
        <f t="shared" ca="1" si="238"/>
        <v/>
      </c>
      <c r="Q965" s="34" t="str">
        <f>IF(AND(C965="Abierto",D965="Urgente"),RANK(P965,$P$4:$P$999,0)+COUNTIF($P$4:P965,P965)-1,"")</f>
        <v/>
      </c>
      <c r="R965" s="34" t="str">
        <f t="shared" si="239"/>
        <v/>
      </c>
      <c r="S965" s="34" t="str">
        <f t="shared" ca="1" si="240"/>
        <v/>
      </c>
      <c r="T965" s="34" t="str">
        <f>IF(AND(C965="Abierto",D965="Alta"),RANK(S965,$S$4:$S$999,0)+COUNTIF($S$4:S965,S965)-1+MAX(Q:Q),"")</f>
        <v/>
      </c>
      <c r="U965" s="34" t="str">
        <f t="shared" si="241"/>
        <v/>
      </c>
      <c r="V965" s="34" t="str">
        <f t="shared" ca="1" si="242"/>
        <v/>
      </c>
      <c r="W965" s="34" t="str">
        <f>IF(AND(C965="Abierto",D965="Media"),RANK(V965,$V$4:$V$999,0)+COUNTIF($V$4:V965,V965)-1+MAX(Q:Q,T:T),"")</f>
        <v/>
      </c>
      <c r="X965" s="34" t="str">
        <f t="shared" si="243"/>
        <v/>
      </c>
      <c r="Y965" s="34" t="str">
        <f t="shared" ca="1" si="244"/>
        <v/>
      </c>
      <c r="Z965" s="34" t="str">
        <f>IF(AND(C965="Abierto",D965="Baja"),RANK(Y965,$Y$4:$Y$999,0)+COUNTIF($Y$4:Y965,Y965)-1+MAX(Q:Q,T:T,W:W),"")</f>
        <v/>
      </c>
      <c r="AA965" s="35" t="str">
        <f t="shared" si="235"/>
        <v/>
      </c>
      <c r="AB965" s="35" t="str">
        <f t="shared" si="245"/>
        <v/>
      </c>
      <c r="AC965" s="35" t="str">
        <f t="shared" si="246"/>
        <v/>
      </c>
      <c r="AD965" s="36">
        <v>962</v>
      </c>
      <c r="AE965" s="36" t="str">
        <f t="shared" ref="AE965:AE996" ca="1" si="247">IF(ISNA(VLOOKUP(AD965,$AA$4:$AC$996,3,FALSE))=TRUE,"",VLOOKUP(AD965,$AA$4:$AC$996,3,FALSE))</f>
        <v/>
      </c>
      <c r="AF965" s="37" t="str">
        <f t="shared" ref="AF965:AF996" ca="1" si="248">IF(ISNA(VLOOKUP(AD965,$AA$4:$AC$996,2,FALSE))=TRUE,"",VLOOKUP(AD965,$AA$4:$AC$996,2,FALSE))</f>
        <v/>
      </c>
      <c r="AG965" s="24"/>
      <c r="AH965" s="24"/>
      <c r="AI965" s="24"/>
      <c r="AJ965" s="24"/>
      <c r="AK965" s="36" t="str">
        <f>IF(AL965="","",MAX($AK$1:AK964)+1)</f>
        <v/>
      </c>
      <c r="AL965" s="39" t="str">
        <f>IF(H965="","",IF(COUNTIF($AL$3:AL964,H965)=0,H965,""))</f>
        <v/>
      </c>
      <c r="AM965" s="39" t="str">
        <f t="shared" ref="AM965:AM996" si="249">IF(ISNA(VLOOKUP(AD965,$AK$4:$AL$996,2,FALSE))=TRUE,"",VLOOKUP(AD965,$AK$4:$AL$996,2,FALSE))</f>
        <v/>
      </c>
    </row>
    <row r="966" spans="2:39" x14ac:dyDescent="0.35">
      <c r="B966" s="31"/>
      <c r="C966" s="31"/>
      <c r="D966" s="31"/>
      <c r="E966" s="31"/>
      <c r="F966" s="78"/>
      <c r="G966" s="21"/>
      <c r="H966" s="31"/>
      <c r="I966" s="32"/>
      <c r="J966" s="33" t="str">
        <f t="shared" si="236"/>
        <v/>
      </c>
      <c r="K966" s="31"/>
      <c r="L966" s="24"/>
      <c r="M966" s="24"/>
      <c r="N966" s="24"/>
      <c r="O966" s="34" t="str">
        <f t="shared" si="237"/>
        <v/>
      </c>
      <c r="P966" s="34" t="str">
        <f t="shared" ca="1" si="238"/>
        <v/>
      </c>
      <c r="Q966" s="34" t="str">
        <f>IF(AND(C966="Abierto",D966="Urgente"),RANK(P966,$P$4:$P$999,0)+COUNTIF($P$4:P966,P966)-1,"")</f>
        <v/>
      </c>
      <c r="R966" s="34" t="str">
        <f t="shared" si="239"/>
        <v/>
      </c>
      <c r="S966" s="34" t="str">
        <f t="shared" ca="1" si="240"/>
        <v/>
      </c>
      <c r="T966" s="34" t="str">
        <f>IF(AND(C966="Abierto",D966="Alta"),RANK(S966,$S$4:$S$999,0)+COUNTIF($S$4:S966,S966)-1+MAX(Q:Q),"")</f>
        <v/>
      </c>
      <c r="U966" s="34" t="str">
        <f t="shared" si="241"/>
        <v/>
      </c>
      <c r="V966" s="34" t="str">
        <f t="shared" ca="1" si="242"/>
        <v/>
      </c>
      <c r="W966" s="34" t="str">
        <f>IF(AND(C966="Abierto",D966="Media"),RANK(V966,$V$4:$V$999,0)+COUNTIF($V$4:V966,V966)-1+MAX(Q:Q,T:T),"")</f>
        <v/>
      </c>
      <c r="X966" s="34" t="str">
        <f t="shared" si="243"/>
        <v/>
      </c>
      <c r="Y966" s="34" t="str">
        <f t="shared" ca="1" si="244"/>
        <v/>
      </c>
      <c r="Z966" s="34" t="str">
        <f>IF(AND(C966="Abierto",D966="Baja"),RANK(Y966,$Y$4:$Y$999,0)+COUNTIF($Y$4:Y966,Y966)-1+MAX(Q:Q,T:T,W:W),"")</f>
        <v/>
      </c>
      <c r="AA966" s="35" t="str">
        <f t="shared" si="235"/>
        <v/>
      </c>
      <c r="AB966" s="35" t="str">
        <f t="shared" si="245"/>
        <v/>
      </c>
      <c r="AC966" s="35" t="str">
        <f t="shared" si="246"/>
        <v/>
      </c>
      <c r="AD966" s="36">
        <v>963</v>
      </c>
      <c r="AE966" s="36" t="str">
        <f t="shared" ca="1" si="247"/>
        <v/>
      </c>
      <c r="AF966" s="37" t="str">
        <f t="shared" ca="1" si="248"/>
        <v/>
      </c>
      <c r="AG966" s="24"/>
      <c r="AH966" s="24"/>
      <c r="AI966" s="24"/>
      <c r="AJ966" s="24"/>
      <c r="AK966" s="36" t="str">
        <f>IF(AL966="","",MAX($AK$1:AK965)+1)</f>
        <v/>
      </c>
      <c r="AL966" s="39" t="str">
        <f>IF(H966="","",IF(COUNTIF($AL$3:AL965,H966)=0,H966,""))</f>
        <v/>
      </c>
      <c r="AM966" s="39" t="str">
        <f t="shared" si="249"/>
        <v/>
      </c>
    </row>
    <row r="967" spans="2:39" x14ac:dyDescent="0.35">
      <c r="B967" s="31"/>
      <c r="C967" s="31"/>
      <c r="D967" s="31"/>
      <c r="E967" s="31"/>
      <c r="F967" s="78"/>
      <c r="G967" s="21"/>
      <c r="H967" s="31"/>
      <c r="I967" s="32"/>
      <c r="J967" s="33" t="str">
        <f t="shared" si="236"/>
        <v/>
      </c>
      <c r="K967" s="31"/>
      <c r="L967" s="24"/>
      <c r="M967" s="24"/>
      <c r="N967" s="24"/>
      <c r="O967" s="34" t="str">
        <f t="shared" si="237"/>
        <v/>
      </c>
      <c r="P967" s="34" t="str">
        <f t="shared" ca="1" si="238"/>
        <v/>
      </c>
      <c r="Q967" s="34" t="str">
        <f>IF(AND(C967="Abierto",D967="Urgente"),RANK(P967,$P$4:$P$999,0)+COUNTIF($P$4:P967,P967)-1,"")</f>
        <v/>
      </c>
      <c r="R967" s="34" t="str">
        <f t="shared" si="239"/>
        <v/>
      </c>
      <c r="S967" s="34" t="str">
        <f t="shared" ca="1" si="240"/>
        <v/>
      </c>
      <c r="T967" s="34" t="str">
        <f>IF(AND(C967="Abierto",D967="Alta"),RANK(S967,$S$4:$S$999,0)+COUNTIF($S$4:S967,S967)-1+MAX(Q:Q),"")</f>
        <v/>
      </c>
      <c r="U967" s="34" t="str">
        <f t="shared" si="241"/>
        <v/>
      </c>
      <c r="V967" s="34" t="str">
        <f t="shared" ca="1" si="242"/>
        <v/>
      </c>
      <c r="W967" s="34" t="str">
        <f>IF(AND(C967="Abierto",D967="Media"),RANK(V967,$V$4:$V$999,0)+COUNTIF($V$4:V967,V967)-1+MAX(Q:Q,T:T),"")</f>
        <v/>
      </c>
      <c r="X967" s="34" t="str">
        <f t="shared" si="243"/>
        <v/>
      </c>
      <c r="Y967" s="34" t="str">
        <f t="shared" ca="1" si="244"/>
        <v/>
      </c>
      <c r="Z967" s="34" t="str">
        <f>IF(AND(C967="Abierto",D967="Baja"),RANK(Y967,$Y$4:$Y$999,0)+COUNTIF($Y$4:Y967,Y967)-1+MAX(Q:Q,T:T,W:W),"")</f>
        <v/>
      </c>
      <c r="AA967" s="35" t="str">
        <f t="shared" si="235"/>
        <v/>
      </c>
      <c r="AB967" s="35" t="str">
        <f t="shared" si="245"/>
        <v/>
      </c>
      <c r="AC967" s="35" t="str">
        <f t="shared" si="246"/>
        <v/>
      </c>
      <c r="AD967" s="36">
        <v>964</v>
      </c>
      <c r="AE967" s="36" t="str">
        <f t="shared" ca="1" si="247"/>
        <v/>
      </c>
      <c r="AF967" s="37" t="str">
        <f t="shared" ca="1" si="248"/>
        <v/>
      </c>
      <c r="AG967" s="24"/>
      <c r="AH967" s="24"/>
      <c r="AI967" s="24"/>
      <c r="AJ967" s="24"/>
      <c r="AK967" s="36" t="str">
        <f>IF(AL967="","",MAX($AK$1:AK966)+1)</f>
        <v/>
      </c>
      <c r="AL967" s="39" t="str">
        <f>IF(H967="","",IF(COUNTIF($AL$3:AL966,H967)=0,H967,""))</f>
        <v/>
      </c>
      <c r="AM967" s="39" t="str">
        <f t="shared" si="249"/>
        <v/>
      </c>
    </row>
    <row r="968" spans="2:39" x14ac:dyDescent="0.35">
      <c r="B968" s="31"/>
      <c r="C968" s="31"/>
      <c r="D968" s="31"/>
      <c r="E968" s="31"/>
      <c r="F968" s="78"/>
      <c r="G968" s="21"/>
      <c r="H968" s="31"/>
      <c r="I968" s="32"/>
      <c r="J968" s="33" t="str">
        <f t="shared" si="236"/>
        <v/>
      </c>
      <c r="K968" s="31"/>
      <c r="L968" s="24"/>
      <c r="M968" s="24"/>
      <c r="N968" s="24"/>
      <c r="O968" s="34" t="str">
        <f t="shared" si="237"/>
        <v/>
      </c>
      <c r="P968" s="34" t="str">
        <f t="shared" ca="1" si="238"/>
        <v/>
      </c>
      <c r="Q968" s="34" t="str">
        <f>IF(AND(C968="Abierto",D968="Urgente"),RANK(P968,$P$4:$P$999,0)+COUNTIF($P$4:P968,P968)-1,"")</f>
        <v/>
      </c>
      <c r="R968" s="34" t="str">
        <f t="shared" si="239"/>
        <v/>
      </c>
      <c r="S968" s="34" t="str">
        <f t="shared" ca="1" si="240"/>
        <v/>
      </c>
      <c r="T968" s="34" t="str">
        <f>IF(AND(C968="Abierto",D968="Alta"),RANK(S968,$S$4:$S$999,0)+COUNTIF($S$4:S968,S968)-1+MAX(Q:Q),"")</f>
        <v/>
      </c>
      <c r="U968" s="34" t="str">
        <f t="shared" si="241"/>
        <v/>
      </c>
      <c r="V968" s="34" t="str">
        <f t="shared" ca="1" si="242"/>
        <v/>
      </c>
      <c r="W968" s="34" t="str">
        <f>IF(AND(C968="Abierto",D968="Media"),RANK(V968,$V$4:$V$999,0)+COUNTIF($V$4:V968,V968)-1+MAX(Q:Q,T:T),"")</f>
        <v/>
      </c>
      <c r="X968" s="34" t="str">
        <f t="shared" si="243"/>
        <v/>
      </c>
      <c r="Y968" s="34" t="str">
        <f t="shared" ca="1" si="244"/>
        <v/>
      </c>
      <c r="Z968" s="34" t="str">
        <f>IF(AND(C968="Abierto",D968="Baja"),RANK(Y968,$Y$4:$Y$999,0)+COUNTIF($Y$4:Y968,Y968)-1+MAX(Q:Q,T:T,W:W),"")</f>
        <v/>
      </c>
      <c r="AA968" s="35" t="str">
        <f t="shared" si="235"/>
        <v/>
      </c>
      <c r="AB968" s="35" t="str">
        <f t="shared" si="245"/>
        <v/>
      </c>
      <c r="AC968" s="35" t="str">
        <f t="shared" si="246"/>
        <v/>
      </c>
      <c r="AD968" s="36">
        <v>965</v>
      </c>
      <c r="AE968" s="36" t="str">
        <f t="shared" ca="1" si="247"/>
        <v/>
      </c>
      <c r="AF968" s="37" t="str">
        <f t="shared" ca="1" si="248"/>
        <v/>
      </c>
      <c r="AG968" s="24"/>
      <c r="AH968" s="24"/>
      <c r="AI968" s="24"/>
      <c r="AJ968" s="24"/>
      <c r="AK968" s="36" t="str">
        <f>IF(AL968="","",MAX($AK$1:AK967)+1)</f>
        <v/>
      </c>
      <c r="AL968" s="39" t="str">
        <f>IF(H968="","",IF(COUNTIF($AL$3:AL967,H968)=0,H968,""))</f>
        <v/>
      </c>
      <c r="AM968" s="39" t="str">
        <f t="shared" si="249"/>
        <v/>
      </c>
    </row>
    <row r="969" spans="2:39" x14ac:dyDescent="0.35">
      <c r="B969" s="31"/>
      <c r="C969" s="31"/>
      <c r="D969" s="31"/>
      <c r="E969" s="31"/>
      <c r="F969" s="78"/>
      <c r="G969" s="21"/>
      <c r="H969" s="31"/>
      <c r="I969" s="32"/>
      <c r="J969" s="33" t="str">
        <f t="shared" si="236"/>
        <v/>
      </c>
      <c r="K969" s="31"/>
      <c r="L969" s="24"/>
      <c r="M969" s="24"/>
      <c r="N969" s="24"/>
      <c r="O969" s="34" t="str">
        <f t="shared" si="237"/>
        <v/>
      </c>
      <c r="P969" s="34" t="str">
        <f t="shared" ca="1" si="238"/>
        <v/>
      </c>
      <c r="Q969" s="34" t="str">
        <f>IF(AND(C969="Abierto",D969="Urgente"),RANK(P969,$P$4:$P$999,0)+COUNTIF($P$4:P969,P969)-1,"")</f>
        <v/>
      </c>
      <c r="R969" s="34" t="str">
        <f t="shared" si="239"/>
        <v/>
      </c>
      <c r="S969" s="34" t="str">
        <f t="shared" ca="1" si="240"/>
        <v/>
      </c>
      <c r="T969" s="34" t="str">
        <f>IF(AND(C969="Abierto",D969="Alta"),RANK(S969,$S$4:$S$999,0)+COUNTIF($S$4:S969,S969)-1+MAX(Q:Q),"")</f>
        <v/>
      </c>
      <c r="U969" s="34" t="str">
        <f t="shared" si="241"/>
        <v/>
      </c>
      <c r="V969" s="34" t="str">
        <f t="shared" ca="1" si="242"/>
        <v/>
      </c>
      <c r="W969" s="34" t="str">
        <f>IF(AND(C969="Abierto",D969="Media"),RANK(V969,$V$4:$V$999,0)+COUNTIF($V$4:V969,V969)-1+MAX(Q:Q,T:T),"")</f>
        <v/>
      </c>
      <c r="X969" s="34" t="str">
        <f t="shared" si="243"/>
        <v/>
      </c>
      <c r="Y969" s="34" t="str">
        <f t="shared" ca="1" si="244"/>
        <v/>
      </c>
      <c r="Z969" s="34" t="str">
        <f>IF(AND(C969="Abierto",D969="Baja"),RANK(Y969,$Y$4:$Y$999,0)+COUNTIF($Y$4:Y969,Y969)-1+MAX(Q:Q,T:T,W:W),"")</f>
        <v/>
      </c>
      <c r="AA969" s="35" t="str">
        <f t="shared" si="235"/>
        <v/>
      </c>
      <c r="AB969" s="35" t="str">
        <f t="shared" si="245"/>
        <v/>
      </c>
      <c r="AC969" s="35" t="str">
        <f t="shared" si="246"/>
        <v/>
      </c>
      <c r="AD969" s="36">
        <v>966</v>
      </c>
      <c r="AE969" s="36" t="str">
        <f t="shared" ca="1" si="247"/>
        <v/>
      </c>
      <c r="AF969" s="37" t="str">
        <f t="shared" ca="1" si="248"/>
        <v/>
      </c>
      <c r="AG969" s="24"/>
      <c r="AH969" s="24"/>
      <c r="AI969" s="24"/>
      <c r="AJ969" s="24"/>
      <c r="AK969" s="36" t="str">
        <f>IF(AL969="","",MAX($AK$1:AK968)+1)</f>
        <v/>
      </c>
      <c r="AL969" s="39" t="str">
        <f>IF(H969="","",IF(COUNTIF($AL$3:AL968,H969)=0,H969,""))</f>
        <v/>
      </c>
      <c r="AM969" s="39" t="str">
        <f t="shared" si="249"/>
        <v/>
      </c>
    </row>
    <row r="970" spans="2:39" x14ac:dyDescent="0.35">
      <c r="B970" s="31"/>
      <c r="C970" s="31"/>
      <c r="D970" s="31"/>
      <c r="E970" s="31"/>
      <c r="F970" s="78"/>
      <c r="G970" s="21"/>
      <c r="H970" s="31"/>
      <c r="I970" s="32"/>
      <c r="J970" s="33" t="str">
        <f t="shared" si="236"/>
        <v/>
      </c>
      <c r="K970" s="31"/>
      <c r="L970" s="24"/>
      <c r="M970" s="24"/>
      <c r="N970" s="24"/>
      <c r="O970" s="34" t="str">
        <f t="shared" si="237"/>
        <v/>
      </c>
      <c r="P970" s="34" t="str">
        <f t="shared" ca="1" si="238"/>
        <v/>
      </c>
      <c r="Q970" s="34" t="str">
        <f>IF(AND(C970="Abierto",D970="Urgente"),RANK(P970,$P$4:$P$999,0)+COUNTIF($P$4:P970,P970)-1,"")</f>
        <v/>
      </c>
      <c r="R970" s="34" t="str">
        <f t="shared" si="239"/>
        <v/>
      </c>
      <c r="S970" s="34" t="str">
        <f t="shared" ca="1" si="240"/>
        <v/>
      </c>
      <c r="T970" s="34" t="str">
        <f>IF(AND(C970="Abierto",D970="Alta"),RANK(S970,$S$4:$S$999,0)+COUNTIF($S$4:S970,S970)-1+MAX(Q:Q),"")</f>
        <v/>
      </c>
      <c r="U970" s="34" t="str">
        <f t="shared" si="241"/>
        <v/>
      </c>
      <c r="V970" s="34" t="str">
        <f t="shared" ca="1" si="242"/>
        <v/>
      </c>
      <c r="W970" s="34" t="str">
        <f>IF(AND(C970="Abierto",D970="Media"),RANK(V970,$V$4:$V$999,0)+COUNTIF($V$4:V970,V970)-1+MAX(Q:Q,T:T),"")</f>
        <v/>
      </c>
      <c r="X970" s="34" t="str">
        <f t="shared" si="243"/>
        <v/>
      </c>
      <c r="Y970" s="34" t="str">
        <f t="shared" ca="1" si="244"/>
        <v/>
      </c>
      <c r="Z970" s="34" t="str">
        <f>IF(AND(C970="Abierto",D970="Baja"),RANK(Y970,$Y$4:$Y$999,0)+COUNTIF($Y$4:Y970,Y970)-1+MAX(Q:Q,T:T,W:W),"")</f>
        <v/>
      </c>
      <c r="AA970" s="35" t="str">
        <f t="shared" si="235"/>
        <v/>
      </c>
      <c r="AB970" s="35" t="str">
        <f t="shared" si="245"/>
        <v/>
      </c>
      <c r="AC970" s="35" t="str">
        <f t="shared" si="246"/>
        <v/>
      </c>
      <c r="AD970" s="36">
        <v>967</v>
      </c>
      <c r="AE970" s="36" t="str">
        <f t="shared" ca="1" si="247"/>
        <v/>
      </c>
      <c r="AF970" s="37" t="str">
        <f t="shared" ca="1" si="248"/>
        <v/>
      </c>
      <c r="AG970" s="24"/>
      <c r="AH970" s="24"/>
      <c r="AI970" s="24"/>
      <c r="AJ970" s="24"/>
      <c r="AK970" s="36" t="str">
        <f>IF(AL970="","",MAX($AK$1:AK969)+1)</f>
        <v/>
      </c>
      <c r="AL970" s="39" t="str">
        <f>IF(H970="","",IF(COUNTIF($AL$3:AL969,H970)=0,H970,""))</f>
        <v/>
      </c>
      <c r="AM970" s="39" t="str">
        <f t="shared" si="249"/>
        <v/>
      </c>
    </row>
    <row r="971" spans="2:39" x14ac:dyDescent="0.35">
      <c r="B971" s="31"/>
      <c r="C971" s="31"/>
      <c r="D971" s="31"/>
      <c r="E971" s="31"/>
      <c r="F971" s="78"/>
      <c r="G971" s="21"/>
      <c r="H971" s="31"/>
      <c r="I971" s="32"/>
      <c r="J971" s="33" t="str">
        <f t="shared" si="236"/>
        <v/>
      </c>
      <c r="K971" s="31"/>
      <c r="L971" s="24"/>
      <c r="M971" s="24"/>
      <c r="N971" s="24"/>
      <c r="O971" s="34" t="str">
        <f t="shared" si="237"/>
        <v/>
      </c>
      <c r="P971" s="34" t="str">
        <f t="shared" ca="1" si="238"/>
        <v/>
      </c>
      <c r="Q971" s="34" t="str">
        <f>IF(AND(C971="Abierto",D971="Urgente"),RANK(P971,$P$4:$P$999,0)+COUNTIF($P$4:P971,P971)-1,"")</f>
        <v/>
      </c>
      <c r="R971" s="34" t="str">
        <f t="shared" si="239"/>
        <v/>
      </c>
      <c r="S971" s="34" t="str">
        <f t="shared" ca="1" si="240"/>
        <v/>
      </c>
      <c r="T971" s="34" t="str">
        <f>IF(AND(C971="Abierto",D971="Alta"),RANK(S971,$S$4:$S$999,0)+COUNTIF($S$4:S971,S971)-1+MAX(Q:Q),"")</f>
        <v/>
      </c>
      <c r="U971" s="34" t="str">
        <f t="shared" si="241"/>
        <v/>
      </c>
      <c r="V971" s="34" t="str">
        <f t="shared" ca="1" si="242"/>
        <v/>
      </c>
      <c r="W971" s="34" t="str">
        <f>IF(AND(C971="Abierto",D971="Media"),RANK(V971,$V$4:$V$999,0)+COUNTIF($V$4:V971,V971)-1+MAX(Q:Q,T:T),"")</f>
        <v/>
      </c>
      <c r="X971" s="34" t="str">
        <f t="shared" si="243"/>
        <v/>
      </c>
      <c r="Y971" s="34" t="str">
        <f t="shared" ca="1" si="244"/>
        <v/>
      </c>
      <c r="Z971" s="34" t="str">
        <f>IF(AND(C971="Abierto",D971="Baja"),RANK(Y971,$Y$4:$Y$999,0)+COUNTIF($Y$4:Y971,Y971)-1+MAX(Q:Q,T:T,W:W),"")</f>
        <v/>
      </c>
      <c r="AA971" s="35" t="str">
        <f t="shared" si="235"/>
        <v/>
      </c>
      <c r="AB971" s="35" t="str">
        <f t="shared" si="245"/>
        <v/>
      </c>
      <c r="AC971" s="35" t="str">
        <f t="shared" si="246"/>
        <v/>
      </c>
      <c r="AD971" s="36">
        <v>968</v>
      </c>
      <c r="AE971" s="36" t="str">
        <f t="shared" ca="1" si="247"/>
        <v/>
      </c>
      <c r="AF971" s="37" t="str">
        <f t="shared" ca="1" si="248"/>
        <v/>
      </c>
      <c r="AG971" s="24"/>
      <c r="AH971" s="24"/>
      <c r="AI971" s="24"/>
      <c r="AJ971" s="24"/>
      <c r="AK971" s="36" t="str">
        <f>IF(AL971="","",MAX($AK$1:AK970)+1)</f>
        <v/>
      </c>
      <c r="AL971" s="39" t="str">
        <f>IF(H971="","",IF(COUNTIF($AL$3:AL970,H971)=0,H971,""))</f>
        <v/>
      </c>
      <c r="AM971" s="39" t="str">
        <f t="shared" si="249"/>
        <v/>
      </c>
    </row>
    <row r="972" spans="2:39" x14ac:dyDescent="0.35">
      <c r="B972" s="31"/>
      <c r="C972" s="31"/>
      <c r="D972" s="31"/>
      <c r="E972" s="31"/>
      <c r="F972" s="78"/>
      <c r="G972" s="21"/>
      <c r="H972" s="31"/>
      <c r="I972" s="32"/>
      <c r="J972" s="33" t="str">
        <f t="shared" si="236"/>
        <v/>
      </c>
      <c r="K972" s="31"/>
      <c r="L972" s="24"/>
      <c r="M972" s="24"/>
      <c r="N972" s="24"/>
      <c r="O972" s="34" t="str">
        <f t="shared" si="237"/>
        <v/>
      </c>
      <c r="P972" s="34" t="str">
        <f t="shared" ca="1" si="238"/>
        <v/>
      </c>
      <c r="Q972" s="34" t="str">
        <f>IF(AND(C972="Abierto",D972="Urgente"),RANK(P972,$P$4:$P$999,0)+COUNTIF($P$4:P972,P972)-1,"")</f>
        <v/>
      </c>
      <c r="R972" s="34" t="str">
        <f t="shared" si="239"/>
        <v/>
      </c>
      <c r="S972" s="34" t="str">
        <f t="shared" ca="1" si="240"/>
        <v/>
      </c>
      <c r="T972" s="34" t="str">
        <f>IF(AND(C972="Abierto",D972="Alta"),RANK(S972,$S$4:$S$999,0)+COUNTIF($S$4:S972,S972)-1+MAX(Q:Q),"")</f>
        <v/>
      </c>
      <c r="U972" s="34" t="str">
        <f t="shared" si="241"/>
        <v/>
      </c>
      <c r="V972" s="34" t="str">
        <f t="shared" ca="1" si="242"/>
        <v/>
      </c>
      <c r="W972" s="34" t="str">
        <f>IF(AND(C972="Abierto",D972="Media"),RANK(V972,$V$4:$V$999,0)+COUNTIF($V$4:V972,V972)-1+MAX(Q:Q,T:T),"")</f>
        <v/>
      </c>
      <c r="X972" s="34" t="str">
        <f t="shared" si="243"/>
        <v/>
      </c>
      <c r="Y972" s="34" t="str">
        <f t="shared" ca="1" si="244"/>
        <v/>
      </c>
      <c r="Z972" s="34" t="str">
        <f>IF(AND(C972="Abierto",D972="Baja"),RANK(Y972,$Y$4:$Y$999,0)+COUNTIF($Y$4:Y972,Y972)-1+MAX(Q:Q,T:T,W:W),"")</f>
        <v/>
      </c>
      <c r="AA972" s="35" t="str">
        <f t="shared" si="235"/>
        <v/>
      </c>
      <c r="AB972" s="35" t="str">
        <f t="shared" si="245"/>
        <v/>
      </c>
      <c r="AC972" s="35" t="str">
        <f t="shared" si="246"/>
        <v/>
      </c>
      <c r="AD972" s="36">
        <v>969</v>
      </c>
      <c r="AE972" s="36" t="str">
        <f t="shared" ca="1" si="247"/>
        <v/>
      </c>
      <c r="AF972" s="37" t="str">
        <f t="shared" ca="1" si="248"/>
        <v/>
      </c>
      <c r="AG972" s="24"/>
      <c r="AH972" s="24"/>
      <c r="AI972" s="24"/>
      <c r="AJ972" s="24"/>
      <c r="AK972" s="36" t="str">
        <f>IF(AL972="","",MAX($AK$1:AK971)+1)</f>
        <v/>
      </c>
      <c r="AL972" s="39" t="str">
        <f>IF(H972="","",IF(COUNTIF($AL$3:AL971,H972)=0,H972,""))</f>
        <v/>
      </c>
      <c r="AM972" s="39" t="str">
        <f t="shared" si="249"/>
        <v/>
      </c>
    </row>
    <row r="973" spans="2:39" x14ac:dyDescent="0.35">
      <c r="B973" s="31"/>
      <c r="C973" s="31"/>
      <c r="D973" s="31"/>
      <c r="E973" s="31"/>
      <c r="F973" s="78"/>
      <c r="G973" s="21"/>
      <c r="H973" s="31"/>
      <c r="I973" s="32"/>
      <c r="J973" s="33" t="str">
        <f t="shared" si="236"/>
        <v/>
      </c>
      <c r="K973" s="31"/>
      <c r="L973" s="24"/>
      <c r="M973" s="24"/>
      <c r="N973" s="24"/>
      <c r="O973" s="34" t="str">
        <f t="shared" si="237"/>
        <v/>
      </c>
      <c r="P973" s="34" t="str">
        <f t="shared" ca="1" si="238"/>
        <v/>
      </c>
      <c r="Q973" s="34" t="str">
        <f>IF(AND(C973="Abierto",D973="Urgente"),RANK(P973,$P$4:$P$999,0)+COUNTIF($P$4:P973,P973)-1,"")</f>
        <v/>
      </c>
      <c r="R973" s="34" t="str">
        <f t="shared" si="239"/>
        <v/>
      </c>
      <c r="S973" s="34" t="str">
        <f t="shared" ca="1" si="240"/>
        <v/>
      </c>
      <c r="T973" s="34" t="str">
        <f>IF(AND(C973="Abierto",D973="Alta"),RANK(S973,$S$4:$S$999,0)+COUNTIF($S$4:S973,S973)-1+MAX(Q:Q),"")</f>
        <v/>
      </c>
      <c r="U973" s="34" t="str">
        <f t="shared" si="241"/>
        <v/>
      </c>
      <c r="V973" s="34" t="str">
        <f t="shared" ca="1" si="242"/>
        <v/>
      </c>
      <c r="W973" s="34" t="str">
        <f>IF(AND(C973="Abierto",D973="Media"),RANK(V973,$V$4:$V$999,0)+COUNTIF($V$4:V973,V973)-1+MAX(Q:Q,T:T),"")</f>
        <v/>
      </c>
      <c r="X973" s="34" t="str">
        <f t="shared" si="243"/>
        <v/>
      </c>
      <c r="Y973" s="34" t="str">
        <f t="shared" ca="1" si="244"/>
        <v/>
      </c>
      <c r="Z973" s="34" t="str">
        <f>IF(AND(C973="Abierto",D973="Baja"),RANK(Y973,$Y$4:$Y$999,0)+COUNTIF($Y$4:Y973,Y973)-1+MAX(Q:Q,T:T,W:W),"")</f>
        <v/>
      </c>
      <c r="AA973" s="35" t="str">
        <f t="shared" si="235"/>
        <v/>
      </c>
      <c r="AB973" s="35" t="str">
        <f t="shared" si="245"/>
        <v/>
      </c>
      <c r="AC973" s="35" t="str">
        <f t="shared" si="246"/>
        <v/>
      </c>
      <c r="AD973" s="36">
        <v>970</v>
      </c>
      <c r="AE973" s="36" t="str">
        <f t="shared" ca="1" si="247"/>
        <v/>
      </c>
      <c r="AF973" s="37" t="str">
        <f t="shared" ca="1" si="248"/>
        <v/>
      </c>
      <c r="AG973" s="24"/>
      <c r="AH973" s="24"/>
      <c r="AI973" s="24"/>
      <c r="AJ973" s="24"/>
      <c r="AK973" s="36" t="str">
        <f>IF(AL973="","",MAX($AK$1:AK972)+1)</f>
        <v/>
      </c>
      <c r="AL973" s="39" t="str">
        <f>IF(H973="","",IF(COUNTIF($AL$3:AL972,H973)=0,H973,""))</f>
        <v/>
      </c>
      <c r="AM973" s="39" t="str">
        <f t="shared" si="249"/>
        <v/>
      </c>
    </row>
    <row r="974" spans="2:39" x14ac:dyDescent="0.35">
      <c r="B974" s="31"/>
      <c r="C974" s="31"/>
      <c r="D974" s="31"/>
      <c r="E974" s="31"/>
      <c r="F974" s="78"/>
      <c r="G974" s="21"/>
      <c r="H974" s="31"/>
      <c r="I974" s="32"/>
      <c r="J974" s="33" t="str">
        <f t="shared" si="236"/>
        <v/>
      </c>
      <c r="K974" s="31"/>
      <c r="L974" s="24"/>
      <c r="M974" s="24"/>
      <c r="N974" s="24"/>
      <c r="O974" s="34" t="str">
        <f t="shared" si="237"/>
        <v/>
      </c>
      <c r="P974" s="34" t="str">
        <f t="shared" ca="1" si="238"/>
        <v/>
      </c>
      <c r="Q974" s="34" t="str">
        <f>IF(AND(C974="Abierto",D974="Urgente"),RANK(P974,$P$4:$P$999,0)+COUNTIF($P$4:P974,P974)-1,"")</f>
        <v/>
      </c>
      <c r="R974" s="34" t="str">
        <f t="shared" si="239"/>
        <v/>
      </c>
      <c r="S974" s="34" t="str">
        <f t="shared" ca="1" si="240"/>
        <v/>
      </c>
      <c r="T974" s="34" t="str">
        <f>IF(AND(C974="Abierto",D974="Alta"),RANK(S974,$S$4:$S$999,0)+COUNTIF($S$4:S974,S974)-1+MAX(Q:Q),"")</f>
        <v/>
      </c>
      <c r="U974" s="34" t="str">
        <f t="shared" si="241"/>
        <v/>
      </c>
      <c r="V974" s="34" t="str">
        <f t="shared" ca="1" si="242"/>
        <v/>
      </c>
      <c r="W974" s="34" t="str">
        <f>IF(AND(C974="Abierto",D974="Media"),RANK(V974,$V$4:$V$999,0)+COUNTIF($V$4:V974,V974)-1+MAX(Q:Q,T:T),"")</f>
        <v/>
      </c>
      <c r="X974" s="34" t="str">
        <f t="shared" si="243"/>
        <v/>
      </c>
      <c r="Y974" s="34" t="str">
        <f t="shared" ca="1" si="244"/>
        <v/>
      </c>
      <c r="Z974" s="34" t="str">
        <f>IF(AND(C974="Abierto",D974="Baja"),RANK(Y974,$Y$4:$Y$999,0)+COUNTIF($Y$4:Y974,Y974)-1+MAX(Q:Q,T:T,W:W),"")</f>
        <v/>
      </c>
      <c r="AA974" s="35" t="str">
        <f t="shared" si="235"/>
        <v/>
      </c>
      <c r="AB974" s="35" t="str">
        <f t="shared" si="245"/>
        <v/>
      </c>
      <c r="AC974" s="35" t="str">
        <f t="shared" si="246"/>
        <v/>
      </c>
      <c r="AD974" s="36">
        <v>971</v>
      </c>
      <c r="AE974" s="36" t="str">
        <f t="shared" ca="1" si="247"/>
        <v/>
      </c>
      <c r="AF974" s="37" t="str">
        <f t="shared" ca="1" si="248"/>
        <v/>
      </c>
      <c r="AG974" s="24"/>
      <c r="AH974" s="24"/>
      <c r="AI974" s="24"/>
      <c r="AJ974" s="24"/>
      <c r="AK974" s="36" t="str">
        <f>IF(AL974="","",MAX($AK$1:AK973)+1)</f>
        <v/>
      </c>
      <c r="AL974" s="39" t="str">
        <f>IF(H974="","",IF(COUNTIF($AL$3:AL973,H974)=0,H974,""))</f>
        <v/>
      </c>
      <c r="AM974" s="39" t="str">
        <f t="shared" si="249"/>
        <v/>
      </c>
    </row>
    <row r="975" spans="2:39" x14ac:dyDescent="0.35">
      <c r="B975" s="31"/>
      <c r="C975" s="31"/>
      <c r="D975" s="31"/>
      <c r="E975" s="31"/>
      <c r="F975" s="78"/>
      <c r="G975" s="21"/>
      <c r="H975" s="31"/>
      <c r="I975" s="32"/>
      <c r="J975" s="33" t="str">
        <f t="shared" si="236"/>
        <v/>
      </c>
      <c r="K975" s="31"/>
      <c r="L975" s="24"/>
      <c r="M975" s="24"/>
      <c r="N975" s="24"/>
      <c r="O975" s="34" t="str">
        <f t="shared" si="237"/>
        <v/>
      </c>
      <c r="P975" s="34" t="str">
        <f t="shared" ca="1" si="238"/>
        <v/>
      </c>
      <c r="Q975" s="34" t="str">
        <f>IF(AND(C975="Abierto",D975="Urgente"),RANK(P975,$P$4:$P$999,0)+COUNTIF($P$4:P975,P975)-1,"")</f>
        <v/>
      </c>
      <c r="R975" s="34" t="str">
        <f t="shared" si="239"/>
        <v/>
      </c>
      <c r="S975" s="34" t="str">
        <f t="shared" ca="1" si="240"/>
        <v/>
      </c>
      <c r="T975" s="34" t="str">
        <f>IF(AND(C975="Abierto",D975="Alta"),RANK(S975,$S$4:$S$999,0)+COUNTIF($S$4:S975,S975)-1+MAX(Q:Q),"")</f>
        <v/>
      </c>
      <c r="U975" s="34" t="str">
        <f t="shared" si="241"/>
        <v/>
      </c>
      <c r="V975" s="34" t="str">
        <f t="shared" ca="1" si="242"/>
        <v/>
      </c>
      <c r="W975" s="34" t="str">
        <f>IF(AND(C975="Abierto",D975="Media"),RANK(V975,$V$4:$V$999,0)+COUNTIF($V$4:V975,V975)-1+MAX(Q:Q,T:T),"")</f>
        <v/>
      </c>
      <c r="X975" s="34" t="str">
        <f t="shared" si="243"/>
        <v/>
      </c>
      <c r="Y975" s="34" t="str">
        <f t="shared" ca="1" si="244"/>
        <v/>
      </c>
      <c r="Z975" s="34" t="str">
        <f>IF(AND(C975="Abierto",D975="Baja"),RANK(Y975,$Y$4:$Y$999,0)+COUNTIF($Y$4:Y975,Y975)-1+MAX(Q:Q,T:T,W:W),"")</f>
        <v/>
      </c>
      <c r="AA975" s="35" t="str">
        <f t="shared" si="235"/>
        <v/>
      </c>
      <c r="AB975" s="35" t="str">
        <f t="shared" si="245"/>
        <v/>
      </c>
      <c r="AC975" s="35" t="str">
        <f t="shared" si="246"/>
        <v/>
      </c>
      <c r="AD975" s="36">
        <v>972</v>
      </c>
      <c r="AE975" s="36" t="str">
        <f t="shared" ca="1" si="247"/>
        <v/>
      </c>
      <c r="AF975" s="37" t="str">
        <f t="shared" ca="1" si="248"/>
        <v/>
      </c>
      <c r="AG975" s="24"/>
      <c r="AH975" s="24"/>
      <c r="AI975" s="24"/>
      <c r="AJ975" s="24"/>
      <c r="AK975" s="36" t="str">
        <f>IF(AL975="","",MAX($AK$1:AK974)+1)</f>
        <v/>
      </c>
      <c r="AL975" s="39" t="str">
        <f>IF(H975="","",IF(COUNTIF($AL$3:AL974,H975)=0,H975,""))</f>
        <v/>
      </c>
      <c r="AM975" s="39" t="str">
        <f t="shared" si="249"/>
        <v/>
      </c>
    </row>
    <row r="976" spans="2:39" x14ac:dyDescent="0.35">
      <c r="B976" s="31"/>
      <c r="C976" s="31"/>
      <c r="D976" s="31"/>
      <c r="E976" s="31"/>
      <c r="F976" s="78"/>
      <c r="G976" s="21"/>
      <c r="H976" s="31"/>
      <c r="I976" s="32"/>
      <c r="J976" s="33" t="str">
        <f t="shared" si="236"/>
        <v/>
      </c>
      <c r="K976" s="31"/>
      <c r="L976" s="24"/>
      <c r="M976" s="24"/>
      <c r="N976" s="24"/>
      <c r="O976" s="34" t="str">
        <f t="shared" si="237"/>
        <v/>
      </c>
      <c r="P976" s="34" t="str">
        <f t="shared" ca="1" si="238"/>
        <v/>
      </c>
      <c r="Q976" s="34" t="str">
        <f>IF(AND(C976="Abierto",D976="Urgente"),RANK(P976,$P$4:$P$999,0)+COUNTIF($P$4:P976,P976)-1,"")</f>
        <v/>
      </c>
      <c r="R976" s="34" t="str">
        <f t="shared" si="239"/>
        <v/>
      </c>
      <c r="S976" s="34" t="str">
        <f t="shared" ca="1" si="240"/>
        <v/>
      </c>
      <c r="T976" s="34" t="str">
        <f>IF(AND(C976="Abierto",D976="Alta"),RANK(S976,$S$4:$S$999,0)+COUNTIF($S$4:S976,S976)-1+MAX(Q:Q),"")</f>
        <v/>
      </c>
      <c r="U976" s="34" t="str">
        <f t="shared" si="241"/>
        <v/>
      </c>
      <c r="V976" s="34" t="str">
        <f t="shared" ca="1" si="242"/>
        <v/>
      </c>
      <c r="W976" s="34" t="str">
        <f>IF(AND(C976="Abierto",D976="Media"),RANK(V976,$V$4:$V$999,0)+COUNTIF($V$4:V976,V976)-1+MAX(Q:Q,T:T),"")</f>
        <v/>
      </c>
      <c r="X976" s="34" t="str">
        <f t="shared" si="243"/>
        <v/>
      </c>
      <c r="Y976" s="34" t="str">
        <f t="shared" ca="1" si="244"/>
        <v/>
      </c>
      <c r="Z976" s="34" t="str">
        <f>IF(AND(C976="Abierto",D976="Baja"),RANK(Y976,$Y$4:$Y$999,0)+COUNTIF($Y$4:Y976,Y976)-1+MAX(Q:Q,T:T,W:W),"")</f>
        <v/>
      </c>
      <c r="AA976" s="35" t="str">
        <f t="shared" si="235"/>
        <v/>
      </c>
      <c r="AB976" s="35" t="str">
        <f t="shared" si="245"/>
        <v/>
      </c>
      <c r="AC976" s="35" t="str">
        <f t="shared" si="246"/>
        <v/>
      </c>
      <c r="AD976" s="36">
        <v>973</v>
      </c>
      <c r="AE976" s="36" t="str">
        <f t="shared" ca="1" si="247"/>
        <v/>
      </c>
      <c r="AF976" s="37" t="str">
        <f t="shared" ca="1" si="248"/>
        <v/>
      </c>
      <c r="AG976" s="24"/>
      <c r="AH976" s="24"/>
      <c r="AI976" s="24"/>
      <c r="AJ976" s="24"/>
      <c r="AK976" s="36" t="str">
        <f>IF(AL976="","",MAX($AK$1:AK975)+1)</f>
        <v/>
      </c>
      <c r="AL976" s="39" t="str">
        <f>IF(H976="","",IF(COUNTIF($AL$3:AL975,H976)=0,H976,""))</f>
        <v/>
      </c>
      <c r="AM976" s="39" t="str">
        <f t="shared" si="249"/>
        <v/>
      </c>
    </row>
    <row r="977" spans="2:39" x14ac:dyDescent="0.35">
      <c r="B977" s="31"/>
      <c r="C977" s="31"/>
      <c r="D977" s="31"/>
      <c r="E977" s="31"/>
      <c r="F977" s="78"/>
      <c r="G977" s="21"/>
      <c r="H977" s="31"/>
      <c r="I977" s="32"/>
      <c r="J977" s="33" t="str">
        <f t="shared" si="236"/>
        <v/>
      </c>
      <c r="K977" s="31"/>
      <c r="L977" s="24"/>
      <c r="M977" s="24"/>
      <c r="N977" s="24"/>
      <c r="O977" s="34" t="str">
        <f t="shared" si="237"/>
        <v/>
      </c>
      <c r="P977" s="34" t="str">
        <f t="shared" ca="1" si="238"/>
        <v/>
      </c>
      <c r="Q977" s="34" t="str">
        <f>IF(AND(C977="Abierto",D977="Urgente"),RANK(P977,$P$4:$P$999,0)+COUNTIF($P$4:P977,P977)-1,"")</f>
        <v/>
      </c>
      <c r="R977" s="34" t="str">
        <f t="shared" si="239"/>
        <v/>
      </c>
      <c r="S977" s="34" t="str">
        <f t="shared" ca="1" si="240"/>
        <v/>
      </c>
      <c r="T977" s="34" t="str">
        <f>IF(AND(C977="Abierto",D977="Alta"),RANK(S977,$S$4:$S$999,0)+COUNTIF($S$4:S977,S977)-1+MAX(Q:Q),"")</f>
        <v/>
      </c>
      <c r="U977" s="34" t="str">
        <f t="shared" si="241"/>
        <v/>
      </c>
      <c r="V977" s="34" t="str">
        <f t="shared" ca="1" si="242"/>
        <v/>
      </c>
      <c r="W977" s="34" t="str">
        <f>IF(AND(C977="Abierto",D977="Media"),RANK(V977,$V$4:$V$999,0)+COUNTIF($V$4:V977,V977)-1+MAX(Q:Q,T:T),"")</f>
        <v/>
      </c>
      <c r="X977" s="34" t="str">
        <f t="shared" si="243"/>
        <v/>
      </c>
      <c r="Y977" s="34" t="str">
        <f t="shared" ca="1" si="244"/>
        <v/>
      </c>
      <c r="Z977" s="34" t="str">
        <f>IF(AND(C977="Abierto",D977="Baja"),RANK(Y977,$Y$4:$Y$999,0)+COUNTIF($Y$4:Y977,Y977)-1+MAX(Q:Q,T:T,W:W),"")</f>
        <v/>
      </c>
      <c r="AA977" s="35" t="str">
        <f t="shared" si="235"/>
        <v/>
      </c>
      <c r="AB977" s="35" t="str">
        <f t="shared" si="245"/>
        <v/>
      </c>
      <c r="AC977" s="35" t="str">
        <f t="shared" si="246"/>
        <v/>
      </c>
      <c r="AD977" s="36">
        <v>974</v>
      </c>
      <c r="AE977" s="36" t="str">
        <f t="shared" ca="1" si="247"/>
        <v/>
      </c>
      <c r="AF977" s="37" t="str">
        <f t="shared" ca="1" si="248"/>
        <v/>
      </c>
      <c r="AG977" s="24"/>
      <c r="AH977" s="24"/>
      <c r="AI977" s="24"/>
      <c r="AJ977" s="24"/>
      <c r="AK977" s="36" t="str">
        <f>IF(AL977="","",MAX($AK$1:AK976)+1)</f>
        <v/>
      </c>
      <c r="AL977" s="39" t="str">
        <f>IF(H977="","",IF(COUNTIF($AL$3:AL976,H977)=0,H977,""))</f>
        <v/>
      </c>
      <c r="AM977" s="39" t="str">
        <f t="shared" si="249"/>
        <v/>
      </c>
    </row>
    <row r="978" spans="2:39" x14ac:dyDescent="0.35">
      <c r="B978" s="31"/>
      <c r="C978" s="31"/>
      <c r="D978" s="31"/>
      <c r="E978" s="31"/>
      <c r="F978" s="78"/>
      <c r="G978" s="21"/>
      <c r="H978" s="31"/>
      <c r="I978" s="32"/>
      <c r="J978" s="33" t="str">
        <f t="shared" si="236"/>
        <v/>
      </c>
      <c r="K978" s="31"/>
      <c r="L978" s="24"/>
      <c r="M978" s="24"/>
      <c r="N978" s="24"/>
      <c r="O978" s="34" t="str">
        <f t="shared" si="237"/>
        <v/>
      </c>
      <c r="P978" s="34" t="str">
        <f t="shared" ca="1" si="238"/>
        <v/>
      </c>
      <c r="Q978" s="34" t="str">
        <f>IF(AND(C978="Abierto",D978="Urgente"),RANK(P978,$P$4:$P$999,0)+COUNTIF($P$4:P978,P978)-1,"")</f>
        <v/>
      </c>
      <c r="R978" s="34" t="str">
        <f t="shared" si="239"/>
        <v/>
      </c>
      <c r="S978" s="34" t="str">
        <f t="shared" ca="1" si="240"/>
        <v/>
      </c>
      <c r="T978" s="34" t="str">
        <f>IF(AND(C978="Abierto",D978="Alta"),RANK(S978,$S$4:$S$999,0)+COUNTIF($S$4:S978,S978)-1+MAX(Q:Q),"")</f>
        <v/>
      </c>
      <c r="U978" s="34" t="str">
        <f t="shared" si="241"/>
        <v/>
      </c>
      <c r="V978" s="34" t="str">
        <f t="shared" ca="1" si="242"/>
        <v/>
      </c>
      <c r="W978" s="34" t="str">
        <f>IF(AND(C978="Abierto",D978="Media"),RANK(V978,$V$4:$V$999,0)+COUNTIF($V$4:V978,V978)-1+MAX(Q:Q,T:T),"")</f>
        <v/>
      </c>
      <c r="X978" s="34" t="str">
        <f t="shared" si="243"/>
        <v/>
      </c>
      <c r="Y978" s="34" t="str">
        <f t="shared" ca="1" si="244"/>
        <v/>
      </c>
      <c r="Z978" s="34" t="str">
        <f>IF(AND(C978="Abierto",D978="Baja"),RANK(Y978,$Y$4:$Y$999,0)+COUNTIF($Y$4:Y978,Y978)-1+MAX(Q:Q,T:T,W:W),"")</f>
        <v/>
      </c>
      <c r="AA978" s="35" t="str">
        <f t="shared" si="235"/>
        <v/>
      </c>
      <c r="AB978" s="35" t="str">
        <f t="shared" si="245"/>
        <v/>
      </c>
      <c r="AC978" s="35" t="str">
        <f t="shared" si="246"/>
        <v/>
      </c>
      <c r="AD978" s="36">
        <v>975</v>
      </c>
      <c r="AE978" s="36" t="str">
        <f t="shared" ca="1" si="247"/>
        <v/>
      </c>
      <c r="AF978" s="37" t="str">
        <f t="shared" ca="1" si="248"/>
        <v/>
      </c>
      <c r="AG978" s="24"/>
      <c r="AH978" s="24"/>
      <c r="AI978" s="24"/>
      <c r="AJ978" s="24"/>
      <c r="AK978" s="36" t="str">
        <f>IF(AL978="","",MAX($AK$1:AK977)+1)</f>
        <v/>
      </c>
      <c r="AL978" s="39" t="str">
        <f>IF(H978="","",IF(COUNTIF($AL$3:AL977,H978)=0,H978,""))</f>
        <v/>
      </c>
      <c r="AM978" s="39" t="str">
        <f t="shared" si="249"/>
        <v/>
      </c>
    </row>
    <row r="979" spans="2:39" x14ac:dyDescent="0.35">
      <c r="B979" s="31"/>
      <c r="C979" s="31"/>
      <c r="D979" s="31"/>
      <c r="E979" s="31"/>
      <c r="F979" s="78"/>
      <c r="G979" s="21"/>
      <c r="H979" s="31"/>
      <c r="I979" s="32"/>
      <c r="J979" s="33" t="str">
        <f t="shared" si="236"/>
        <v/>
      </c>
      <c r="K979" s="31"/>
      <c r="L979" s="24"/>
      <c r="M979" s="24"/>
      <c r="N979" s="24"/>
      <c r="O979" s="34" t="str">
        <f t="shared" si="237"/>
        <v/>
      </c>
      <c r="P979" s="34" t="str">
        <f t="shared" ca="1" si="238"/>
        <v/>
      </c>
      <c r="Q979" s="34" t="str">
        <f>IF(AND(C979="Abierto",D979="Urgente"),RANK(P979,$P$4:$P$999,0)+COUNTIF($P$4:P979,P979)-1,"")</f>
        <v/>
      </c>
      <c r="R979" s="34" t="str">
        <f t="shared" si="239"/>
        <v/>
      </c>
      <c r="S979" s="34" t="str">
        <f t="shared" ca="1" si="240"/>
        <v/>
      </c>
      <c r="T979" s="34" t="str">
        <f>IF(AND(C979="Abierto",D979="Alta"),RANK(S979,$S$4:$S$999,0)+COUNTIF($S$4:S979,S979)-1+MAX(Q:Q),"")</f>
        <v/>
      </c>
      <c r="U979" s="34" t="str">
        <f t="shared" si="241"/>
        <v/>
      </c>
      <c r="V979" s="34" t="str">
        <f t="shared" ca="1" si="242"/>
        <v/>
      </c>
      <c r="W979" s="34" t="str">
        <f>IF(AND(C979="Abierto",D979="Media"),RANK(V979,$V$4:$V$999,0)+COUNTIF($V$4:V979,V979)-1+MAX(Q:Q,T:T),"")</f>
        <v/>
      </c>
      <c r="X979" s="34" t="str">
        <f t="shared" si="243"/>
        <v/>
      </c>
      <c r="Y979" s="34" t="str">
        <f t="shared" ca="1" si="244"/>
        <v/>
      </c>
      <c r="Z979" s="34" t="str">
        <f>IF(AND(C979="Abierto",D979="Baja"),RANK(Y979,$Y$4:$Y$999,0)+COUNTIF($Y$4:Y979,Y979)-1+MAX(Q:Q,T:T,W:W),"")</f>
        <v/>
      </c>
      <c r="AA979" s="35" t="str">
        <f t="shared" si="235"/>
        <v/>
      </c>
      <c r="AB979" s="35" t="str">
        <f t="shared" si="245"/>
        <v/>
      </c>
      <c r="AC979" s="35" t="str">
        <f t="shared" si="246"/>
        <v/>
      </c>
      <c r="AD979" s="36">
        <v>976</v>
      </c>
      <c r="AE979" s="36" t="str">
        <f t="shared" ca="1" si="247"/>
        <v/>
      </c>
      <c r="AF979" s="37" t="str">
        <f t="shared" ca="1" si="248"/>
        <v/>
      </c>
      <c r="AG979" s="24"/>
      <c r="AH979" s="24"/>
      <c r="AI979" s="24"/>
      <c r="AJ979" s="24"/>
      <c r="AK979" s="36" t="str">
        <f>IF(AL979="","",MAX($AK$1:AK978)+1)</f>
        <v/>
      </c>
      <c r="AL979" s="39" t="str">
        <f>IF(H979="","",IF(COUNTIF($AL$3:AL978,H979)=0,H979,""))</f>
        <v/>
      </c>
      <c r="AM979" s="39" t="str">
        <f t="shared" si="249"/>
        <v/>
      </c>
    </row>
    <row r="980" spans="2:39" x14ac:dyDescent="0.35">
      <c r="B980" s="31"/>
      <c r="C980" s="31"/>
      <c r="D980" s="31"/>
      <c r="E980" s="31"/>
      <c r="F980" s="78"/>
      <c r="G980" s="21"/>
      <c r="H980" s="31"/>
      <c r="I980" s="32"/>
      <c r="J980" s="33" t="str">
        <f t="shared" si="236"/>
        <v/>
      </c>
      <c r="K980" s="31"/>
      <c r="L980" s="24"/>
      <c r="M980" s="24"/>
      <c r="N980" s="24"/>
      <c r="O980" s="34" t="str">
        <f t="shared" si="237"/>
        <v/>
      </c>
      <c r="P980" s="34" t="str">
        <f t="shared" ca="1" si="238"/>
        <v/>
      </c>
      <c r="Q980" s="34" t="str">
        <f>IF(AND(C980="Abierto",D980="Urgente"),RANK(P980,$P$4:$P$999,0)+COUNTIF($P$4:P980,P980)-1,"")</f>
        <v/>
      </c>
      <c r="R980" s="34" t="str">
        <f t="shared" si="239"/>
        <v/>
      </c>
      <c r="S980" s="34" t="str">
        <f t="shared" ca="1" si="240"/>
        <v/>
      </c>
      <c r="T980" s="34" t="str">
        <f>IF(AND(C980="Abierto",D980="Alta"),RANK(S980,$S$4:$S$999,0)+COUNTIF($S$4:S980,S980)-1+MAX(Q:Q),"")</f>
        <v/>
      </c>
      <c r="U980" s="34" t="str">
        <f t="shared" si="241"/>
        <v/>
      </c>
      <c r="V980" s="34" t="str">
        <f t="shared" ca="1" si="242"/>
        <v/>
      </c>
      <c r="W980" s="34" t="str">
        <f>IF(AND(C980="Abierto",D980="Media"),RANK(V980,$V$4:$V$999,0)+COUNTIF($V$4:V980,V980)-1+MAX(Q:Q,T:T),"")</f>
        <v/>
      </c>
      <c r="X980" s="34" t="str">
        <f t="shared" si="243"/>
        <v/>
      </c>
      <c r="Y980" s="34" t="str">
        <f t="shared" ca="1" si="244"/>
        <v/>
      </c>
      <c r="Z980" s="34" t="str">
        <f>IF(AND(C980="Abierto",D980="Baja"),RANK(Y980,$Y$4:$Y$999,0)+COUNTIF($Y$4:Y980,Y980)-1+MAX(Q:Q,T:T,W:W),"")</f>
        <v/>
      </c>
      <c r="AA980" s="35" t="str">
        <f t="shared" si="235"/>
        <v/>
      </c>
      <c r="AB980" s="35" t="str">
        <f t="shared" si="245"/>
        <v/>
      </c>
      <c r="AC980" s="35" t="str">
        <f t="shared" si="246"/>
        <v/>
      </c>
      <c r="AD980" s="36">
        <v>977</v>
      </c>
      <c r="AE980" s="36" t="str">
        <f t="shared" ca="1" si="247"/>
        <v/>
      </c>
      <c r="AF980" s="37" t="str">
        <f t="shared" ca="1" si="248"/>
        <v/>
      </c>
      <c r="AG980" s="24"/>
      <c r="AH980" s="24"/>
      <c r="AI980" s="24"/>
      <c r="AJ980" s="24"/>
      <c r="AK980" s="36" t="str">
        <f>IF(AL980="","",MAX($AK$1:AK979)+1)</f>
        <v/>
      </c>
      <c r="AL980" s="39" t="str">
        <f>IF(H980="","",IF(COUNTIF($AL$3:AL979,H980)=0,H980,""))</f>
        <v/>
      </c>
      <c r="AM980" s="39" t="str">
        <f t="shared" si="249"/>
        <v/>
      </c>
    </row>
    <row r="981" spans="2:39" x14ac:dyDescent="0.35">
      <c r="B981" s="31"/>
      <c r="C981" s="31"/>
      <c r="D981" s="31"/>
      <c r="E981" s="31"/>
      <c r="F981" s="78"/>
      <c r="G981" s="21"/>
      <c r="H981" s="31"/>
      <c r="I981" s="32"/>
      <c r="J981" s="33" t="str">
        <f t="shared" si="236"/>
        <v/>
      </c>
      <c r="K981" s="31"/>
      <c r="L981" s="24"/>
      <c r="M981" s="24"/>
      <c r="N981" s="24"/>
      <c r="O981" s="34" t="str">
        <f t="shared" si="237"/>
        <v/>
      </c>
      <c r="P981" s="34" t="str">
        <f t="shared" ca="1" si="238"/>
        <v/>
      </c>
      <c r="Q981" s="34" t="str">
        <f>IF(AND(C981="Abierto",D981="Urgente"),RANK(P981,$P$4:$P$999,0)+COUNTIF($P$4:P981,P981)-1,"")</f>
        <v/>
      </c>
      <c r="R981" s="34" t="str">
        <f t="shared" si="239"/>
        <v/>
      </c>
      <c r="S981" s="34" t="str">
        <f t="shared" ca="1" si="240"/>
        <v/>
      </c>
      <c r="T981" s="34" t="str">
        <f>IF(AND(C981="Abierto",D981="Alta"),RANK(S981,$S$4:$S$999,0)+COUNTIF($S$4:S981,S981)-1+MAX(Q:Q),"")</f>
        <v/>
      </c>
      <c r="U981" s="34" t="str">
        <f t="shared" si="241"/>
        <v/>
      </c>
      <c r="V981" s="34" t="str">
        <f t="shared" ca="1" si="242"/>
        <v/>
      </c>
      <c r="W981" s="34" t="str">
        <f>IF(AND(C981="Abierto",D981="Media"),RANK(V981,$V$4:$V$999,0)+COUNTIF($V$4:V981,V981)-1+MAX(Q:Q,T:T),"")</f>
        <v/>
      </c>
      <c r="X981" s="34" t="str">
        <f t="shared" si="243"/>
        <v/>
      </c>
      <c r="Y981" s="34" t="str">
        <f t="shared" ca="1" si="244"/>
        <v/>
      </c>
      <c r="Z981" s="34" t="str">
        <f>IF(AND(C981="Abierto",D981="Baja"),RANK(Y981,$Y$4:$Y$999,0)+COUNTIF($Y$4:Y981,Y981)-1+MAX(Q:Q,T:T,W:W),"")</f>
        <v/>
      </c>
      <c r="AA981" s="35" t="str">
        <f t="shared" si="235"/>
        <v/>
      </c>
      <c r="AB981" s="35" t="str">
        <f t="shared" si="245"/>
        <v/>
      </c>
      <c r="AC981" s="35" t="str">
        <f t="shared" si="246"/>
        <v/>
      </c>
      <c r="AD981" s="36">
        <v>978</v>
      </c>
      <c r="AE981" s="36" t="str">
        <f t="shared" ca="1" si="247"/>
        <v/>
      </c>
      <c r="AF981" s="37" t="str">
        <f t="shared" ca="1" si="248"/>
        <v/>
      </c>
      <c r="AG981" s="24"/>
      <c r="AH981" s="24"/>
      <c r="AI981" s="24"/>
      <c r="AJ981" s="24"/>
      <c r="AK981" s="36" t="str">
        <f>IF(AL981="","",MAX($AK$1:AK980)+1)</f>
        <v/>
      </c>
      <c r="AL981" s="39" t="str">
        <f>IF(H981="","",IF(COUNTIF($AL$3:AL980,H981)=0,H981,""))</f>
        <v/>
      </c>
      <c r="AM981" s="39" t="str">
        <f t="shared" si="249"/>
        <v/>
      </c>
    </row>
    <row r="982" spans="2:39" x14ac:dyDescent="0.35">
      <c r="B982" s="31"/>
      <c r="C982" s="31"/>
      <c r="D982" s="31"/>
      <c r="E982" s="31"/>
      <c r="F982" s="78"/>
      <c r="G982" s="21"/>
      <c r="H982" s="31"/>
      <c r="I982" s="32"/>
      <c r="J982" s="33" t="str">
        <f t="shared" si="236"/>
        <v/>
      </c>
      <c r="K982" s="31"/>
      <c r="L982" s="24"/>
      <c r="M982" s="24"/>
      <c r="N982" s="24"/>
      <c r="O982" s="34" t="str">
        <f t="shared" si="237"/>
        <v/>
      </c>
      <c r="P982" s="34" t="str">
        <f t="shared" ca="1" si="238"/>
        <v/>
      </c>
      <c r="Q982" s="34" t="str">
        <f>IF(AND(C982="Abierto",D982="Urgente"),RANK(P982,$P$4:$P$999,0)+COUNTIF($P$4:P982,P982)-1,"")</f>
        <v/>
      </c>
      <c r="R982" s="34" t="str">
        <f t="shared" si="239"/>
        <v/>
      </c>
      <c r="S982" s="34" t="str">
        <f t="shared" ca="1" si="240"/>
        <v/>
      </c>
      <c r="T982" s="34" t="str">
        <f>IF(AND(C982="Abierto",D982="Alta"),RANK(S982,$S$4:$S$999,0)+COUNTIF($S$4:S982,S982)-1+MAX(Q:Q),"")</f>
        <v/>
      </c>
      <c r="U982" s="34" t="str">
        <f t="shared" si="241"/>
        <v/>
      </c>
      <c r="V982" s="34" t="str">
        <f t="shared" ca="1" si="242"/>
        <v/>
      </c>
      <c r="W982" s="34" t="str">
        <f>IF(AND(C982="Abierto",D982="Media"),RANK(V982,$V$4:$V$999,0)+COUNTIF($V$4:V982,V982)-1+MAX(Q:Q,T:T),"")</f>
        <v/>
      </c>
      <c r="X982" s="34" t="str">
        <f t="shared" si="243"/>
        <v/>
      </c>
      <c r="Y982" s="34" t="str">
        <f t="shared" ca="1" si="244"/>
        <v/>
      </c>
      <c r="Z982" s="34" t="str">
        <f>IF(AND(C982="Abierto",D982="Baja"),RANK(Y982,$Y$4:$Y$999,0)+COUNTIF($Y$4:Y982,Y982)-1+MAX(Q:Q,T:T,W:W),"")</f>
        <v/>
      </c>
      <c r="AA982" s="35" t="str">
        <f t="shared" si="235"/>
        <v/>
      </c>
      <c r="AB982" s="35" t="str">
        <f t="shared" si="245"/>
        <v/>
      </c>
      <c r="AC982" s="35" t="str">
        <f t="shared" si="246"/>
        <v/>
      </c>
      <c r="AD982" s="36">
        <v>979</v>
      </c>
      <c r="AE982" s="36" t="str">
        <f t="shared" ca="1" si="247"/>
        <v/>
      </c>
      <c r="AF982" s="37" t="str">
        <f t="shared" ca="1" si="248"/>
        <v/>
      </c>
      <c r="AG982" s="24"/>
      <c r="AH982" s="24"/>
      <c r="AI982" s="24"/>
      <c r="AJ982" s="24"/>
      <c r="AK982" s="36" t="str">
        <f>IF(AL982="","",MAX($AK$1:AK981)+1)</f>
        <v/>
      </c>
      <c r="AL982" s="39" t="str">
        <f>IF(H982="","",IF(COUNTIF($AL$3:AL981,H982)=0,H982,""))</f>
        <v/>
      </c>
      <c r="AM982" s="39" t="str">
        <f t="shared" si="249"/>
        <v/>
      </c>
    </row>
    <row r="983" spans="2:39" x14ac:dyDescent="0.35">
      <c r="B983" s="31"/>
      <c r="C983" s="31"/>
      <c r="D983" s="31"/>
      <c r="E983" s="31"/>
      <c r="F983" s="78"/>
      <c r="G983" s="21"/>
      <c r="H983" s="31"/>
      <c r="I983" s="32"/>
      <c r="J983" s="33" t="str">
        <f t="shared" si="236"/>
        <v/>
      </c>
      <c r="K983" s="31"/>
      <c r="L983" s="24"/>
      <c r="M983" s="24"/>
      <c r="N983" s="24"/>
      <c r="O983" s="34" t="str">
        <f t="shared" si="237"/>
        <v/>
      </c>
      <c r="P983" s="34" t="str">
        <f t="shared" ca="1" si="238"/>
        <v/>
      </c>
      <c r="Q983" s="34" t="str">
        <f>IF(AND(C983="Abierto",D983="Urgente"),RANK(P983,$P$4:$P$999,0)+COUNTIF($P$4:P983,P983)-1,"")</f>
        <v/>
      </c>
      <c r="R983" s="34" t="str">
        <f t="shared" si="239"/>
        <v/>
      </c>
      <c r="S983" s="34" t="str">
        <f t="shared" ca="1" si="240"/>
        <v/>
      </c>
      <c r="T983" s="34" t="str">
        <f>IF(AND(C983="Abierto",D983="Alta"),RANK(S983,$S$4:$S$999,0)+COUNTIF($S$4:S983,S983)-1+MAX(Q:Q),"")</f>
        <v/>
      </c>
      <c r="U983" s="34" t="str">
        <f t="shared" si="241"/>
        <v/>
      </c>
      <c r="V983" s="34" t="str">
        <f t="shared" ca="1" si="242"/>
        <v/>
      </c>
      <c r="W983" s="34" t="str">
        <f>IF(AND(C983="Abierto",D983="Media"),RANK(V983,$V$4:$V$999,0)+COUNTIF($V$4:V983,V983)-1+MAX(Q:Q,T:T),"")</f>
        <v/>
      </c>
      <c r="X983" s="34" t="str">
        <f t="shared" si="243"/>
        <v/>
      </c>
      <c r="Y983" s="34" t="str">
        <f t="shared" ca="1" si="244"/>
        <v/>
      </c>
      <c r="Z983" s="34" t="str">
        <f>IF(AND(C983="Abierto",D983="Baja"),RANK(Y983,$Y$4:$Y$999,0)+COUNTIF($Y$4:Y983,Y983)-1+MAX(Q:Q,T:T,W:W),"")</f>
        <v/>
      </c>
      <c r="AA983" s="35" t="str">
        <f t="shared" si="235"/>
        <v/>
      </c>
      <c r="AB983" s="35" t="str">
        <f t="shared" si="245"/>
        <v/>
      </c>
      <c r="AC983" s="35" t="str">
        <f t="shared" si="246"/>
        <v/>
      </c>
      <c r="AD983" s="36">
        <v>980</v>
      </c>
      <c r="AE983" s="36" t="str">
        <f t="shared" ca="1" si="247"/>
        <v/>
      </c>
      <c r="AF983" s="37" t="str">
        <f t="shared" ca="1" si="248"/>
        <v/>
      </c>
      <c r="AG983" s="24"/>
      <c r="AH983" s="24"/>
      <c r="AI983" s="24"/>
      <c r="AJ983" s="24"/>
      <c r="AK983" s="36" t="str">
        <f>IF(AL983="","",MAX($AK$1:AK982)+1)</f>
        <v/>
      </c>
      <c r="AL983" s="39" t="str">
        <f>IF(H983="","",IF(COUNTIF($AL$3:AL982,H983)=0,H983,""))</f>
        <v/>
      </c>
      <c r="AM983" s="39" t="str">
        <f t="shared" si="249"/>
        <v/>
      </c>
    </row>
    <row r="984" spans="2:39" x14ac:dyDescent="0.35">
      <c r="B984" s="31"/>
      <c r="C984" s="31"/>
      <c r="D984" s="31"/>
      <c r="E984" s="31"/>
      <c r="F984" s="78"/>
      <c r="G984" s="21"/>
      <c r="H984" s="31"/>
      <c r="I984" s="32"/>
      <c r="J984" s="33" t="str">
        <f t="shared" si="236"/>
        <v/>
      </c>
      <c r="K984" s="31"/>
      <c r="L984" s="24"/>
      <c r="M984" s="24"/>
      <c r="N984" s="24"/>
      <c r="O984" s="34" t="str">
        <f t="shared" si="237"/>
        <v/>
      </c>
      <c r="P984" s="34" t="str">
        <f t="shared" ca="1" si="238"/>
        <v/>
      </c>
      <c r="Q984" s="34" t="str">
        <f>IF(AND(C984="Abierto",D984="Urgente"),RANK(P984,$P$4:$P$999,0)+COUNTIF($P$4:P984,P984)-1,"")</f>
        <v/>
      </c>
      <c r="R984" s="34" t="str">
        <f t="shared" si="239"/>
        <v/>
      </c>
      <c r="S984" s="34" t="str">
        <f t="shared" ca="1" si="240"/>
        <v/>
      </c>
      <c r="T984" s="34" t="str">
        <f>IF(AND(C984="Abierto",D984="Alta"),RANK(S984,$S$4:$S$999,0)+COUNTIF($S$4:S984,S984)-1+MAX(Q:Q),"")</f>
        <v/>
      </c>
      <c r="U984" s="34" t="str">
        <f t="shared" si="241"/>
        <v/>
      </c>
      <c r="V984" s="34" t="str">
        <f t="shared" ca="1" si="242"/>
        <v/>
      </c>
      <c r="W984" s="34" t="str">
        <f>IF(AND(C984="Abierto",D984="Media"),RANK(V984,$V$4:$V$999,0)+COUNTIF($V$4:V984,V984)-1+MAX(Q:Q,T:T),"")</f>
        <v/>
      </c>
      <c r="X984" s="34" t="str">
        <f t="shared" si="243"/>
        <v/>
      </c>
      <c r="Y984" s="34" t="str">
        <f t="shared" ca="1" si="244"/>
        <v/>
      </c>
      <c r="Z984" s="34" t="str">
        <f>IF(AND(C984="Abierto",D984="Baja"),RANK(Y984,$Y$4:$Y$999,0)+COUNTIF($Y$4:Y984,Y984)-1+MAX(Q:Q,T:T,W:W),"")</f>
        <v/>
      </c>
      <c r="AA984" s="35" t="str">
        <f t="shared" ref="AA984:AA996" si="250">IF(OR(C984="Resuelto",C984=""),"",SUM(Q984,T984,W984,Z984))</f>
        <v/>
      </c>
      <c r="AB984" s="35" t="str">
        <f t="shared" si="245"/>
        <v/>
      </c>
      <c r="AC984" s="35" t="str">
        <f t="shared" si="246"/>
        <v/>
      </c>
      <c r="AD984" s="36">
        <v>981</v>
      </c>
      <c r="AE984" s="36" t="str">
        <f t="shared" ca="1" si="247"/>
        <v/>
      </c>
      <c r="AF984" s="37" t="str">
        <f t="shared" ca="1" si="248"/>
        <v/>
      </c>
      <c r="AG984" s="24"/>
      <c r="AH984" s="24"/>
      <c r="AI984" s="24"/>
      <c r="AJ984" s="24"/>
      <c r="AK984" s="36" t="str">
        <f>IF(AL984="","",MAX($AK$1:AK983)+1)</f>
        <v/>
      </c>
      <c r="AL984" s="39" t="str">
        <f>IF(H984="","",IF(COUNTIF($AL$3:AL983,H984)=0,H984,""))</f>
        <v/>
      </c>
      <c r="AM984" s="39" t="str">
        <f t="shared" si="249"/>
        <v/>
      </c>
    </row>
    <row r="985" spans="2:39" x14ac:dyDescent="0.35">
      <c r="B985" s="31"/>
      <c r="C985" s="31"/>
      <c r="D985" s="31"/>
      <c r="E985" s="31"/>
      <c r="F985" s="78"/>
      <c r="G985" s="21"/>
      <c r="H985" s="31"/>
      <c r="I985" s="32"/>
      <c r="J985" s="33" t="str">
        <f t="shared" si="236"/>
        <v/>
      </c>
      <c r="K985" s="31"/>
      <c r="L985" s="24"/>
      <c r="M985" s="24"/>
      <c r="N985" s="24"/>
      <c r="O985" s="34" t="str">
        <f t="shared" si="237"/>
        <v/>
      </c>
      <c r="P985" s="34" t="str">
        <f t="shared" ca="1" si="238"/>
        <v/>
      </c>
      <c r="Q985" s="34" t="str">
        <f>IF(AND(C985="Abierto",D985="Urgente"),RANK(P985,$P$4:$P$999,0)+COUNTIF($P$4:P985,P985)-1,"")</f>
        <v/>
      </c>
      <c r="R985" s="34" t="str">
        <f t="shared" si="239"/>
        <v/>
      </c>
      <c r="S985" s="34" t="str">
        <f t="shared" ca="1" si="240"/>
        <v/>
      </c>
      <c r="T985" s="34" t="str">
        <f>IF(AND(C985="Abierto",D985="Alta"),RANK(S985,$S$4:$S$999,0)+COUNTIF($S$4:S985,S985)-1+MAX(Q:Q),"")</f>
        <v/>
      </c>
      <c r="U985" s="34" t="str">
        <f t="shared" si="241"/>
        <v/>
      </c>
      <c r="V985" s="34" t="str">
        <f t="shared" ca="1" si="242"/>
        <v/>
      </c>
      <c r="W985" s="34" t="str">
        <f>IF(AND(C985="Abierto",D985="Media"),RANK(V985,$V$4:$V$999,0)+COUNTIF($V$4:V985,V985)-1+MAX(Q:Q,T:T),"")</f>
        <v/>
      </c>
      <c r="X985" s="34" t="str">
        <f t="shared" si="243"/>
        <v/>
      </c>
      <c r="Y985" s="34" t="str">
        <f t="shared" ca="1" si="244"/>
        <v/>
      </c>
      <c r="Z985" s="34" t="str">
        <f>IF(AND(C985="Abierto",D985="Baja"),RANK(Y985,$Y$4:$Y$999,0)+COUNTIF($Y$4:Y985,Y985)-1+MAX(Q:Q,T:T,W:W),"")</f>
        <v/>
      </c>
      <c r="AA985" s="35" t="str">
        <f t="shared" si="250"/>
        <v/>
      </c>
      <c r="AB985" s="35" t="str">
        <f t="shared" si="245"/>
        <v/>
      </c>
      <c r="AC985" s="35" t="str">
        <f t="shared" si="246"/>
        <v/>
      </c>
      <c r="AD985" s="36">
        <v>982</v>
      </c>
      <c r="AE985" s="36" t="str">
        <f t="shared" ca="1" si="247"/>
        <v/>
      </c>
      <c r="AF985" s="37" t="str">
        <f t="shared" ca="1" si="248"/>
        <v/>
      </c>
      <c r="AG985" s="24"/>
      <c r="AH985" s="24"/>
      <c r="AI985" s="24"/>
      <c r="AJ985" s="24"/>
      <c r="AK985" s="36" t="str">
        <f>IF(AL985="","",MAX($AK$1:AK984)+1)</f>
        <v/>
      </c>
      <c r="AL985" s="39" t="str">
        <f>IF(H985="","",IF(COUNTIF($AL$3:AL984,H985)=0,H985,""))</f>
        <v/>
      </c>
      <c r="AM985" s="39" t="str">
        <f t="shared" si="249"/>
        <v/>
      </c>
    </row>
    <row r="986" spans="2:39" x14ac:dyDescent="0.35">
      <c r="B986" s="31"/>
      <c r="C986" s="31"/>
      <c r="D986" s="31"/>
      <c r="E986" s="31"/>
      <c r="F986" s="78"/>
      <c r="G986" s="21"/>
      <c r="H986" s="31"/>
      <c r="I986" s="32"/>
      <c r="J986" s="33" t="str">
        <f t="shared" si="236"/>
        <v/>
      </c>
      <c r="K986" s="31"/>
      <c r="L986" s="24"/>
      <c r="M986" s="24"/>
      <c r="N986" s="24"/>
      <c r="O986" s="34" t="str">
        <f t="shared" si="237"/>
        <v/>
      </c>
      <c r="P986" s="34" t="str">
        <f t="shared" ca="1" si="238"/>
        <v/>
      </c>
      <c r="Q986" s="34" t="str">
        <f>IF(AND(C986="Abierto",D986="Urgente"),RANK(P986,$P$4:$P$999,0)+COUNTIF($P$4:P986,P986)-1,"")</f>
        <v/>
      </c>
      <c r="R986" s="34" t="str">
        <f t="shared" si="239"/>
        <v/>
      </c>
      <c r="S986" s="34" t="str">
        <f t="shared" ca="1" si="240"/>
        <v/>
      </c>
      <c r="T986" s="34" t="str">
        <f>IF(AND(C986="Abierto",D986="Alta"),RANK(S986,$S$4:$S$999,0)+COUNTIF($S$4:S986,S986)-1+MAX(Q:Q),"")</f>
        <v/>
      </c>
      <c r="U986" s="34" t="str">
        <f t="shared" si="241"/>
        <v/>
      </c>
      <c r="V986" s="34" t="str">
        <f t="shared" ca="1" si="242"/>
        <v/>
      </c>
      <c r="W986" s="34" t="str">
        <f>IF(AND(C986="Abierto",D986="Media"),RANK(V986,$V$4:$V$999,0)+COUNTIF($V$4:V986,V986)-1+MAX(Q:Q,T:T),"")</f>
        <v/>
      </c>
      <c r="X986" s="34" t="str">
        <f t="shared" si="243"/>
        <v/>
      </c>
      <c r="Y986" s="34" t="str">
        <f t="shared" ca="1" si="244"/>
        <v/>
      </c>
      <c r="Z986" s="34" t="str">
        <f>IF(AND(C986="Abierto",D986="Baja"),RANK(Y986,$Y$4:$Y$999,0)+COUNTIF($Y$4:Y986,Y986)-1+MAX(Q:Q,T:T,W:W),"")</f>
        <v/>
      </c>
      <c r="AA986" s="35" t="str">
        <f t="shared" si="250"/>
        <v/>
      </c>
      <c r="AB986" s="35" t="str">
        <f t="shared" si="245"/>
        <v/>
      </c>
      <c r="AC986" s="35" t="str">
        <f t="shared" si="246"/>
        <v/>
      </c>
      <c r="AD986" s="36">
        <v>983</v>
      </c>
      <c r="AE986" s="36" t="str">
        <f t="shared" ca="1" si="247"/>
        <v/>
      </c>
      <c r="AF986" s="37" t="str">
        <f t="shared" ca="1" si="248"/>
        <v/>
      </c>
      <c r="AG986" s="24"/>
      <c r="AH986" s="24"/>
      <c r="AI986" s="24"/>
      <c r="AJ986" s="24"/>
      <c r="AK986" s="36" t="str">
        <f>IF(AL986="","",MAX($AK$1:AK985)+1)</f>
        <v/>
      </c>
      <c r="AL986" s="39" t="str">
        <f>IF(H986="","",IF(COUNTIF($AL$3:AL985,H986)=0,H986,""))</f>
        <v/>
      </c>
      <c r="AM986" s="39" t="str">
        <f t="shared" si="249"/>
        <v/>
      </c>
    </row>
    <row r="987" spans="2:39" x14ac:dyDescent="0.35">
      <c r="B987" s="31"/>
      <c r="C987" s="31"/>
      <c r="D987" s="31"/>
      <c r="E987" s="31"/>
      <c r="F987" s="78"/>
      <c r="G987" s="21"/>
      <c r="H987" s="31"/>
      <c r="I987" s="32"/>
      <c r="J987" s="33" t="str">
        <f t="shared" si="236"/>
        <v/>
      </c>
      <c r="K987" s="31"/>
      <c r="L987" s="24"/>
      <c r="M987" s="24"/>
      <c r="N987" s="24"/>
      <c r="O987" s="34" t="str">
        <f t="shared" si="237"/>
        <v/>
      </c>
      <c r="P987" s="34" t="str">
        <f t="shared" ca="1" si="238"/>
        <v/>
      </c>
      <c r="Q987" s="34" t="str">
        <f>IF(AND(C987="Abierto",D987="Urgente"),RANK(P987,$P$4:$P$999,0)+COUNTIF($P$4:P987,P987)-1,"")</f>
        <v/>
      </c>
      <c r="R987" s="34" t="str">
        <f t="shared" si="239"/>
        <v/>
      </c>
      <c r="S987" s="34" t="str">
        <f t="shared" ca="1" si="240"/>
        <v/>
      </c>
      <c r="T987" s="34" t="str">
        <f>IF(AND(C987="Abierto",D987="Alta"),RANK(S987,$S$4:$S$999,0)+COUNTIF($S$4:S987,S987)-1+MAX(Q:Q),"")</f>
        <v/>
      </c>
      <c r="U987" s="34" t="str">
        <f t="shared" si="241"/>
        <v/>
      </c>
      <c r="V987" s="34" t="str">
        <f t="shared" ca="1" si="242"/>
        <v/>
      </c>
      <c r="W987" s="34" t="str">
        <f>IF(AND(C987="Abierto",D987="Media"),RANK(V987,$V$4:$V$999,0)+COUNTIF($V$4:V987,V987)-1+MAX(Q:Q,T:T),"")</f>
        <v/>
      </c>
      <c r="X987" s="34" t="str">
        <f t="shared" si="243"/>
        <v/>
      </c>
      <c r="Y987" s="34" t="str">
        <f t="shared" ca="1" si="244"/>
        <v/>
      </c>
      <c r="Z987" s="34" t="str">
        <f>IF(AND(C987="Abierto",D987="Baja"),RANK(Y987,$Y$4:$Y$999,0)+COUNTIF($Y$4:Y987,Y987)-1+MAX(Q:Q,T:T,W:W),"")</f>
        <v/>
      </c>
      <c r="AA987" s="35" t="str">
        <f t="shared" si="250"/>
        <v/>
      </c>
      <c r="AB987" s="35" t="str">
        <f t="shared" si="245"/>
        <v/>
      </c>
      <c r="AC987" s="35" t="str">
        <f t="shared" si="246"/>
        <v/>
      </c>
      <c r="AD987" s="36">
        <v>984</v>
      </c>
      <c r="AE987" s="36" t="str">
        <f t="shared" ca="1" si="247"/>
        <v/>
      </c>
      <c r="AF987" s="37" t="str">
        <f t="shared" ca="1" si="248"/>
        <v/>
      </c>
      <c r="AG987" s="24"/>
      <c r="AH987" s="24"/>
      <c r="AI987" s="24"/>
      <c r="AJ987" s="24"/>
      <c r="AK987" s="36" t="str">
        <f>IF(AL987="","",MAX($AK$1:AK986)+1)</f>
        <v/>
      </c>
      <c r="AL987" s="39" t="str">
        <f>IF(H987="","",IF(COUNTIF($AL$3:AL986,H987)=0,H987,""))</f>
        <v/>
      </c>
      <c r="AM987" s="39" t="str">
        <f t="shared" si="249"/>
        <v/>
      </c>
    </row>
    <row r="988" spans="2:39" x14ac:dyDescent="0.35">
      <c r="B988" s="31"/>
      <c r="C988" s="31"/>
      <c r="D988" s="31"/>
      <c r="E988" s="31"/>
      <c r="F988" s="78"/>
      <c r="G988" s="21"/>
      <c r="H988" s="31"/>
      <c r="I988" s="32"/>
      <c r="J988" s="33" t="str">
        <f t="shared" si="236"/>
        <v/>
      </c>
      <c r="K988" s="31"/>
      <c r="L988" s="24"/>
      <c r="M988" s="24"/>
      <c r="N988" s="24"/>
      <c r="O988" s="34" t="str">
        <f t="shared" si="237"/>
        <v/>
      </c>
      <c r="P988" s="34" t="str">
        <f t="shared" ca="1" si="238"/>
        <v/>
      </c>
      <c r="Q988" s="34" t="str">
        <f>IF(AND(C988="Abierto",D988="Urgente"),RANK(P988,$P$4:$P$999,0)+COUNTIF($P$4:P988,P988)-1,"")</f>
        <v/>
      </c>
      <c r="R988" s="34" t="str">
        <f t="shared" si="239"/>
        <v/>
      </c>
      <c r="S988" s="34" t="str">
        <f t="shared" ca="1" si="240"/>
        <v/>
      </c>
      <c r="T988" s="34" t="str">
        <f>IF(AND(C988="Abierto",D988="Alta"),RANK(S988,$S$4:$S$999,0)+COUNTIF($S$4:S988,S988)-1+MAX(Q:Q),"")</f>
        <v/>
      </c>
      <c r="U988" s="34" t="str">
        <f t="shared" si="241"/>
        <v/>
      </c>
      <c r="V988" s="34" t="str">
        <f t="shared" ca="1" si="242"/>
        <v/>
      </c>
      <c r="W988" s="34" t="str">
        <f>IF(AND(C988="Abierto",D988="Media"),RANK(V988,$V$4:$V$999,0)+COUNTIF($V$4:V988,V988)-1+MAX(Q:Q,T:T),"")</f>
        <v/>
      </c>
      <c r="X988" s="34" t="str">
        <f t="shared" si="243"/>
        <v/>
      </c>
      <c r="Y988" s="34" t="str">
        <f t="shared" ca="1" si="244"/>
        <v/>
      </c>
      <c r="Z988" s="34" t="str">
        <f>IF(AND(C988="Abierto",D988="Baja"),RANK(Y988,$Y$4:$Y$999,0)+COUNTIF($Y$4:Y988,Y988)-1+MAX(Q:Q,T:T,W:W),"")</f>
        <v/>
      </c>
      <c r="AA988" s="35" t="str">
        <f t="shared" si="250"/>
        <v/>
      </c>
      <c r="AB988" s="35" t="str">
        <f t="shared" si="245"/>
        <v/>
      </c>
      <c r="AC988" s="35" t="str">
        <f t="shared" si="246"/>
        <v/>
      </c>
      <c r="AD988" s="36">
        <v>985</v>
      </c>
      <c r="AE988" s="36" t="str">
        <f t="shared" ca="1" si="247"/>
        <v/>
      </c>
      <c r="AF988" s="37" t="str">
        <f t="shared" ca="1" si="248"/>
        <v/>
      </c>
      <c r="AG988" s="24"/>
      <c r="AH988" s="24"/>
      <c r="AI988" s="24"/>
      <c r="AJ988" s="24"/>
      <c r="AK988" s="36" t="str">
        <f>IF(AL988="","",MAX($AK$1:AK987)+1)</f>
        <v/>
      </c>
      <c r="AL988" s="39" t="str">
        <f>IF(H988="","",IF(COUNTIF($AL$3:AL987,H988)=0,H988,""))</f>
        <v/>
      </c>
      <c r="AM988" s="39" t="str">
        <f t="shared" si="249"/>
        <v/>
      </c>
    </row>
    <row r="989" spans="2:39" x14ac:dyDescent="0.35">
      <c r="B989" s="31"/>
      <c r="C989" s="31"/>
      <c r="D989" s="31"/>
      <c r="E989" s="31"/>
      <c r="F989" s="78"/>
      <c r="G989" s="21"/>
      <c r="H989" s="31"/>
      <c r="I989" s="32"/>
      <c r="J989" s="33" t="str">
        <f t="shared" si="236"/>
        <v/>
      </c>
      <c r="K989" s="31"/>
      <c r="L989" s="24"/>
      <c r="M989" s="24"/>
      <c r="N989" s="24"/>
      <c r="O989" s="34" t="str">
        <f t="shared" si="237"/>
        <v/>
      </c>
      <c r="P989" s="34" t="str">
        <f t="shared" ca="1" si="238"/>
        <v/>
      </c>
      <c r="Q989" s="34" t="str">
        <f>IF(AND(C989="Abierto",D989="Urgente"),RANK(P989,$P$4:$P$999,0)+COUNTIF($P$4:P989,P989)-1,"")</f>
        <v/>
      </c>
      <c r="R989" s="34" t="str">
        <f t="shared" si="239"/>
        <v/>
      </c>
      <c r="S989" s="34" t="str">
        <f t="shared" ca="1" si="240"/>
        <v/>
      </c>
      <c r="T989" s="34" t="str">
        <f>IF(AND(C989="Abierto",D989="Alta"),RANK(S989,$S$4:$S$999,0)+COUNTIF($S$4:S989,S989)-1+MAX(Q:Q),"")</f>
        <v/>
      </c>
      <c r="U989" s="34" t="str">
        <f t="shared" si="241"/>
        <v/>
      </c>
      <c r="V989" s="34" t="str">
        <f t="shared" ca="1" si="242"/>
        <v/>
      </c>
      <c r="W989" s="34" t="str">
        <f>IF(AND(C989="Abierto",D989="Media"),RANK(V989,$V$4:$V$999,0)+COUNTIF($V$4:V989,V989)-1+MAX(Q:Q,T:T),"")</f>
        <v/>
      </c>
      <c r="X989" s="34" t="str">
        <f t="shared" si="243"/>
        <v/>
      </c>
      <c r="Y989" s="34" t="str">
        <f t="shared" ca="1" si="244"/>
        <v/>
      </c>
      <c r="Z989" s="34" t="str">
        <f>IF(AND(C989="Abierto",D989="Baja"),RANK(Y989,$Y$4:$Y$999,0)+COUNTIF($Y$4:Y989,Y989)-1+MAX(Q:Q,T:T,W:W),"")</f>
        <v/>
      </c>
      <c r="AA989" s="35" t="str">
        <f t="shared" si="250"/>
        <v/>
      </c>
      <c r="AB989" s="35" t="str">
        <f t="shared" si="245"/>
        <v/>
      </c>
      <c r="AC989" s="35" t="str">
        <f t="shared" si="246"/>
        <v/>
      </c>
      <c r="AD989" s="36">
        <v>986</v>
      </c>
      <c r="AE989" s="36" t="str">
        <f t="shared" ca="1" si="247"/>
        <v/>
      </c>
      <c r="AF989" s="37" t="str">
        <f t="shared" ca="1" si="248"/>
        <v/>
      </c>
      <c r="AG989" s="24"/>
      <c r="AH989" s="24"/>
      <c r="AI989" s="24"/>
      <c r="AJ989" s="24"/>
      <c r="AK989" s="36" t="str">
        <f>IF(AL989="","",MAX($AK$1:AK988)+1)</f>
        <v/>
      </c>
      <c r="AL989" s="39" t="str">
        <f>IF(H989="","",IF(COUNTIF($AL$3:AL988,H989)=0,H989,""))</f>
        <v/>
      </c>
      <c r="AM989" s="39" t="str">
        <f t="shared" si="249"/>
        <v/>
      </c>
    </row>
    <row r="990" spans="2:39" x14ac:dyDescent="0.35">
      <c r="B990" s="31"/>
      <c r="C990" s="31"/>
      <c r="D990" s="31"/>
      <c r="E990" s="31"/>
      <c r="F990" s="78"/>
      <c r="G990" s="21"/>
      <c r="H990" s="31"/>
      <c r="I990" s="32"/>
      <c r="J990" s="33" t="str">
        <f t="shared" si="236"/>
        <v/>
      </c>
      <c r="K990" s="31"/>
      <c r="L990" s="24"/>
      <c r="M990" s="24"/>
      <c r="N990" s="24"/>
      <c r="O990" s="34" t="str">
        <f t="shared" si="237"/>
        <v/>
      </c>
      <c r="P990" s="34" t="str">
        <f t="shared" ca="1" si="238"/>
        <v/>
      </c>
      <c r="Q990" s="34" t="str">
        <f>IF(AND(C990="Abierto",D990="Urgente"),RANK(P990,$P$4:$P$999,0)+COUNTIF($P$4:P990,P990)-1,"")</f>
        <v/>
      </c>
      <c r="R990" s="34" t="str">
        <f t="shared" si="239"/>
        <v/>
      </c>
      <c r="S990" s="34" t="str">
        <f t="shared" ca="1" si="240"/>
        <v/>
      </c>
      <c r="T990" s="34" t="str">
        <f>IF(AND(C990="Abierto",D990="Alta"),RANK(S990,$S$4:$S$999,0)+COUNTIF($S$4:S990,S990)-1+MAX(Q:Q),"")</f>
        <v/>
      </c>
      <c r="U990" s="34" t="str">
        <f t="shared" si="241"/>
        <v/>
      </c>
      <c r="V990" s="34" t="str">
        <f t="shared" ca="1" si="242"/>
        <v/>
      </c>
      <c r="W990" s="34" t="str">
        <f>IF(AND(C990="Abierto",D990="Media"),RANK(V990,$V$4:$V$999,0)+COUNTIF($V$4:V990,V990)-1+MAX(Q:Q,T:T),"")</f>
        <v/>
      </c>
      <c r="X990" s="34" t="str">
        <f t="shared" si="243"/>
        <v/>
      </c>
      <c r="Y990" s="34" t="str">
        <f t="shared" ca="1" si="244"/>
        <v/>
      </c>
      <c r="Z990" s="34" t="str">
        <f>IF(AND(C990="Abierto",D990="Baja"),RANK(Y990,$Y$4:$Y$999,0)+COUNTIF($Y$4:Y990,Y990)-1+MAX(Q:Q,T:T,W:W),"")</f>
        <v/>
      </c>
      <c r="AA990" s="35" t="str">
        <f t="shared" si="250"/>
        <v/>
      </c>
      <c r="AB990" s="35" t="str">
        <f t="shared" si="245"/>
        <v/>
      </c>
      <c r="AC990" s="35" t="str">
        <f t="shared" si="246"/>
        <v/>
      </c>
      <c r="AD990" s="36">
        <v>987</v>
      </c>
      <c r="AE990" s="36" t="str">
        <f t="shared" ca="1" si="247"/>
        <v/>
      </c>
      <c r="AF990" s="37" t="str">
        <f t="shared" ca="1" si="248"/>
        <v/>
      </c>
      <c r="AG990" s="24"/>
      <c r="AH990" s="24"/>
      <c r="AI990" s="24"/>
      <c r="AJ990" s="24"/>
      <c r="AK990" s="36" t="str">
        <f>IF(AL990="","",MAX($AK$1:AK989)+1)</f>
        <v/>
      </c>
      <c r="AL990" s="39" t="str">
        <f>IF(H990="","",IF(COUNTIF($AL$3:AL989,H990)=0,H990,""))</f>
        <v/>
      </c>
      <c r="AM990" s="39" t="str">
        <f t="shared" si="249"/>
        <v/>
      </c>
    </row>
    <row r="991" spans="2:39" x14ac:dyDescent="0.35">
      <c r="B991" s="31"/>
      <c r="C991" s="31"/>
      <c r="D991" s="31"/>
      <c r="E991" s="31"/>
      <c r="F991" s="78"/>
      <c r="G991" s="21"/>
      <c r="H991" s="31"/>
      <c r="I991" s="32"/>
      <c r="J991" s="33" t="str">
        <f t="shared" si="236"/>
        <v/>
      </c>
      <c r="K991" s="31"/>
      <c r="L991" s="24"/>
      <c r="M991" s="24"/>
      <c r="N991" s="24"/>
      <c r="O991" s="34" t="str">
        <f t="shared" si="237"/>
        <v/>
      </c>
      <c r="P991" s="34" t="str">
        <f t="shared" ca="1" si="238"/>
        <v/>
      </c>
      <c r="Q991" s="34" t="str">
        <f>IF(AND(C991="Abierto",D991="Urgente"),RANK(P991,$P$4:$P$999,0)+COUNTIF($P$4:P991,P991)-1,"")</f>
        <v/>
      </c>
      <c r="R991" s="34" t="str">
        <f t="shared" si="239"/>
        <v/>
      </c>
      <c r="S991" s="34" t="str">
        <f t="shared" ca="1" si="240"/>
        <v/>
      </c>
      <c r="T991" s="34" t="str">
        <f>IF(AND(C991="Abierto",D991="Alta"),RANK(S991,$S$4:$S$999,0)+COUNTIF($S$4:S991,S991)-1+MAX(Q:Q),"")</f>
        <v/>
      </c>
      <c r="U991" s="34" t="str">
        <f t="shared" si="241"/>
        <v/>
      </c>
      <c r="V991" s="34" t="str">
        <f t="shared" ca="1" si="242"/>
        <v/>
      </c>
      <c r="W991" s="34" t="str">
        <f>IF(AND(C991="Abierto",D991="Media"),RANK(V991,$V$4:$V$999,0)+COUNTIF($V$4:V991,V991)-1+MAX(Q:Q,T:T),"")</f>
        <v/>
      </c>
      <c r="X991" s="34" t="str">
        <f t="shared" si="243"/>
        <v/>
      </c>
      <c r="Y991" s="34" t="str">
        <f t="shared" ca="1" si="244"/>
        <v/>
      </c>
      <c r="Z991" s="34" t="str">
        <f>IF(AND(C991="Abierto",D991="Baja"),RANK(Y991,$Y$4:$Y$999,0)+COUNTIF($Y$4:Y991,Y991)-1+MAX(Q:Q,T:T,W:W),"")</f>
        <v/>
      </c>
      <c r="AA991" s="35" t="str">
        <f t="shared" si="250"/>
        <v/>
      </c>
      <c r="AB991" s="35" t="str">
        <f t="shared" si="245"/>
        <v/>
      </c>
      <c r="AC991" s="35" t="str">
        <f t="shared" si="246"/>
        <v/>
      </c>
      <c r="AD991" s="36">
        <v>988</v>
      </c>
      <c r="AE991" s="36" t="str">
        <f t="shared" ca="1" si="247"/>
        <v/>
      </c>
      <c r="AF991" s="37" t="str">
        <f t="shared" ca="1" si="248"/>
        <v/>
      </c>
      <c r="AG991" s="24"/>
      <c r="AH991" s="24"/>
      <c r="AI991" s="24"/>
      <c r="AJ991" s="24"/>
      <c r="AK991" s="36" t="str">
        <f>IF(AL991="","",MAX($AK$1:AK990)+1)</f>
        <v/>
      </c>
      <c r="AL991" s="39" t="str">
        <f>IF(H991="","",IF(COUNTIF($AL$3:AL990,H991)=0,H991,""))</f>
        <v/>
      </c>
      <c r="AM991" s="39" t="str">
        <f t="shared" si="249"/>
        <v/>
      </c>
    </row>
    <row r="992" spans="2:39" x14ac:dyDescent="0.35">
      <c r="B992" s="31"/>
      <c r="C992" s="31"/>
      <c r="D992" s="31"/>
      <c r="E992" s="31"/>
      <c r="F992" s="78"/>
      <c r="G992" s="21"/>
      <c r="H992" s="31"/>
      <c r="I992" s="32"/>
      <c r="J992" s="33" t="str">
        <f t="shared" si="236"/>
        <v/>
      </c>
      <c r="K992" s="31"/>
      <c r="L992" s="24"/>
      <c r="M992" s="24"/>
      <c r="N992" s="24"/>
      <c r="O992" s="34" t="str">
        <f t="shared" si="237"/>
        <v/>
      </c>
      <c r="P992" s="34" t="str">
        <f t="shared" ca="1" si="238"/>
        <v/>
      </c>
      <c r="Q992" s="34" t="str">
        <f>IF(AND(C992="Abierto",D992="Urgente"),RANK(P992,$P$4:$P$999,0)+COUNTIF($P$4:P992,P992)-1,"")</f>
        <v/>
      </c>
      <c r="R992" s="34" t="str">
        <f t="shared" si="239"/>
        <v/>
      </c>
      <c r="S992" s="34" t="str">
        <f t="shared" ca="1" si="240"/>
        <v/>
      </c>
      <c r="T992" s="34" t="str">
        <f>IF(AND(C992="Abierto",D992="Alta"),RANK(S992,$S$4:$S$999,0)+COUNTIF($S$4:S992,S992)-1+MAX(Q:Q),"")</f>
        <v/>
      </c>
      <c r="U992" s="34" t="str">
        <f t="shared" si="241"/>
        <v/>
      </c>
      <c r="V992" s="34" t="str">
        <f t="shared" ca="1" si="242"/>
        <v/>
      </c>
      <c r="W992" s="34" t="str">
        <f>IF(AND(C992="Abierto",D992="Media"),RANK(V992,$V$4:$V$999,0)+COUNTIF($V$4:V992,V992)-1+MAX(Q:Q,T:T),"")</f>
        <v/>
      </c>
      <c r="X992" s="34" t="str">
        <f t="shared" si="243"/>
        <v/>
      </c>
      <c r="Y992" s="34" t="str">
        <f t="shared" ca="1" si="244"/>
        <v/>
      </c>
      <c r="Z992" s="34" t="str">
        <f>IF(AND(C992="Abierto",D992="Baja"),RANK(Y992,$Y$4:$Y$999,0)+COUNTIF($Y$4:Y992,Y992)-1+MAX(Q:Q,T:T,W:W),"")</f>
        <v/>
      </c>
      <c r="AA992" s="35" t="str">
        <f t="shared" si="250"/>
        <v/>
      </c>
      <c r="AB992" s="35" t="str">
        <f t="shared" si="245"/>
        <v/>
      </c>
      <c r="AC992" s="35" t="str">
        <f t="shared" si="246"/>
        <v/>
      </c>
      <c r="AD992" s="36">
        <v>989</v>
      </c>
      <c r="AE992" s="36" t="str">
        <f t="shared" ca="1" si="247"/>
        <v/>
      </c>
      <c r="AF992" s="37" t="str">
        <f t="shared" ca="1" si="248"/>
        <v/>
      </c>
      <c r="AG992" s="24"/>
      <c r="AH992" s="24"/>
      <c r="AI992" s="24"/>
      <c r="AJ992" s="24"/>
      <c r="AK992" s="36" t="str">
        <f>IF(AL992="","",MAX($AK$1:AK991)+1)</f>
        <v/>
      </c>
      <c r="AL992" s="39" t="str">
        <f>IF(H992="","",IF(COUNTIF($AL$3:AL991,H992)=0,H992,""))</f>
        <v/>
      </c>
      <c r="AM992" s="39" t="str">
        <f t="shared" si="249"/>
        <v/>
      </c>
    </row>
    <row r="993" spans="2:39" x14ac:dyDescent="0.35">
      <c r="B993" s="31"/>
      <c r="C993" s="31"/>
      <c r="D993" s="31"/>
      <c r="E993" s="31"/>
      <c r="F993" s="78"/>
      <c r="G993" s="21"/>
      <c r="H993" s="31"/>
      <c r="I993" s="32"/>
      <c r="J993" s="33" t="str">
        <f t="shared" si="236"/>
        <v/>
      </c>
      <c r="K993" s="31"/>
      <c r="L993" s="24"/>
      <c r="M993" s="24"/>
      <c r="N993" s="24"/>
      <c r="O993" s="34" t="str">
        <f t="shared" si="237"/>
        <v/>
      </c>
      <c r="P993" s="34" t="str">
        <f t="shared" ca="1" si="238"/>
        <v/>
      </c>
      <c r="Q993" s="34" t="str">
        <f>IF(AND(C993="Abierto",D993="Urgente"),RANK(P993,$P$4:$P$999,0)+COUNTIF($P$4:P993,P993)-1,"")</f>
        <v/>
      </c>
      <c r="R993" s="34" t="str">
        <f t="shared" si="239"/>
        <v/>
      </c>
      <c r="S993" s="34" t="str">
        <f t="shared" ca="1" si="240"/>
        <v/>
      </c>
      <c r="T993" s="34" t="str">
        <f>IF(AND(C993="Abierto",D993="Alta"),RANK(S993,$S$4:$S$999,0)+COUNTIF($S$4:S993,S993)-1+MAX(Q:Q),"")</f>
        <v/>
      </c>
      <c r="U993" s="34" t="str">
        <f t="shared" si="241"/>
        <v/>
      </c>
      <c r="V993" s="34" t="str">
        <f t="shared" ca="1" si="242"/>
        <v/>
      </c>
      <c r="W993" s="34" t="str">
        <f>IF(AND(C993="Abierto",D993="Media"),RANK(V993,$V$4:$V$999,0)+COUNTIF($V$4:V993,V993)-1+MAX(Q:Q,T:T),"")</f>
        <v/>
      </c>
      <c r="X993" s="34" t="str">
        <f t="shared" si="243"/>
        <v/>
      </c>
      <c r="Y993" s="34" t="str">
        <f t="shared" ca="1" si="244"/>
        <v/>
      </c>
      <c r="Z993" s="34" t="str">
        <f>IF(AND(C993="Abierto",D993="Baja"),RANK(Y993,$Y$4:$Y$999,0)+COUNTIF($Y$4:Y993,Y993)-1+MAX(Q:Q,T:T,W:W),"")</f>
        <v/>
      </c>
      <c r="AA993" s="35" t="str">
        <f t="shared" si="250"/>
        <v/>
      </c>
      <c r="AB993" s="35" t="str">
        <f t="shared" si="245"/>
        <v/>
      </c>
      <c r="AC993" s="35" t="str">
        <f t="shared" si="246"/>
        <v/>
      </c>
      <c r="AD993" s="36">
        <v>990</v>
      </c>
      <c r="AE993" s="36" t="str">
        <f t="shared" ca="1" si="247"/>
        <v/>
      </c>
      <c r="AF993" s="37" t="str">
        <f t="shared" ca="1" si="248"/>
        <v/>
      </c>
      <c r="AG993" s="24"/>
      <c r="AH993" s="24"/>
      <c r="AI993" s="24"/>
      <c r="AJ993" s="24"/>
      <c r="AK993" s="36" t="str">
        <f>IF(AL993="","",MAX($AK$1:AK992)+1)</f>
        <v/>
      </c>
      <c r="AL993" s="39" t="str">
        <f>IF(H993="","",IF(COUNTIF($AL$3:AL992,H993)=0,H993,""))</f>
        <v/>
      </c>
      <c r="AM993" s="39" t="str">
        <f t="shared" si="249"/>
        <v/>
      </c>
    </row>
    <row r="994" spans="2:39" x14ac:dyDescent="0.35">
      <c r="B994" s="31"/>
      <c r="C994" s="31"/>
      <c r="D994" s="31"/>
      <c r="E994" s="31"/>
      <c r="F994" s="78"/>
      <c r="G994" s="21"/>
      <c r="H994" s="31"/>
      <c r="I994" s="32"/>
      <c r="J994" s="33" t="str">
        <f t="shared" si="236"/>
        <v/>
      </c>
      <c r="K994" s="31"/>
      <c r="L994" s="24"/>
      <c r="M994" s="24"/>
      <c r="N994" s="24"/>
      <c r="O994" s="34" t="str">
        <f t="shared" si="237"/>
        <v/>
      </c>
      <c r="P994" s="34" t="str">
        <f t="shared" ca="1" si="238"/>
        <v/>
      </c>
      <c r="Q994" s="34" t="str">
        <f>IF(AND(C994="Abierto",D994="Urgente"),RANK(P994,$P$4:$P$999,0)+COUNTIF($P$4:P994,P994)-1,"")</f>
        <v/>
      </c>
      <c r="R994" s="34" t="str">
        <f t="shared" si="239"/>
        <v/>
      </c>
      <c r="S994" s="34" t="str">
        <f t="shared" ca="1" si="240"/>
        <v/>
      </c>
      <c r="T994" s="34" t="str">
        <f>IF(AND(C994="Abierto",D994="Alta"),RANK(S994,$S$4:$S$999,0)+COUNTIF($S$4:S994,S994)-1+MAX(Q:Q),"")</f>
        <v/>
      </c>
      <c r="U994" s="34" t="str">
        <f t="shared" si="241"/>
        <v/>
      </c>
      <c r="V994" s="34" t="str">
        <f t="shared" ca="1" si="242"/>
        <v/>
      </c>
      <c r="W994" s="34" t="str">
        <f>IF(AND(C994="Abierto",D994="Media"),RANK(V994,$V$4:$V$999,0)+COUNTIF($V$4:V994,V994)-1+MAX(Q:Q,T:T),"")</f>
        <v/>
      </c>
      <c r="X994" s="34" t="str">
        <f t="shared" si="243"/>
        <v/>
      </c>
      <c r="Y994" s="34" t="str">
        <f t="shared" ca="1" si="244"/>
        <v/>
      </c>
      <c r="Z994" s="34" t="str">
        <f>IF(AND(C994="Abierto",D994="Baja"),RANK(Y994,$Y$4:$Y$999,0)+COUNTIF($Y$4:Y994,Y994)-1+MAX(Q:Q,T:T,W:W),"")</f>
        <v/>
      </c>
      <c r="AA994" s="35" t="str">
        <f t="shared" si="250"/>
        <v/>
      </c>
      <c r="AB994" s="35" t="str">
        <f t="shared" si="245"/>
        <v/>
      </c>
      <c r="AC994" s="35" t="str">
        <f t="shared" si="246"/>
        <v/>
      </c>
      <c r="AD994" s="36">
        <v>991</v>
      </c>
      <c r="AE994" s="36" t="str">
        <f t="shared" ca="1" si="247"/>
        <v/>
      </c>
      <c r="AF994" s="37" t="str">
        <f t="shared" ca="1" si="248"/>
        <v/>
      </c>
      <c r="AG994" s="24"/>
      <c r="AH994" s="24"/>
      <c r="AI994" s="24"/>
      <c r="AJ994" s="24"/>
      <c r="AK994" s="36" t="str">
        <f>IF(AL994="","",MAX($AK$1:AK993)+1)</f>
        <v/>
      </c>
      <c r="AL994" s="39" t="str">
        <f>IF(H994="","",IF(COUNTIF($AL$3:AL993,H994)=0,H994,""))</f>
        <v/>
      </c>
      <c r="AM994" s="39" t="str">
        <f t="shared" si="249"/>
        <v/>
      </c>
    </row>
    <row r="995" spans="2:39" x14ac:dyDescent="0.35">
      <c r="B995" s="31"/>
      <c r="C995" s="31"/>
      <c r="D995" s="31"/>
      <c r="E995" s="31"/>
      <c r="F995" s="78"/>
      <c r="G995" s="21"/>
      <c r="H995" s="31"/>
      <c r="I995" s="32"/>
      <c r="J995" s="33" t="str">
        <f t="shared" si="236"/>
        <v/>
      </c>
      <c r="K995" s="31"/>
      <c r="L995" s="24"/>
      <c r="M995" s="24"/>
      <c r="N995" s="24"/>
      <c r="O995" s="34" t="str">
        <f t="shared" si="237"/>
        <v/>
      </c>
      <c r="P995" s="34" t="str">
        <f t="shared" ca="1" si="238"/>
        <v/>
      </c>
      <c r="Q995" s="34" t="str">
        <f>IF(AND(C995="Abierto",D995="Urgente"),RANK(P995,$P$4:$P$999,0)+COUNTIF($P$4:P995,P995)-1,"")</f>
        <v/>
      </c>
      <c r="R995" s="34" t="str">
        <f t="shared" si="239"/>
        <v/>
      </c>
      <c r="S995" s="34" t="str">
        <f t="shared" ca="1" si="240"/>
        <v/>
      </c>
      <c r="T995" s="34" t="str">
        <f>IF(AND(C995="Abierto",D995="Alta"),RANK(S995,$S$4:$S$999,0)+COUNTIF($S$4:S995,S995)-1+MAX(Q:Q),"")</f>
        <v/>
      </c>
      <c r="U995" s="34" t="str">
        <f t="shared" si="241"/>
        <v/>
      </c>
      <c r="V995" s="34" t="str">
        <f t="shared" ca="1" si="242"/>
        <v/>
      </c>
      <c r="W995" s="34" t="str">
        <f>IF(AND(C995="Abierto",D995="Media"),RANK(V995,$V$4:$V$999,0)+COUNTIF($V$4:V995,V995)-1+MAX(Q:Q,T:T),"")</f>
        <v/>
      </c>
      <c r="X995" s="34" t="str">
        <f t="shared" si="243"/>
        <v/>
      </c>
      <c r="Y995" s="34" t="str">
        <f t="shared" ca="1" si="244"/>
        <v/>
      </c>
      <c r="Z995" s="34" t="str">
        <f>IF(AND(C995="Abierto",D995="Baja"),RANK(Y995,$Y$4:$Y$999,0)+COUNTIF($Y$4:Y995,Y995)-1+MAX(Q:Q,T:T,W:W),"")</f>
        <v/>
      </c>
      <c r="AA995" s="35" t="str">
        <f t="shared" si="250"/>
        <v/>
      </c>
      <c r="AB995" s="35" t="str">
        <f t="shared" si="245"/>
        <v/>
      </c>
      <c r="AC995" s="35" t="str">
        <f t="shared" si="246"/>
        <v/>
      </c>
      <c r="AD995" s="36">
        <v>992</v>
      </c>
      <c r="AE995" s="36" t="str">
        <f t="shared" ca="1" si="247"/>
        <v/>
      </c>
      <c r="AF995" s="37" t="str">
        <f t="shared" ca="1" si="248"/>
        <v/>
      </c>
      <c r="AG995" s="24"/>
      <c r="AH995" s="24"/>
      <c r="AI995" s="24"/>
      <c r="AJ995" s="24"/>
      <c r="AK995" s="36" t="str">
        <f>IF(AL995="","",MAX($AK$1:AK994)+1)</f>
        <v/>
      </c>
      <c r="AL995" s="39" t="str">
        <f>IF(H995="","",IF(COUNTIF($AL$3:AL994,H995)=0,H995,""))</f>
        <v/>
      </c>
      <c r="AM995" s="39" t="str">
        <f t="shared" si="249"/>
        <v/>
      </c>
    </row>
    <row r="996" spans="2:39" x14ac:dyDescent="0.35">
      <c r="B996" s="31"/>
      <c r="C996" s="31"/>
      <c r="D996" s="31"/>
      <c r="E996" s="31"/>
      <c r="F996" s="78"/>
      <c r="G996" s="21"/>
      <c r="H996" s="31"/>
      <c r="I996" s="32"/>
      <c r="J996" s="33" t="str">
        <f t="shared" si="236"/>
        <v/>
      </c>
      <c r="K996" s="31"/>
      <c r="L996" s="24"/>
      <c r="M996" s="24"/>
      <c r="N996" s="24"/>
      <c r="O996" s="34" t="str">
        <f t="shared" si="237"/>
        <v/>
      </c>
      <c r="P996" s="34" t="str">
        <f t="shared" ca="1" si="238"/>
        <v/>
      </c>
      <c r="Q996" s="34" t="str">
        <f>IF(AND(C996="Abierto",D996="Urgente"),RANK(P996,$P$4:$P$999,0)+COUNTIF($P$4:P996,P996)-1,"")</f>
        <v/>
      </c>
      <c r="R996" s="34" t="str">
        <f t="shared" si="239"/>
        <v/>
      </c>
      <c r="S996" s="34" t="str">
        <f t="shared" ca="1" si="240"/>
        <v/>
      </c>
      <c r="T996" s="34" t="str">
        <f>IF(AND(C996="Abierto",D996="Alta"),RANK(S996,$S$4:$S$999,0)+COUNTIF($S$4:S996,S996)-1+MAX(Q:Q),"")</f>
        <v/>
      </c>
      <c r="U996" s="34" t="str">
        <f t="shared" si="241"/>
        <v/>
      </c>
      <c r="V996" s="34" t="str">
        <f t="shared" ca="1" si="242"/>
        <v/>
      </c>
      <c r="W996" s="34" t="str">
        <f>IF(AND(C996="Abierto",D996="Media"),RANK(V996,$V$4:$V$999,0)+COUNTIF($V$4:V996,V996)-1+MAX(Q:Q,T:T),"")</f>
        <v/>
      </c>
      <c r="X996" s="34" t="str">
        <f t="shared" si="243"/>
        <v/>
      </c>
      <c r="Y996" s="34" t="str">
        <f t="shared" ca="1" si="244"/>
        <v/>
      </c>
      <c r="Z996" s="34" t="str">
        <f>IF(AND(C996="Abierto",D996="Baja"),RANK(Y996,$Y$4:$Y$999,0)+COUNTIF($Y$4:Y996,Y996)-1+MAX(Q:Q,T:T,W:W),"")</f>
        <v/>
      </c>
      <c r="AA996" s="35" t="str">
        <f t="shared" si="250"/>
        <v/>
      </c>
      <c r="AB996" s="35" t="str">
        <f t="shared" si="245"/>
        <v/>
      </c>
      <c r="AC996" s="35" t="str">
        <f t="shared" si="246"/>
        <v/>
      </c>
      <c r="AD996" s="36">
        <v>993</v>
      </c>
      <c r="AE996" s="36" t="str">
        <f t="shared" ca="1" si="247"/>
        <v/>
      </c>
      <c r="AF996" s="37" t="str">
        <f t="shared" ca="1" si="248"/>
        <v/>
      </c>
      <c r="AG996" s="24"/>
      <c r="AH996" s="24"/>
      <c r="AI996" s="24"/>
      <c r="AJ996" s="24"/>
      <c r="AK996" s="36" t="str">
        <f>IF(AL996="","",MAX($AK$1:AK995)+1)</f>
        <v/>
      </c>
      <c r="AL996" s="39" t="str">
        <f>IF(H996="","",IF(COUNTIF($AL$3:AL995,H996)=0,H996,""))</f>
        <v/>
      </c>
      <c r="AM996" s="39" t="str">
        <f t="shared" si="249"/>
        <v/>
      </c>
    </row>
  </sheetData>
  <phoneticPr fontId="18" type="noConversion"/>
  <conditionalFormatting sqref="D4:D1048576">
    <cfRule type="cellIs" dxfId="54" priority="1" operator="equal">
      <formula>"Baja"</formula>
    </cfRule>
    <cfRule type="cellIs" dxfId="53" priority="2" operator="equal">
      <formula>"Media"</formula>
    </cfRule>
    <cfRule type="cellIs" dxfId="52" priority="3" operator="equal">
      <formula>"Alta"</formula>
    </cfRule>
    <cfRule type="cellIs" dxfId="51" priority="4" operator="equal">
      <formula>"Urgente"</formula>
    </cfRule>
  </conditionalFormatting>
  <dataValidations count="2">
    <dataValidation type="list" allowBlank="1" showInputMessage="1" showErrorMessage="1" sqref="C4:C1048576" xr:uid="{00000000-0002-0000-0100-000000000000}">
      <formula1>"Abierto,Resuelto"</formula1>
    </dataValidation>
    <dataValidation type="list" allowBlank="1" showInputMessage="1" showErrorMessage="1" sqref="D4:D1048576" xr:uid="{00000000-0002-0000-0100-000001000000}">
      <formula1>"Urgente,Alta,Media,Baja"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177800</xdr:colOff>
                    <xdr:row>0</xdr:row>
                    <xdr:rowOff>152400</xdr:rowOff>
                  </from>
                  <to>
                    <xdr:col>2</xdr:col>
                    <xdr:colOff>260350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B1:AP117"/>
  <sheetViews>
    <sheetView showGridLines="0" zoomScaleNormal="100" workbookViewId="0">
      <selection activeCell="E8" sqref="E8"/>
    </sheetView>
  </sheetViews>
  <sheetFormatPr baseColWidth="10" defaultColWidth="11.453125" defaultRowHeight="14.5" x14ac:dyDescent="0.35"/>
  <cols>
    <col min="1" max="1" width="12.453125" style="5" customWidth="1"/>
    <col min="2" max="2" width="26.1796875" style="5" customWidth="1"/>
    <col min="3" max="6" width="20.7265625" style="5" customWidth="1"/>
    <col min="7" max="9" width="11.453125" style="5"/>
    <col min="10" max="10" width="3.08984375" style="12" customWidth="1"/>
    <col min="11" max="25" width="11.453125" style="13"/>
    <col min="26" max="26" width="11.453125" style="5" customWidth="1"/>
    <col min="27" max="27" width="11.453125" style="6" customWidth="1"/>
    <col min="28" max="29" width="11.453125" style="7" customWidth="1"/>
    <col min="30" max="16384" width="11.453125" style="5"/>
  </cols>
  <sheetData>
    <row r="1" spans="2:42" ht="27" customHeight="1" x14ac:dyDescent="0.35">
      <c r="B1" s="45"/>
      <c r="C1" s="45"/>
      <c r="D1" s="45"/>
      <c r="E1" s="45"/>
      <c r="F1" s="45"/>
      <c r="G1" s="45"/>
      <c r="H1" s="45"/>
      <c r="I1" s="45"/>
      <c r="J1" s="75"/>
      <c r="Z1" s="24"/>
      <c r="AA1" s="25"/>
      <c r="AB1" s="26"/>
      <c r="AC1" s="26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</row>
    <row r="3" spans="2:42" ht="28.5" x14ac:dyDescent="0.65">
      <c r="B3" s="48" t="s">
        <v>167</v>
      </c>
      <c r="C3" s="24"/>
      <c r="D3" s="24"/>
      <c r="E3" s="24"/>
      <c r="F3" s="24"/>
      <c r="G3" s="24"/>
      <c r="H3" s="24"/>
      <c r="I3"/>
      <c r="Z3" s="24"/>
      <c r="AA3" s="25"/>
      <c r="AB3" s="26"/>
      <c r="AC3" s="26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2:42" ht="21" x14ac:dyDescent="0.5">
      <c r="B4" s="51" t="s">
        <v>168</v>
      </c>
      <c r="C4" s="52">
        <f ca="1">TODAY()</f>
        <v>44841</v>
      </c>
      <c r="D4" s="23"/>
      <c r="E4" s="24"/>
      <c r="F4" s="24"/>
      <c r="G4" s="24"/>
      <c r="H4" s="24"/>
      <c r="I4"/>
      <c r="Z4" s="24"/>
      <c r="AA4" s="25"/>
      <c r="AB4" s="26"/>
      <c r="AC4" s="26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6" spans="2:42" ht="18.5" x14ac:dyDescent="0.35">
      <c r="B6" s="95" t="s">
        <v>169</v>
      </c>
      <c r="C6" s="95"/>
      <c r="D6" s="95"/>
      <c r="E6" s="95"/>
      <c r="F6" s="95"/>
      <c r="G6" s="24"/>
      <c r="H6" s="24"/>
      <c r="I6" s="24"/>
      <c r="Z6" s="24"/>
      <c r="AA6" s="25"/>
      <c r="AB6" s="26"/>
      <c r="AC6" s="26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</row>
    <row r="7" spans="2:42" ht="15.5" x14ac:dyDescent="0.35">
      <c r="B7" s="53" t="s">
        <v>113</v>
      </c>
      <c r="C7" s="53" t="s">
        <v>118</v>
      </c>
      <c r="D7" s="53" t="s">
        <v>130</v>
      </c>
      <c r="E7" s="53" t="s">
        <v>133</v>
      </c>
      <c r="F7" s="53" t="s">
        <v>136</v>
      </c>
      <c r="G7" s="24"/>
      <c r="H7" s="24"/>
      <c r="I7" s="24"/>
      <c r="Z7" s="24"/>
      <c r="AA7" s="25"/>
      <c r="AB7" s="26"/>
      <c r="AC7" s="26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2:42" x14ac:dyDescent="0.35">
      <c r="B8" s="41" t="s">
        <v>170</v>
      </c>
      <c r="C8" s="41">
        <f>COUNTIFS(Registro!C4:C996,"Abierto",Registro!D4:D996,"Urgente")</f>
        <v>1</v>
      </c>
      <c r="D8" s="41">
        <f>COUNTIFS(Registro!C4:C996,"Abierto",Registro!D4:D996,"Alta")</f>
        <v>0</v>
      </c>
      <c r="E8" s="41">
        <f>COUNTIFS(Registro!C4:C996,"Abierto",Registro!D4:D996,"Media")</f>
        <v>0</v>
      </c>
      <c r="F8" s="41">
        <f>COUNTIFS(Registro!C4:C996,"Abierto",Registro!D4:D996,"Baja")</f>
        <v>0</v>
      </c>
      <c r="G8" s="24"/>
      <c r="H8" s="24"/>
      <c r="I8" s="24"/>
      <c r="Z8" s="24"/>
      <c r="AA8" s="25"/>
      <c r="AB8" s="26"/>
      <c r="AC8" s="26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2:42" x14ac:dyDescent="0.35">
      <c r="B9" s="41" t="s">
        <v>171</v>
      </c>
      <c r="C9" s="41">
        <f>COUNTIFS(Registro!C4:C996,"Resuelto",Registro!D4:D996,"Urgente")</f>
        <v>19</v>
      </c>
      <c r="D9" s="41">
        <f>COUNTIFS(Registro!C4:C996,"Resuelto",Registro!D4:D996,"Alta")</f>
        <v>0</v>
      </c>
      <c r="E9" s="41">
        <f>COUNTIFS(Registro!C4:C996,"Resuelto",Registro!D4:D996,"Media")</f>
        <v>0</v>
      </c>
      <c r="F9" s="41">
        <f>COUNTIFS(Registro!C4:C996,"Resuelto",Registro!D4:D996,"Baja")</f>
        <v>0</v>
      </c>
      <c r="G9" s="24"/>
      <c r="H9" s="24"/>
      <c r="I9" s="24"/>
      <c r="Z9" s="24"/>
      <c r="AA9" s="25"/>
      <c r="AB9" s="26"/>
      <c r="AC9" s="26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2:42" x14ac:dyDescent="0.35">
      <c r="B10" s="41" t="s">
        <v>172</v>
      </c>
      <c r="C10" s="42">
        <f>IF(C8+C9=0,"",C9/SUM(C8:C9))</f>
        <v>0.95</v>
      </c>
      <c r="D10" s="42" t="str">
        <f t="shared" ref="D10:F10" si="0">IF(D8+D9=0,"",D9/SUM(D8:D9))</f>
        <v/>
      </c>
      <c r="E10" s="42" t="str">
        <f t="shared" si="0"/>
        <v/>
      </c>
      <c r="F10" s="42" t="str">
        <f t="shared" si="0"/>
        <v/>
      </c>
      <c r="G10" s="24"/>
      <c r="H10" s="24"/>
      <c r="I10" s="24"/>
      <c r="Z10" s="24"/>
      <c r="AA10" s="25"/>
      <c r="AB10" s="26"/>
      <c r="AC10" s="26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</row>
    <row r="11" spans="2:42" x14ac:dyDescent="0.35">
      <c r="B11" s="24"/>
      <c r="C11" s="26"/>
      <c r="D11" s="26"/>
      <c r="E11" s="26"/>
      <c r="F11" s="26"/>
      <c r="G11" s="24"/>
      <c r="H11" s="24"/>
      <c r="I11" s="24"/>
      <c r="Z11" s="24"/>
      <c r="AA11" s="25"/>
      <c r="AB11" s="26"/>
      <c r="AC11" s="26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</row>
    <row r="12" spans="2:42" x14ac:dyDescent="0.35">
      <c r="B12" s="24"/>
      <c r="C12" s="26"/>
      <c r="D12" s="26"/>
      <c r="E12" s="26"/>
      <c r="F12" s="26"/>
      <c r="G12" s="24"/>
      <c r="H12" s="24"/>
      <c r="I12" s="24"/>
      <c r="Z12" s="24"/>
      <c r="AA12" s="25"/>
      <c r="AB12" s="26"/>
      <c r="AC12" s="26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</row>
    <row r="13" spans="2:42" x14ac:dyDescent="0.35">
      <c r="B13" s="24"/>
      <c r="C13" s="26"/>
      <c r="D13" s="26"/>
      <c r="E13" s="26"/>
      <c r="F13" s="26"/>
      <c r="G13" s="24"/>
      <c r="H13" s="24"/>
      <c r="I13" s="24"/>
      <c r="Z13" s="24"/>
      <c r="AA13" s="25"/>
      <c r="AB13" s="26"/>
      <c r="AC13" s="26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</row>
    <row r="14" spans="2:42" ht="15" customHeight="1" x14ac:dyDescent="0.35">
      <c r="B14" s="8"/>
      <c r="C14" s="26"/>
      <c r="D14" s="26"/>
      <c r="E14" s="96"/>
      <c r="F14" s="96"/>
      <c r="G14" s="96"/>
      <c r="H14" s="96"/>
      <c r="I14" s="96"/>
      <c r="Z14" s="24"/>
      <c r="AA14" s="25"/>
      <c r="AB14" s="26"/>
      <c r="AC14" s="26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</row>
    <row r="15" spans="2:42" x14ac:dyDescent="0.35">
      <c r="B15" s="24"/>
      <c r="C15" s="24"/>
      <c r="D15" s="26"/>
      <c r="E15" s="96"/>
      <c r="F15" s="96"/>
      <c r="G15" s="96"/>
      <c r="H15" s="96"/>
      <c r="I15" s="96"/>
      <c r="Z15" s="24"/>
      <c r="AA15" s="25"/>
      <c r="AB15" s="26"/>
      <c r="AC15" s="26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</row>
    <row r="16" spans="2:42" x14ac:dyDescent="0.35">
      <c r="B16" s="24"/>
      <c r="C16" s="24"/>
      <c r="D16" s="26"/>
      <c r="E16" s="26"/>
      <c r="F16" s="26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41" t="s">
        <v>171</v>
      </c>
      <c r="AF16" s="42">
        <f>IF(SUM(C8:F9)=0,0,SUM(C9:F9)/SUM(C8:F9))</f>
        <v>0.95</v>
      </c>
      <c r="AG16" s="24"/>
      <c r="AH16" s="24"/>
      <c r="AI16" s="24"/>
      <c r="AJ16" s="14" t="s">
        <v>115</v>
      </c>
      <c r="AK16" s="15" t="s">
        <v>170</v>
      </c>
      <c r="AL16" s="15" t="s">
        <v>171</v>
      </c>
      <c r="AM16" s="9"/>
      <c r="AN16" s="43" t="s">
        <v>115</v>
      </c>
      <c r="AO16" s="41" t="s">
        <v>170</v>
      </c>
      <c r="AP16" s="41" t="s">
        <v>171</v>
      </c>
    </row>
    <row r="17" spans="2:42" x14ac:dyDescent="0.35">
      <c r="B17" s="24"/>
      <c r="C17" s="26"/>
      <c r="D17" s="26"/>
      <c r="E17" s="26"/>
      <c r="F17" s="26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41" t="s">
        <v>170</v>
      </c>
      <c r="AF17" s="42">
        <f>IF(SUM(C8:F9)=0,0,SUM(C8:F8)/SUM(C8:F9))</f>
        <v>0.05</v>
      </c>
      <c r="AG17" s="24"/>
      <c r="AH17" s="24"/>
      <c r="AI17" s="24"/>
      <c r="AJ17" s="12" t="str">
        <f>Registro!AM4</f>
        <v>Richard Correa</v>
      </c>
      <c r="AK17" s="13">
        <f>IF(AJ17="","",COUNTIFS(Registro!$H$4:$H$996,Reportes!AJ17,Registro!$C$4:$C$996,"Abierto"))</f>
        <v>0</v>
      </c>
      <c r="AL17" s="13">
        <f>IF(AJ17="","",COUNTIFS(Registro!$H$4:$H$996,Reportes!AJ17,Registro!$C$4:$C$996,"Resuelto"))</f>
        <v>5</v>
      </c>
      <c r="AM17" s="9"/>
      <c r="AN17" s="10" t="str">
        <f>Registro!AM4</f>
        <v>Richard Correa</v>
      </c>
      <c r="AO17" s="11" t="e">
        <f>IF(AN17="","",IF(COUNTIFS(Registro!$H$4:$H$996,Reportes!AN17,Registro!$C$4:$C$996,"Abierto")=0,NA(),COUNTIFS(Registro!$H$4:$H$996,Reportes!AN17,Registro!$C$4:$C$996,"Abierto")))</f>
        <v>#N/A</v>
      </c>
      <c r="AP17" s="11">
        <f>IF(AN17="","",IF(COUNTIFS(Registro!$H$4:$H$996,Reportes!AN17,Registro!$C$4:$C$996,"Resuelto")=0,NA(),COUNTIFS(Registro!$H$4:$H$996,Reportes!AN17,Registro!$C$4:$C$996,"Resuelto")))</f>
        <v>5</v>
      </c>
    </row>
    <row r="18" spans="2:42" x14ac:dyDescent="0.35">
      <c r="B18" s="24"/>
      <c r="C18" s="26"/>
      <c r="D18" s="26"/>
      <c r="E18" s="26"/>
      <c r="F18" s="26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12" t="str">
        <f>Registro!AM5</f>
        <v>Eduardo</v>
      </c>
      <c r="AK18" s="13">
        <f>IF(AJ18="","",COUNTIFS(Registro!$H$4:$H$996,Reportes!AJ18,Registro!$C$4:$C$996,"Abierto"))</f>
        <v>0</v>
      </c>
      <c r="AL18" s="13">
        <f>IF(AJ18="","",COUNTIFS(Registro!$H$4:$H$996,Reportes!AJ18,Registro!$C$4:$C$996,"Resuelto"))</f>
        <v>1</v>
      </c>
      <c r="AM18" s="9"/>
      <c r="AN18" s="10" t="str">
        <f>Registro!AM5</f>
        <v>Eduardo</v>
      </c>
      <c r="AO18" s="11" t="e">
        <f>IF(AN18="","",IF(COUNTIFS(Registro!$H$4:$H$996,Reportes!AN18,Registro!$C$4:$C$996,"Abierto")=0,NA(),COUNTIFS(Registro!$H$4:$H$996,Reportes!AN18,Registro!$C$4:$C$996,"Abierto")))</f>
        <v>#N/A</v>
      </c>
      <c r="AP18" s="11">
        <f>IF(AN18="","",IF(COUNTIFS(Registro!$H$4:$H$996,Reportes!AN18,Registro!$C$4:$C$996,"Resuelto")=0,NA(),COUNTIFS(Registro!$H$4:$H$996,Reportes!AN18,Registro!$C$4:$C$996,"Resuelto")))</f>
        <v>1</v>
      </c>
    </row>
    <row r="19" spans="2:42" x14ac:dyDescent="0.35">
      <c r="B19" s="24"/>
      <c r="C19" s="26"/>
      <c r="D19" s="26"/>
      <c r="E19" s="26"/>
      <c r="F19" s="26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12" t="str">
        <f>Registro!AM6</f>
        <v>Atilio &amp; Lucas</v>
      </c>
      <c r="AK19" s="13">
        <f>IF(AJ19="","",COUNTIFS(Registro!$H$4:$H$996,Reportes!AJ19,Registro!$C$4:$C$996,"Abierto"))</f>
        <v>0</v>
      </c>
      <c r="AL19" s="13">
        <f>IF(AJ19="","",COUNTIFS(Registro!$H$4:$H$996,Reportes!AJ19,Registro!$C$4:$C$996,"Resuelto"))</f>
        <v>1</v>
      </c>
      <c r="AM19" s="9"/>
      <c r="AN19" s="10" t="str">
        <f>Registro!AM6</f>
        <v>Atilio &amp; Lucas</v>
      </c>
      <c r="AO19" s="11" t="e">
        <f>IF(AN19="","",IF(COUNTIFS(Registro!$H$4:$H$996,Reportes!AN19,Registro!$C$4:$C$996,"Abierto")=0,NA(),COUNTIFS(Registro!$H$4:$H$996,Reportes!AN19,Registro!$C$4:$C$996,"Abierto")))</f>
        <v>#N/A</v>
      </c>
      <c r="AP19" s="11">
        <f>IF(AN19="","",IF(COUNTIFS(Registro!$H$4:$H$996,Reportes!AN19,Registro!$C$4:$C$996,"Resuelto")=0,NA(),COUNTIFS(Registro!$H$4:$H$996,Reportes!AN19,Registro!$C$4:$C$996,"Resuelto")))</f>
        <v>1</v>
      </c>
    </row>
    <row r="20" spans="2:42" x14ac:dyDescent="0.35">
      <c r="B20" s="24"/>
      <c r="C20" s="26"/>
      <c r="D20" s="26"/>
      <c r="E20" s="26"/>
      <c r="F20" s="26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1" t="s">
        <v>118</v>
      </c>
      <c r="AF20" s="41">
        <f>IF(COUNTIFS(Registro!C4:C996,"Resuelto",Registro!D4:D996,"Urgente")=0,0,SUMIF(Registro!D4:D996,"Urgente",Registro!J4:J996)/COUNTIFS(Registro!C4:C996,"Resuelto",Registro!D4:D996,"Urgente"))</f>
        <v>5.4210526315789478</v>
      </c>
      <c r="AG20" s="24"/>
      <c r="AH20" s="24"/>
      <c r="AI20" s="24"/>
      <c r="AJ20" s="12" t="str">
        <f>Registro!AM7</f>
        <v>Lucas</v>
      </c>
      <c r="AK20" s="13">
        <f>IF(AJ20="","",COUNTIFS(Registro!$H$4:$H$996,Reportes!AJ20,Registro!$C$4:$C$996,"Abierto"))</f>
        <v>1</v>
      </c>
      <c r="AL20" s="13">
        <f>IF(AJ20="","",COUNTIFS(Registro!$H$4:$H$996,Reportes!AJ20,Registro!$C$4:$C$996,"Resuelto"))</f>
        <v>6</v>
      </c>
      <c r="AM20" s="9"/>
      <c r="AN20" s="10" t="str">
        <f>Registro!AM7</f>
        <v>Lucas</v>
      </c>
      <c r="AO20" s="11">
        <f>IF(AN20="","",IF(COUNTIFS(Registro!$H$4:$H$996,Reportes!AN20,Registro!$C$4:$C$996,"Abierto")=0,NA(),COUNTIFS(Registro!$H$4:$H$996,Reportes!AN20,Registro!$C$4:$C$996,"Abierto")))</f>
        <v>1</v>
      </c>
      <c r="AP20" s="11">
        <f>IF(AN20="","",IF(COUNTIFS(Registro!$H$4:$H$996,Reportes!AN20,Registro!$C$4:$C$996,"Resuelto")=0,NA(),COUNTIFS(Registro!$H$4:$H$996,Reportes!AN20,Registro!$C$4:$C$996,"Resuelto")))</f>
        <v>6</v>
      </c>
    </row>
    <row r="21" spans="2:42" x14ac:dyDescent="0.35">
      <c r="B21" s="24"/>
      <c r="C21" s="26"/>
      <c r="D21" s="26"/>
      <c r="E21" s="26"/>
      <c r="F21" s="26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41" t="s">
        <v>130</v>
      </c>
      <c r="AF21" s="41">
        <f>IF(COUNTIFS(Registro!C4:C996,"Resuelto",Registro!D4:D996,"Alta")=0,0,SUMIF(Registro!D4:D996,"Alta",Registro!J4:J996)/COUNTIFS(Registro!C4:C996,"Resuelto",Registro!D4:D996,"Alta"))</f>
        <v>0</v>
      </c>
      <c r="AG21" s="24"/>
      <c r="AH21" s="24"/>
      <c r="AI21" s="24"/>
      <c r="AJ21" s="12" t="str">
        <f>Registro!AM8</f>
        <v>Atilio &amp; Richard</v>
      </c>
      <c r="AK21" s="13">
        <f>IF(AJ21="","",COUNTIFS(Registro!$H$4:$H$996,Reportes!AJ21,Registro!$C$4:$C$996,"Abierto"))</f>
        <v>0</v>
      </c>
      <c r="AL21" s="13">
        <f>IF(AJ21="","",COUNTIFS(Registro!$H$4:$H$996,Reportes!AJ21,Registro!$C$4:$C$996,"Resuelto"))</f>
        <v>1</v>
      </c>
      <c r="AM21" s="9"/>
      <c r="AN21" s="10" t="str">
        <f>Registro!AM8</f>
        <v>Atilio &amp; Richard</v>
      </c>
      <c r="AO21" s="11" t="e">
        <f>IF(AN21="","",IF(COUNTIFS(Registro!$H$4:$H$996,Reportes!AN21,Registro!$C$4:$C$996,"Abierto")=0,NA(),COUNTIFS(Registro!$H$4:$H$996,Reportes!AN21,Registro!$C$4:$C$996,"Abierto")))</f>
        <v>#N/A</v>
      </c>
      <c r="AP21" s="11">
        <f>IF(AN21="","",IF(COUNTIFS(Registro!$H$4:$H$996,Reportes!AN21,Registro!$C$4:$C$996,"Resuelto")=0,NA(),COUNTIFS(Registro!$H$4:$H$996,Reportes!AN21,Registro!$C$4:$C$996,"Resuelto")))</f>
        <v>1</v>
      </c>
    </row>
    <row r="22" spans="2:42" x14ac:dyDescent="0.35">
      <c r="B22" s="24"/>
      <c r="C22" s="26"/>
      <c r="D22" s="26"/>
      <c r="E22" s="26"/>
      <c r="F22" s="26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41" t="s">
        <v>133</v>
      </c>
      <c r="AF22" s="41">
        <f>IF(COUNTIFS(Registro!C4:C996,"Resuelto",Registro!D4:D996,"Media")=0,0,SUMIF(Registro!D4:D996,"Media",Registro!J4:J996)/COUNTIFS(Registro!C4:C996,"Resuelto",Registro!D4:D996,"Media"))</f>
        <v>0</v>
      </c>
      <c r="AG22" s="24"/>
      <c r="AH22" s="24"/>
      <c r="AI22" s="24"/>
      <c r="AJ22" s="12" t="str">
        <f>Registro!AM9</f>
        <v>Yona Pereira</v>
      </c>
      <c r="AK22" s="13">
        <f>IF(AJ22="","",COUNTIFS(Registro!$H$4:$H$996,Reportes!AJ22,Registro!$C$4:$C$996,"Abierto"))</f>
        <v>0</v>
      </c>
      <c r="AL22" s="13">
        <f>IF(AJ22="","",COUNTIFS(Registro!$H$4:$H$996,Reportes!AJ22,Registro!$C$4:$C$996,"Resuelto"))</f>
        <v>1</v>
      </c>
      <c r="AM22" s="24"/>
      <c r="AN22" s="10" t="str">
        <f>Registro!AM9</f>
        <v>Yona Pereira</v>
      </c>
      <c r="AO22" s="11" t="e">
        <f>IF(AN22="","",IF(COUNTIFS(Registro!$H$4:$H$996,Reportes!AN22,Registro!$C$4:$C$996,"Abierto")=0,NA(),COUNTIFS(Registro!$H$4:$H$996,Reportes!AN22,Registro!$C$4:$C$996,"Abierto")))</f>
        <v>#N/A</v>
      </c>
      <c r="AP22" s="11">
        <f>IF(AN22="","",IF(COUNTIFS(Registro!$H$4:$H$996,Reportes!AN22,Registro!$C$4:$C$996,"Resuelto")=0,NA(),COUNTIFS(Registro!$H$4:$H$996,Reportes!AN22,Registro!$C$4:$C$996,"Resuelto")))</f>
        <v>1</v>
      </c>
    </row>
    <row r="23" spans="2:42" x14ac:dyDescent="0.35">
      <c r="B23" s="24"/>
      <c r="C23" s="26"/>
      <c r="D23" s="26"/>
      <c r="E23" s="26"/>
      <c r="F23" s="26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41" t="s">
        <v>136</v>
      </c>
      <c r="AF23" s="41">
        <f>IF(COUNTIFS(Registro!C4:C996,"Resuelto",Registro!D4:D996,"Baja")=0,0,SUMIF(Registro!D4:D996,"Baja",Registro!J4:J996)/COUNTIFS(Registro!C4:C996,"Resuelto",Registro!D4:D996,"Baja"))</f>
        <v>0</v>
      </c>
      <c r="AG23" s="24"/>
      <c r="AH23" s="24"/>
      <c r="AI23" s="24"/>
      <c r="AJ23" s="12" t="str">
        <f>Registro!AM10</f>
        <v>Jonathan Diaz</v>
      </c>
      <c r="AK23" s="13">
        <f>IF(AJ23="","",COUNTIFS(Registro!$H$4:$H$996,Reportes!AJ23,Registro!$C$4:$C$996,"Abierto"))</f>
        <v>0</v>
      </c>
      <c r="AL23" s="13">
        <f>IF(AJ23="","",COUNTIFS(Registro!$H$4:$H$996,Reportes!AJ23,Registro!$C$4:$C$996,"Resuelto"))</f>
        <v>2</v>
      </c>
      <c r="AM23" s="24"/>
      <c r="AN23" s="10" t="str">
        <f>Registro!AM10</f>
        <v>Jonathan Diaz</v>
      </c>
      <c r="AO23" s="11" t="e">
        <f>IF(AN23="","",IF(COUNTIFS(Registro!$H$4:$H$996,Reportes!AN23,Registro!$C$4:$C$996,"Abierto")=0,NA(),COUNTIFS(Registro!$H$4:$H$996,Reportes!AN23,Registro!$C$4:$C$996,"Abierto")))</f>
        <v>#N/A</v>
      </c>
      <c r="AP23" s="11">
        <f>IF(AN23="","",IF(COUNTIFS(Registro!$H$4:$H$996,Reportes!AN23,Registro!$C$4:$C$996,"Resuelto")=0,NA(),COUNTIFS(Registro!$H$4:$H$996,Reportes!AN23,Registro!$C$4:$C$996,"Resuelto")))</f>
        <v>2</v>
      </c>
    </row>
    <row r="24" spans="2:42" x14ac:dyDescent="0.35">
      <c r="B24" s="24"/>
      <c r="C24" s="26"/>
      <c r="D24" s="26"/>
      <c r="E24" s="26"/>
      <c r="F24" s="26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12" t="str">
        <f>Registro!AM11</f>
        <v>Roberto</v>
      </c>
      <c r="AK24" s="13">
        <f>IF(AJ24="","",COUNTIFS(Registro!$H$4:$H$996,Reportes!AJ24,Registro!$C$4:$C$996,"Abierto"))</f>
        <v>0</v>
      </c>
      <c r="AL24" s="13">
        <f>IF(AJ24="","",COUNTIFS(Registro!$H$4:$H$996,Reportes!AJ24,Registro!$C$4:$C$996,"Resuelto"))</f>
        <v>1</v>
      </c>
      <c r="AM24" s="24"/>
      <c r="AN24" s="10" t="str">
        <f>Registro!AM11</f>
        <v>Roberto</v>
      </c>
      <c r="AO24" s="11" t="e">
        <f>IF(AN24="","",IF(COUNTIFS(Registro!$H$4:$H$996,Reportes!AN24,Registro!$C$4:$C$996,"Abierto")=0,NA(),COUNTIFS(Registro!$H$4:$H$996,Reportes!AN24,Registro!$C$4:$C$996,"Abierto")))</f>
        <v>#N/A</v>
      </c>
      <c r="AP24" s="11">
        <f>IF(AN24="","",IF(COUNTIFS(Registro!$H$4:$H$996,Reportes!AN24,Registro!$C$4:$C$996,"Resuelto")=0,NA(),COUNTIFS(Registro!$H$4:$H$996,Reportes!AN24,Registro!$C$4:$C$996,"Resuelto")))</f>
        <v>1</v>
      </c>
    </row>
    <row r="25" spans="2:42" x14ac:dyDescent="0.35">
      <c r="B25" s="24"/>
      <c r="C25" s="26"/>
      <c r="D25" s="26"/>
      <c r="E25" s="26"/>
      <c r="F25" s="26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12" t="str">
        <f>Registro!AM12</f>
        <v/>
      </c>
      <c r="AK25" s="13" t="str">
        <f>IF(AJ25="","",COUNTIFS(Registro!$H$4:$H$996,Reportes!AJ25,Registro!$C$4:$C$996,"Abierto"))</f>
        <v/>
      </c>
      <c r="AL25" s="13" t="str">
        <f>IF(AJ25="","",COUNTIFS(Registro!$H$4:$H$996,Reportes!AJ25,Registro!$C$4:$C$996,"Resuelto"))</f>
        <v/>
      </c>
      <c r="AM25" s="24"/>
      <c r="AN25" s="10" t="str">
        <f>Registro!AM12</f>
        <v/>
      </c>
      <c r="AO25" s="11" t="str">
        <f>IF(AN25="","",IF(COUNTIFS(Registro!$H$4:$H$996,Reportes!AN25,Registro!$C$4:$C$996,"Abierto")=0,NA(),COUNTIFS(Registro!$H$4:$H$996,Reportes!AN25,Registro!$C$4:$C$996,"Abierto")))</f>
        <v/>
      </c>
      <c r="AP25" s="11" t="str">
        <f>IF(AN25="","",IF(COUNTIFS(Registro!$H$4:$H$996,Reportes!AN25,Registro!$C$4:$C$996,"Resuelto")=0,NA(),COUNTIFS(Registro!$H$4:$H$996,Reportes!AN25,Registro!$C$4:$C$996,"Resuelto")))</f>
        <v/>
      </c>
    </row>
    <row r="26" spans="2:42" x14ac:dyDescent="0.35">
      <c r="B26" s="24"/>
      <c r="C26" s="26"/>
      <c r="D26" s="26"/>
      <c r="E26" s="26"/>
      <c r="F26" s="26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12" t="str">
        <f>Registro!AM13</f>
        <v/>
      </c>
      <c r="AK26" s="13" t="str">
        <f>IF(AJ26="","",COUNTIFS(Registro!$H$4:$H$996,Reportes!AJ26,Registro!$C$4:$C$996,"Abierto"))</f>
        <v/>
      </c>
      <c r="AL26" s="13" t="str">
        <f>IF(AJ26="","",COUNTIFS(Registro!$H$4:$H$996,Reportes!AJ26,Registro!$C$4:$C$996,"Resuelto"))</f>
        <v/>
      </c>
      <c r="AM26" s="24"/>
      <c r="AN26" s="10" t="str">
        <f>Registro!AM13</f>
        <v/>
      </c>
      <c r="AO26" s="11" t="str">
        <f>IF(AN26="","",IF(COUNTIFS(Registro!$H$4:$H$996,Reportes!AN26,Registro!$C$4:$C$996,"Abierto")=0,NA(),COUNTIFS(Registro!$H$4:$H$996,Reportes!AN26,Registro!$C$4:$C$996,"Abierto")))</f>
        <v/>
      </c>
      <c r="AP26" s="11" t="str">
        <f>IF(AN26="","",IF(COUNTIFS(Registro!$H$4:$H$996,Reportes!AN26,Registro!$C$4:$C$996,"Resuelto")=0,NA(),COUNTIFS(Registro!$H$4:$H$996,Reportes!AN26,Registro!$C$4:$C$996,"Resuelto")))</f>
        <v/>
      </c>
    </row>
    <row r="27" spans="2:42" x14ac:dyDescent="0.35">
      <c r="B27" s="24"/>
      <c r="C27" s="26"/>
      <c r="D27" s="26"/>
      <c r="E27" s="26"/>
      <c r="F27" s="26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12" t="str">
        <f>Registro!AM14</f>
        <v/>
      </c>
      <c r="AK27" s="13" t="str">
        <f>IF(AJ27="","",COUNTIFS(Registro!$H$4:$H$996,Reportes!AJ27,Registro!$C$4:$C$996,"Abierto"))</f>
        <v/>
      </c>
      <c r="AL27" s="13" t="str">
        <f>IF(AJ27="","",COUNTIFS(Registro!$H$4:$H$996,Reportes!AJ27,Registro!$C$4:$C$996,"Resuelto"))</f>
        <v/>
      </c>
      <c r="AM27" s="24"/>
      <c r="AN27" s="10" t="str">
        <f>Registro!AM14</f>
        <v/>
      </c>
      <c r="AO27" s="11" t="str">
        <f>IF(AN27="","",IF(COUNTIFS(Registro!$H$4:$H$996,Reportes!AN27,Registro!$C$4:$C$996,"Abierto")=0,NA(),COUNTIFS(Registro!$H$4:$H$996,Reportes!AN27,Registro!$C$4:$C$996,"Abierto")))</f>
        <v/>
      </c>
      <c r="AP27" s="11" t="str">
        <f>IF(AN27="","",IF(COUNTIFS(Registro!$H$4:$H$996,Reportes!AN27,Registro!$C$4:$C$996,"Resuelto")=0,NA(),COUNTIFS(Registro!$H$4:$H$996,Reportes!AN27,Registro!$C$4:$C$996,"Resuelto")))</f>
        <v/>
      </c>
    </row>
    <row r="28" spans="2:42" x14ac:dyDescent="0.35">
      <c r="B28" s="24"/>
      <c r="C28" s="26"/>
      <c r="D28" s="26"/>
      <c r="E28" s="26"/>
      <c r="F28" s="26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12" t="str">
        <f>Registro!AM15</f>
        <v/>
      </c>
      <c r="AK28" s="13" t="str">
        <f>IF(AJ28="","",COUNTIFS(Registro!$H$4:$H$996,Reportes!AJ28,Registro!$C$4:$C$996,"Abierto"))</f>
        <v/>
      </c>
      <c r="AL28" s="13" t="str">
        <f>IF(AJ28="","",COUNTIFS(Registro!$H$4:$H$996,Reportes!AJ28,Registro!$C$4:$C$996,"Resuelto"))</f>
        <v/>
      </c>
      <c r="AM28" s="24"/>
      <c r="AN28" s="10" t="str">
        <f>Registro!AM15</f>
        <v/>
      </c>
      <c r="AO28" s="11" t="str">
        <f>IF(AN28="","",IF(COUNTIFS(Registro!$H$4:$H$996,Reportes!AN28,Registro!$C$4:$C$996,"Abierto")=0,NA(),COUNTIFS(Registro!$H$4:$H$996,Reportes!AN28,Registro!$C$4:$C$996,"Abierto")))</f>
        <v/>
      </c>
      <c r="AP28" s="11" t="str">
        <f>IF(AN28="","",IF(COUNTIFS(Registro!$H$4:$H$996,Reportes!AN28,Registro!$C$4:$C$996,"Resuelto")=0,NA(),COUNTIFS(Registro!$H$4:$H$996,Reportes!AN28,Registro!$C$4:$C$996,"Resuelto")))</f>
        <v/>
      </c>
    </row>
    <row r="29" spans="2:42" x14ac:dyDescent="0.35">
      <c r="B29" s="8"/>
      <c r="C29" s="26"/>
      <c r="D29" s="26"/>
      <c r="E29" s="26"/>
      <c r="F29" s="26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12" t="str">
        <f>Registro!AM16</f>
        <v/>
      </c>
      <c r="AK29" s="13" t="str">
        <f>IF(AJ29="","",COUNTIFS(Registro!$H$4:$H$996,Reportes!AJ29,Registro!$C$4:$C$996,"Abierto"))</f>
        <v/>
      </c>
      <c r="AL29" s="13" t="str">
        <f>IF(AJ29="","",COUNTIFS(Registro!$H$4:$H$996,Reportes!AJ29,Registro!$C$4:$C$996,"Resuelto"))</f>
        <v/>
      </c>
      <c r="AM29" s="24"/>
      <c r="AN29" s="10" t="str">
        <f>Registro!AM16</f>
        <v/>
      </c>
      <c r="AO29" s="11" t="str">
        <f>IF(AN29="","",IF(COUNTIFS(Registro!$H$4:$H$996,Reportes!AN29,Registro!$C$4:$C$996,"Abierto")=0,NA(),COUNTIFS(Registro!$H$4:$H$996,Reportes!AN29,Registro!$C$4:$C$996,"Abierto")))</f>
        <v/>
      </c>
      <c r="AP29" s="11" t="str">
        <f>IF(AN29="","",IF(COUNTIFS(Registro!$H$4:$H$996,Reportes!AN29,Registro!$C$4:$C$996,"Resuelto")=0,NA(),COUNTIFS(Registro!$H$4:$H$996,Reportes!AN29,Registro!$C$4:$C$996,"Resuelto")))</f>
        <v/>
      </c>
    </row>
    <row r="30" spans="2:42" x14ac:dyDescent="0.35">
      <c r="B30" s="24"/>
      <c r="C30" s="26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12" t="str">
        <f>Registro!AM17</f>
        <v/>
      </c>
      <c r="AK30" s="13" t="str">
        <f>IF(AJ30="","",COUNTIFS(Registro!$H$4:$H$996,Reportes!AJ30,Registro!$C$4:$C$996,"Abierto"))</f>
        <v/>
      </c>
      <c r="AL30" s="13" t="str">
        <f>IF(AJ30="","",COUNTIFS(Registro!$H$4:$H$996,Reportes!AJ30,Registro!$C$4:$C$996,"Resuelto"))</f>
        <v/>
      </c>
      <c r="AM30" s="24"/>
      <c r="AN30" s="10" t="str">
        <f>Registro!AM17</f>
        <v/>
      </c>
      <c r="AO30" s="11" t="str">
        <f>IF(AN30="","",IF(COUNTIFS(Registro!$H$4:$H$996,Reportes!AN30,Registro!$C$4:$C$996,"Abierto")=0,NA(),COUNTIFS(Registro!$H$4:$H$996,Reportes!AN30,Registro!$C$4:$C$996,"Abierto")))</f>
        <v/>
      </c>
      <c r="AP30" s="11" t="str">
        <f>IF(AN30="","",IF(COUNTIFS(Registro!$H$4:$H$996,Reportes!AN30,Registro!$C$4:$C$996,"Resuelto")=0,NA(),COUNTIFS(Registro!$H$4:$H$996,Reportes!AN30,Registro!$C$4:$C$996,"Resuelto")))</f>
        <v/>
      </c>
    </row>
    <row r="31" spans="2:42" x14ac:dyDescent="0.35">
      <c r="B31" s="24"/>
      <c r="C31" s="26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12" t="str">
        <f>Registro!AM18</f>
        <v/>
      </c>
      <c r="AK31" s="13" t="str">
        <f>IF(AJ31="","",COUNTIFS(Registro!$H$4:$H$996,Reportes!AJ31,Registro!$C$4:$C$996,"Abierto"))</f>
        <v/>
      </c>
      <c r="AL31" s="13" t="str">
        <f>IF(AJ31="","",COUNTIFS(Registro!$H$4:$H$996,Reportes!AJ31,Registro!$C$4:$C$996,"Resuelto"))</f>
        <v/>
      </c>
      <c r="AM31" s="24"/>
      <c r="AN31" s="10" t="str">
        <f>Registro!AM18</f>
        <v/>
      </c>
      <c r="AO31" s="11" t="str">
        <f>IF(AN31="","",IF(COUNTIFS(Registro!$H$4:$H$996,Reportes!AN31,Registro!$C$4:$C$996,"Abierto")=0,NA(),COUNTIFS(Registro!$H$4:$H$996,Reportes!AN31,Registro!$C$4:$C$996,"Abierto")))</f>
        <v/>
      </c>
      <c r="AP31" s="11" t="str">
        <f>IF(AN31="","",IF(COUNTIFS(Registro!$H$4:$H$996,Reportes!AN31,Registro!$C$4:$C$996,"Resuelto")=0,NA(),COUNTIFS(Registro!$H$4:$H$996,Reportes!AN31,Registro!$C$4:$C$996,"Resuelto")))</f>
        <v/>
      </c>
    </row>
    <row r="32" spans="2:42" x14ac:dyDescent="0.35">
      <c r="B32" s="24"/>
      <c r="C32" s="26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12" t="str">
        <f>Registro!AM19</f>
        <v/>
      </c>
      <c r="AK32" s="13" t="str">
        <f>IF(AJ32="","",COUNTIFS(Registro!$H$4:$H$996,Reportes!AJ32,Registro!$C$4:$C$996,"Abierto"))</f>
        <v/>
      </c>
      <c r="AL32" s="13" t="str">
        <f>IF(AJ32="","",COUNTIFS(Registro!$H$4:$H$996,Reportes!AJ32,Registro!$C$4:$C$996,"Resuelto"))</f>
        <v/>
      </c>
      <c r="AM32" s="24"/>
      <c r="AN32" s="10" t="str">
        <f>Registro!AM19</f>
        <v/>
      </c>
      <c r="AO32" s="11" t="str">
        <f>IF(AN32="","",IF(COUNTIFS(Registro!$H$4:$H$996,Reportes!AN32,Registro!$C$4:$C$996,"Abierto")=0,NA(),COUNTIFS(Registro!$H$4:$H$996,Reportes!AN32,Registro!$C$4:$C$996,"Abierto")))</f>
        <v/>
      </c>
      <c r="AP32" s="11" t="str">
        <f>IF(AN32="","",IF(COUNTIFS(Registro!$H$4:$H$996,Reportes!AN32,Registro!$C$4:$C$996,"Resuelto")=0,NA(),COUNTIFS(Registro!$H$4:$H$996,Reportes!AN32,Registro!$C$4:$C$996,"Resuelto")))</f>
        <v/>
      </c>
    </row>
    <row r="33" spans="3:42" x14ac:dyDescent="0.35">
      <c r="C33" s="26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12" t="str">
        <f>Registro!AM20</f>
        <v/>
      </c>
      <c r="AK33" s="13" t="str">
        <f>IF(AJ33="","",COUNTIFS(Registro!$H$4:$H$996,Reportes!AJ33,Registro!$C$4:$C$996,"Abierto"))</f>
        <v/>
      </c>
      <c r="AL33" s="13" t="str">
        <f>IF(AJ33="","",COUNTIFS(Registro!$H$4:$H$996,Reportes!AJ33,Registro!$C$4:$C$996,"Resuelto"))</f>
        <v/>
      </c>
      <c r="AM33" s="24"/>
      <c r="AN33" s="10" t="str">
        <f>Registro!AM20</f>
        <v/>
      </c>
      <c r="AO33" s="11" t="str">
        <f>IF(AN33="","",IF(COUNTIFS(Registro!$H$4:$H$996,Reportes!AN33,Registro!$C$4:$C$996,"Abierto")=0,NA(),COUNTIFS(Registro!$H$4:$H$996,Reportes!AN33,Registro!$C$4:$C$996,"Abierto")))</f>
        <v/>
      </c>
      <c r="AP33" s="11" t="str">
        <f>IF(AN33="","",IF(COUNTIFS(Registro!$H$4:$H$996,Reportes!AN33,Registro!$C$4:$C$996,"Resuelto")=0,NA(),COUNTIFS(Registro!$H$4:$H$996,Reportes!AN33,Registro!$C$4:$C$996,"Resuelto")))</f>
        <v/>
      </c>
    </row>
    <row r="34" spans="3:42" x14ac:dyDescent="0.35">
      <c r="C34" s="26"/>
      <c r="D34" s="26"/>
      <c r="E34" s="26"/>
      <c r="F34" s="26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12" t="str">
        <f>Registro!AM21</f>
        <v/>
      </c>
      <c r="AK34" s="13" t="str">
        <f>IF(AJ34="","",COUNTIFS(Registro!$H$4:$H$996,Reportes!AJ34,Registro!$C$4:$C$996,"Abierto"))</f>
        <v/>
      </c>
      <c r="AL34" s="13" t="str">
        <f>IF(AJ34="","",COUNTIFS(Registro!$H$4:$H$996,Reportes!AJ34,Registro!$C$4:$C$996,"Resuelto"))</f>
        <v/>
      </c>
      <c r="AM34" s="24"/>
      <c r="AN34" s="10" t="str">
        <f>Registro!AM21</f>
        <v/>
      </c>
      <c r="AO34" s="11" t="str">
        <f>IF(AN34="","",IF(COUNTIFS(Registro!$H$4:$H$996,Reportes!AN34,Registro!$C$4:$C$996,"Abierto")=0,NA(),COUNTIFS(Registro!$H$4:$H$996,Reportes!AN34,Registro!$C$4:$C$996,"Abierto")))</f>
        <v/>
      </c>
      <c r="AP34" s="11" t="str">
        <f>IF(AN34="","",IF(COUNTIFS(Registro!$H$4:$H$996,Reportes!AN34,Registro!$C$4:$C$996,"Resuelto")=0,NA(),COUNTIFS(Registro!$H$4:$H$996,Reportes!AN34,Registro!$C$4:$C$996,"Resuelto")))</f>
        <v/>
      </c>
    </row>
    <row r="35" spans="3:42" x14ac:dyDescent="0.35">
      <c r="C35" s="26"/>
      <c r="D35" s="26"/>
      <c r="E35" s="26"/>
      <c r="F35" s="26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12">
        <f>Registro!AM22</f>
        <v>0</v>
      </c>
      <c r="AK35" s="13">
        <f>IF(AJ35="","",COUNTIFS(Registro!$H$4:$H$996,Reportes!AJ35,Registro!$C$4:$C$996,"Abierto"))</f>
        <v>0</v>
      </c>
      <c r="AL35" s="13">
        <f>IF(AJ35="","",COUNTIFS(Registro!$H$4:$H$996,Reportes!AJ35,Registro!$C$4:$C$996,"Resuelto"))</f>
        <v>0</v>
      </c>
      <c r="AM35" s="24"/>
      <c r="AN35" s="10">
        <f>Registro!AM22</f>
        <v>0</v>
      </c>
      <c r="AO35" s="11" t="e">
        <f>IF(AN35="","",IF(COUNTIFS(Registro!$H$4:$H$996,Reportes!AN35,Registro!$C$4:$C$996,"Abierto")=0,NA(),COUNTIFS(Registro!$H$4:$H$996,Reportes!AN35,Registro!$C$4:$C$996,"Abierto")))</f>
        <v>#N/A</v>
      </c>
      <c r="AP35" s="11" t="e">
        <f>IF(AN35="","",IF(COUNTIFS(Registro!$H$4:$H$996,Reportes!AN35,Registro!$C$4:$C$996,"Resuelto")=0,NA(),COUNTIFS(Registro!$H$4:$H$996,Reportes!AN35,Registro!$C$4:$C$996,"Resuelto")))</f>
        <v>#N/A</v>
      </c>
    </row>
    <row r="36" spans="3:42" x14ac:dyDescent="0.35">
      <c r="C36" s="26"/>
      <c r="D36" s="26"/>
      <c r="E36" s="26"/>
      <c r="F36" s="26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12">
        <f>Registro!AM23</f>
        <v>0</v>
      </c>
      <c r="AK36" s="13">
        <f>IF(AJ36="","",COUNTIFS(Registro!$H$4:$H$996,Reportes!AJ36,Registro!$C$4:$C$996,"Abierto"))</f>
        <v>0</v>
      </c>
      <c r="AL36" s="13">
        <f>IF(AJ36="","",COUNTIFS(Registro!$H$4:$H$996,Reportes!AJ36,Registro!$C$4:$C$996,"Resuelto"))</f>
        <v>0</v>
      </c>
      <c r="AM36" s="24"/>
      <c r="AN36" s="10">
        <f>Registro!AM23</f>
        <v>0</v>
      </c>
      <c r="AO36" s="11" t="e">
        <f>IF(AN36="","",IF(COUNTIFS(Registro!$H$4:$H$996,Reportes!AN36,Registro!$C$4:$C$996,"Abierto")=0,NA(),COUNTIFS(Registro!$H$4:$H$996,Reportes!AN36,Registro!$C$4:$C$996,"Abierto")))</f>
        <v>#N/A</v>
      </c>
      <c r="AP36" s="11" t="e">
        <f>IF(AN36="","",IF(COUNTIFS(Registro!$H$4:$H$996,Reportes!AN36,Registro!$C$4:$C$996,"Resuelto")=0,NA(),COUNTIFS(Registro!$H$4:$H$996,Reportes!AN36,Registro!$C$4:$C$996,"Resuelto")))</f>
        <v>#N/A</v>
      </c>
    </row>
    <row r="37" spans="3:42" x14ac:dyDescent="0.35">
      <c r="C37" s="26"/>
      <c r="D37" s="26"/>
      <c r="E37" s="26"/>
      <c r="F37" s="26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12" t="str">
        <f>Registro!AM24</f>
        <v/>
      </c>
      <c r="AK37" s="13" t="str">
        <f>IF(AJ37="","",COUNTIFS(Registro!$H$4:$H$996,Reportes!AJ37,Registro!$C$4:$C$996,"Abierto"))</f>
        <v/>
      </c>
      <c r="AL37" s="13" t="str">
        <f>IF(AJ37="","",COUNTIFS(Registro!$H$4:$H$996,Reportes!AJ37,Registro!$C$4:$C$996,"Resuelto"))</f>
        <v/>
      </c>
      <c r="AM37" s="24"/>
      <c r="AN37" s="10" t="str">
        <f>Registro!AM24</f>
        <v/>
      </c>
      <c r="AO37" s="11" t="str">
        <f>IF(AN37="","",IF(COUNTIFS(Registro!$H$4:$H$996,Reportes!AN37,Registro!$C$4:$C$996,"Abierto")=0,NA(),COUNTIFS(Registro!$H$4:$H$996,Reportes!AN37,Registro!$C$4:$C$996,"Abierto")))</f>
        <v/>
      </c>
      <c r="AP37" s="11" t="str">
        <f>IF(AN37="","",IF(COUNTIFS(Registro!$H$4:$H$996,Reportes!AN37,Registro!$C$4:$C$996,"Resuelto")=0,NA(),COUNTIFS(Registro!$H$4:$H$996,Reportes!AN37,Registro!$C$4:$C$996,"Resuelto")))</f>
        <v/>
      </c>
    </row>
    <row r="38" spans="3:42" x14ac:dyDescent="0.35">
      <c r="C38" s="26"/>
      <c r="D38" s="26"/>
      <c r="E38" s="26"/>
      <c r="F38" s="26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12" t="str">
        <f>Registro!AM25</f>
        <v/>
      </c>
      <c r="AK38" s="13" t="str">
        <f>IF(AJ38="","",COUNTIFS(Registro!$H$4:$H$996,Reportes!AJ38,Registro!$C$4:$C$996,"Abierto"))</f>
        <v/>
      </c>
      <c r="AL38" s="13" t="str">
        <f>IF(AJ38="","",COUNTIFS(Registro!$H$4:$H$996,Reportes!AJ38,Registro!$C$4:$C$996,"Resuelto"))</f>
        <v/>
      </c>
      <c r="AM38" s="24"/>
      <c r="AN38" s="10" t="str">
        <f>Registro!AM25</f>
        <v/>
      </c>
      <c r="AO38" s="11" t="str">
        <f>IF(AN38="","",IF(COUNTIFS(Registro!$H$4:$H$996,Reportes!AN38,Registro!$C$4:$C$996,"Abierto")=0,NA(),COUNTIFS(Registro!$H$4:$H$996,Reportes!AN38,Registro!$C$4:$C$996,"Abierto")))</f>
        <v/>
      </c>
      <c r="AP38" s="11" t="str">
        <f>IF(AN38="","",IF(COUNTIFS(Registro!$H$4:$H$996,Reportes!AN38,Registro!$C$4:$C$996,"Resuelto")=0,NA(),COUNTIFS(Registro!$H$4:$H$996,Reportes!AN38,Registro!$C$4:$C$996,"Resuelto")))</f>
        <v/>
      </c>
    </row>
    <row r="39" spans="3:42" x14ac:dyDescent="0.35">
      <c r="C39" s="26"/>
      <c r="D39" s="26"/>
      <c r="E39" s="26"/>
      <c r="F39" s="26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12" t="str">
        <f>Registro!AM26</f>
        <v/>
      </c>
      <c r="AK39" s="13" t="str">
        <f>IF(AJ39="","",COUNTIFS(Registro!$H$4:$H$996,Reportes!AJ39,Registro!$C$4:$C$996,"Abierto"))</f>
        <v/>
      </c>
      <c r="AL39" s="13" t="str">
        <f>IF(AJ39="","",COUNTIFS(Registro!$H$4:$H$996,Reportes!AJ39,Registro!$C$4:$C$996,"Resuelto"))</f>
        <v/>
      </c>
      <c r="AM39" s="24"/>
      <c r="AN39" s="10" t="str">
        <f>Registro!AM26</f>
        <v/>
      </c>
      <c r="AO39" s="11" t="str">
        <f>IF(AN39="","",IF(COUNTIFS(Registro!$H$4:$H$996,Reportes!AN39,Registro!$C$4:$C$996,"Abierto")=0,NA(),COUNTIFS(Registro!$H$4:$H$996,Reportes!AN39,Registro!$C$4:$C$996,"Abierto")))</f>
        <v/>
      </c>
      <c r="AP39" s="11" t="str">
        <f>IF(AN39="","",IF(COUNTIFS(Registro!$H$4:$H$996,Reportes!AN39,Registro!$C$4:$C$996,"Resuelto")=0,NA(),COUNTIFS(Registro!$H$4:$H$996,Reportes!AN39,Registro!$C$4:$C$996,"Resuelto")))</f>
        <v/>
      </c>
    </row>
    <row r="40" spans="3:42" x14ac:dyDescent="0.35">
      <c r="C40" s="26"/>
      <c r="D40" s="26"/>
      <c r="E40" s="26"/>
      <c r="F40" s="26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12" t="str">
        <f>Registro!AM27</f>
        <v/>
      </c>
      <c r="AK40" s="13" t="str">
        <f>IF(AJ40="","",COUNTIFS(Registro!$H$4:$H$996,Reportes!AJ40,Registro!$C$4:$C$996,"Abierto"))</f>
        <v/>
      </c>
      <c r="AL40" s="13" t="str">
        <f>IF(AJ40="","",COUNTIFS(Registro!$H$4:$H$996,Reportes!AJ40,Registro!$C$4:$C$996,"Resuelto"))</f>
        <v/>
      </c>
      <c r="AM40" s="24"/>
      <c r="AN40" s="10" t="str">
        <f>Registro!AM27</f>
        <v/>
      </c>
      <c r="AO40" s="11" t="str">
        <f>IF(AN40="","",IF(COUNTIFS(Registro!$H$4:$H$996,Reportes!AN40,Registro!$C$4:$C$996,"Abierto")=0,NA(),COUNTIFS(Registro!$H$4:$H$996,Reportes!AN40,Registro!$C$4:$C$996,"Abierto")))</f>
        <v/>
      </c>
      <c r="AP40" s="11" t="str">
        <f>IF(AN40="","",IF(COUNTIFS(Registro!$H$4:$H$996,Reportes!AN40,Registro!$C$4:$C$996,"Resuelto")=0,NA(),COUNTIFS(Registro!$H$4:$H$996,Reportes!AN40,Registro!$C$4:$C$996,"Resuelto")))</f>
        <v/>
      </c>
    </row>
    <row r="41" spans="3:42" x14ac:dyDescent="0.35">
      <c r="C41" s="26"/>
      <c r="D41" s="26"/>
      <c r="E41" s="26"/>
      <c r="F41" s="26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12" t="str">
        <f>Registro!AM28</f>
        <v/>
      </c>
      <c r="AK41" s="13" t="str">
        <f>IF(AJ41="","",COUNTIFS(Registro!$H$4:$H$996,Reportes!AJ41,Registro!$C$4:$C$996,"Abierto"))</f>
        <v/>
      </c>
      <c r="AL41" s="13" t="str">
        <f>IF(AJ41="","",COUNTIFS(Registro!$H$4:$H$996,Reportes!AJ41,Registro!$C$4:$C$996,"Resuelto"))</f>
        <v/>
      </c>
      <c r="AM41" s="24"/>
      <c r="AN41" s="10" t="str">
        <f>Registro!AM28</f>
        <v/>
      </c>
      <c r="AO41" s="11" t="str">
        <f>IF(AN41="","",IF(COUNTIFS(Registro!$H$4:$H$996,Reportes!AN41,Registro!$C$4:$C$996,"Abierto")=0,NA(),COUNTIFS(Registro!$H$4:$H$996,Reportes!AN41,Registro!$C$4:$C$996,"Abierto")))</f>
        <v/>
      </c>
      <c r="AP41" s="11" t="str">
        <f>IF(AN41="","",IF(COUNTIFS(Registro!$H$4:$H$996,Reportes!AN41,Registro!$C$4:$C$996,"Resuelto")=0,NA(),COUNTIFS(Registro!$H$4:$H$996,Reportes!AN41,Registro!$C$4:$C$996,"Resuelto")))</f>
        <v/>
      </c>
    </row>
    <row r="42" spans="3:42" x14ac:dyDescent="0.35">
      <c r="C42" s="26"/>
      <c r="D42" s="26"/>
      <c r="E42" s="26"/>
      <c r="F42" s="26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12" t="str">
        <f>Registro!AM29</f>
        <v/>
      </c>
      <c r="AK42" s="13" t="str">
        <f>IF(AJ42="","",COUNTIFS(Registro!$H$4:$H$996,Reportes!AJ42,Registro!$C$4:$C$996,"Abierto"))</f>
        <v/>
      </c>
      <c r="AL42" s="13" t="str">
        <f>IF(AJ42="","",COUNTIFS(Registro!$H$4:$H$996,Reportes!AJ42,Registro!$C$4:$C$996,"Resuelto"))</f>
        <v/>
      </c>
      <c r="AM42" s="24"/>
      <c r="AN42" s="10" t="str">
        <f>Registro!AM29</f>
        <v/>
      </c>
      <c r="AO42" s="11" t="str">
        <f>IF(AN42="","",IF(COUNTIFS(Registro!$H$4:$H$996,Reportes!AN42,Registro!$C$4:$C$996,"Abierto")=0,NA(),COUNTIFS(Registro!$H$4:$H$996,Reportes!AN42,Registro!$C$4:$C$996,"Abierto")))</f>
        <v/>
      </c>
      <c r="AP42" s="11" t="str">
        <f>IF(AN42="","",IF(COUNTIFS(Registro!$H$4:$H$996,Reportes!AN42,Registro!$C$4:$C$996,"Resuelto")=0,NA(),COUNTIFS(Registro!$H$4:$H$996,Reportes!AN42,Registro!$C$4:$C$996,"Resuelto")))</f>
        <v/>
      </c>
    </row>
    <row r="43" spans="3:42" x14ac:dyDescent="0.35">
      <c r="C43" s="26"/>
      <c r="D43" s="26"/>
      <c r="E43" s="26"/>
      <c r="F43" s="26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12" t="str">
        <f>Registro!AM30</f>
        <v/>
      </c>
      <c r="AK43" s="13" t="str">
        <f>IF(AJ43="","",COUNTIFS(Registro!$H$4:$H$996,Reportes!AJ43,Registro!$C$4:$C$996,"Abierto"))</f>
        <v/>
      </c>
      <c r="AL43" s="13" t="str">
        <f>IF(AJ43="","",COUNTIFS(Registro!$H$4:$H$996,Reportes!AJ43,Registro!$C$4:$C$996,"Resuelto"))</f>
        <v/>
      </c>
      <c r="AM43" s="24"/>
      <c r="AN43" s="10" t="str">
        <f>Registro!AM30</f>
        <v/>
      </c>
      <c r="AO43" s="11" t="str">
        <f>IF(AN43="","",IF(COUNTIFS(Registro!$H$4:$H$996,Reportes!AN43,Registro!$C$4:$C$996,"Abierto")=0,NA(),COUNTIFS(Registro!$H$4:$H$996,Reportes!AN43,Registro!$C$4:$C$996,"Abierto")))</f>
        <v/>
      </c>
      <c r="AP43" s="11" t="str">
        <f>IF(AN43="","",IF(COUNTIFS(Registro!$H$4:$H$996,Reportes!AN43,Registro!$C$4:$C$996,"Resuelto")=0,NA(),COUNTIFS(Registro!$H$4:$H$996,Reportes!AN43,Registro!$C$4:$C$996,"Resuelto")))</f>
        <v/>
      </c>
    </row>
    <row r="44" spans="3:42" x14ac:dyDescent="0.35">
      <c r="C44" s="26"/>
      <c r="D44" s="26"/>
      <c r="E44" s="26"/>
      <c r="F44" s="26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12" t="str">
        <f>Registro!AM31</f>
        <v/>
      </c>
      <c r="AK44" s="13" t="str">
        <f>IF(AJ44="","",COUNTIFS(Registro!$H$4:$H$996,Reportes!AJ44,Registro!$C$4:$C$996,"Abierto"))</f>
        <v/>
      </c>
      <c r="AL44" s="13" t="str">
        <f>IF(AJ44="","",COUNTIFS(Registro!$H$4:$H$996,Reportes!AJ44,Registro!$C$4:$C$996,"Resuelto"))</f>
        <v/>
      </c>
      <c r="AM44" s="24"/>
      <c r="AN44" s="10" t="str">
        <f>Registro!AM31</f>
        <v/>
      </c>
      <c r="AO44" s="11" t="str">
        <f>IF(AN44="","",IF(COUNTIFS(Registro!$H$4:$H$996,Reportes!AN44,Registro!$C$4:$C$996,"Abierto")=0,NA(),COUNTIFS(Registro!$H$4:$H$996,Reportes!AN44,Registro!$C$4:$C$996,"Abierto")))</f>
        <v/>
      </c>
      <c r="AP44" s="11" t="str">
        <f>IF(AN44="","",IF(COUNTIFS(Registro!$H$4:$H$996,Reportes!AN44,Registro!$C$4:$C$996,"Resuelto")=0,NA(),COUNTIFS(Registro!$H$4:$H$996,Reportes!AN44,Registro!$C$4:$C$996,"Resuelto")))</f>
        <v/>
      </c>
    </row>
    <row r="45" spans="3:42" x14ac:dyDescent="0.35">
      <c r="C45" s="26"/>
      <c r="D45" s="26"/>
      <c r="E45" s="26"/>
      <c r="F45" s="26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12" t="str">
        <f>Registro!AM32</f>
        <v/>
      </c>
      <c r="AK45" s="13" t="str">
        <f>IF(AJ45="","",COUNTIFS(Registro!$H$4:$H$996,Reportes!AJ45,Registro!$C$4:$C$996,"Abierto"))</f>
        <v/>
      </c>
      <c r="AL45" s="13" t="str">
        <f>IF(AJ45="","",COUNTIFS(Registro!$H$4:$H$996,Reportes!AJ45,Registro!$C$4:$C$996,"Resuelto"))</f>
        <v/>
      </c>
      <c r="AM45" s="24"/>
      <c r="AN45" s="10" t="str">
        <f>Registro!AM32</f>
        <v/>
      </c>
      <c r="AO45" s="11" t="str">
        <f>IF(AN45="","",IF(COUNTIFS(Registro!$H$4:$H$996,Reportes!AN45,Registro!$C$4:$C$996,"Abierto")=0,NA(),COUNTIFS(Registro!$H$4:$H$996,Reportes!AN45,Registro!$C$4:$C$996,"Abierto")))</f>
        <v/>
      </c>
      <c r="AP45" s="11" t="str">
        <f>IF(AN45="","",IF(COUNTIFS(Registro!$H$4:$H$996,Reportes!AN45,Registro!$C$4:$C$996,"Resuelto")=0,NA(),COUNTIFS(Registro!$H$4:$H$996,Reportes!AN45,Registro!$C$4:$C$996,"Resuelto")))</f>
        <v/>
      </c>
    </row>
    <row r="46" spans="3:42" x14ac:dyDescent="0.35">
      <c r="C46" s="26"/>
      <c r="D46" s="26"/>
      <c r="E46" s="26"/>
      <c r="F46" s="26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12" t="str">
        <f>Registro!AM33</f>
        <v/>
      </c>
      <c r="AK46" s="13" t="str">
        <f>IF(AJ46="","",COUNTIFS(Registro!$H$4:$H$996,Reportes!AJ46,Registro!$C$4:$C$996,"Abierto"))</f>
        <v/>
      </c>
      <c r="AL46" s="13" t="str">
        <f>IF(AJ46="","",COUNTIFS(Registro!$H$4:$H$996,Reportes!AJ46,Registro!$C$4:$C$996,"Resuelto"))</f>
        <v/>
      </c>
      <c r="AM46" s="24"/>
      <c r="AN46" s="10" t="str">
        <f>Registro!AM33</f>
        <v/>
      </c>
      <c r="AO46" s="11" t="str">
        <f>IF(AN46="","",IF(COUNTIFS(Registro!$H$4:$H$996,Reportes!AN46,Registro!$C$4:$C$996,"Abierto")=0,NA(),COUNTIFS(Registro!$H$4:$H$996,Reportes!AN46,Registro!$C$4:$C$996,"Abierto")))</f>
        <v/>
      </c>
      <c r="AP46" s="11" t="str">
        <f>IF(AN46="","",IF(COUNTIFS(Registro!$H$4:$H$996,Reportes!AN46,Registro!$C$4:$C$996,"Resuelto")=0,NA(),COUNTIFS(Registro!$H$4:$H$996,Reportes!AN46,Registro!$C$4:$C$996,"Resuelto")))</f>
        <v/>
      </c>
    </row>
    <row r="47" spans="3:42" x14ac:dyDescent="0.35">
      <c r="C47" s="26"/>
      <c r="D47" s="26"/>
      <c r="E47" s="26"/>
      <c r="F47" s="26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12" t="str">
        <f>Registro!AM34</f>
        <v/>
      </c>
      <c r="AK47" s="13" t="str">
        <f>IF(AJ47="","",COUNTIFS(Registro!$H$4:$H$996,Reportes!AJ47,Registro!$C$4:$C$996,"Abierto"))</f>
        <v/>
      </c>
      <c r="AL47" s="13" t="str">
        <f>IF(AJ47="","",COUNTIFS(Registro!$H$4:$H$996,Reportes!AJ47,Registro!$C$4:$C$996,"Resuelto"))</f>
        <v/>
      </c>
      <c r="AM47" s="24"/>
      <c r="AN47" s="10" t="str">
        <f>Registro!AM34</f>
        <v/>
      </c>
      <c r="AO47" s="11" t="str">
        <f>IF(AN47="","",IF(COUNTIFS(Registro!$H$4:$H$996,Reportes!AN47,Registro!$C$4:$C$996,"Abierto")=0,NA(),COUNTIFS(Registro!$H$4:$H$996,Reportes!AN47,Registro!$C$4:$C$996,"Abierto")))</f>
        <v/>
      </c>
      <c r="AP47" s="11" t="str">
        <f>IF(AN47="","",IF(COUNTIFS(Registro!$H$4:$H$996,Reportes!AN47,Registro!$C$4:$C$996,"Resuelto")=0,NA(),COUNTIFS(Registro!$H$4:$H$996,Reportes!AN47,Registro!$C$4:$C$996,"Resuelto")))</f>
        <v/>
      </c>
    </row>
    <row r="48" spans="3:42" x14ac:dyDescent="0.35">
      <c r="C48" s="26"/>
      <c r="D48" s="26"/>
      <c r="E48" s="26"/>
      <c r="F48" s="26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12" t="str">
        <f>Registro!AM35</f>
        <v/>
      </c>
      <c r="AK48" s="13" t="str">
        <f>IF(AJ48="","",COUNTIFS(Registro!$H$4:$H$996,Reportes!AJ48,Registro!$C$4:$C$996,"Abierto"))</f>
        <v/>
      </c>
      <c r="AL48" s="13" t="str">
        <f>IF(AJ48="","",COUNTIFS(Registro!$H$4:$H$996,Reportes!AJ48,Registro!$C$4:$C$996,"Resuelto"))</f>
        <v/>
      </c>
      <c r="AM48" s="24"/>
      <c r="AN48" s="10" t="str">
        <f>Registro!AM35</f>
        <v/>
      </c>
      <c r="AO48" s="11" t="str">
        <f>IF(AN48="","",IF(COUNTIFS(Registro!$H$4:$H$996,Reportes!AN48,Registro!$C$4:$C$996,"Abierto")=0,NA(),COUNTIFS(Registro!$H$4:$H$996,Reportes!AN48,Registro!$C$4:$C$996,"Abierto")))</f>
        <v/>
      </c>
      <c r="AP48" s="11" t="str">
        <f>IF(AN48="","",IF(COUNTIFS(Registro!$H$4:$H$996,Reportes!AN48,Registro!$C$4:$C$996,"Resuelto")=0,NA(),COUNTIFS(Registro!$H$4:$H$996,Reportes!AN48,Registro!$C$4:$C$996,"Resuelto")))</f>
        <v/>
      </c>
    </row>
    <row r="49" spans="3:42" x14ac:dyDescent="0.35">
      <c r="C49" s="26"/>
      <c r="D49" s="26"/>
      <c r="E49" s="26"/>
      <c r="F49" s="26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12" t="str">
        <f>Registro!AM36</f>
        <v/>
      </c>
      <c r="AK49" s="13" t="str">
        <f>IF(AJ49="","",COUNTIFS(Registro!$H$4:$H$996,Reportes!AJ49,Registro!$C$4:$C$996,"Abierto"))</f>
        <v/>
      </c>
      <c r="AL49" s="13" t="str">
        <f>IF(AJ49="","",COUNTIFS(Registro!$H$4:$H$996,Reportes!AJ49,Registro!$C$4:$C$996,"Resuelto"))</f>
        <v/>
      </c>
      <c r="AM49" s="24"/>
      <c r="AN49" s="10" t="str">
        <f>Registro!AM36</f>
        <v/>
      </c>
      <c r="AO49" s="11" t="str">
        <f>IF(AN49="","",IF(COUNTIFS(Registro!$H$4:$H$996,Reportes!AN49,Registro!$C$4:$C$996,"Abierto")=0,NA(),COUNTIFS(Registro!$H$4:$H$996,Reportes!AN49,Registro!$C$4:$C$996,"Abierto")))</f>
        <v/>
      </c>
      <c r="AP49" s="11" t="str">
        <f>IF(AN49="","",IF(COUNTIFS(Registro!$H$4:$H$996,Reportes!AN49,Registro!$C$4:$C$996,"Resuelto")=0,NA(),COUNTIFS(Registro!$H$4:$H$996,Reportes!AN49,Registro!$C$4:$C$996,"Resuelto")))</f>
        <v/>
      </c>
    </row>
    <row r="50" spans="3:42" x14ac:dyDescent="0.35">
      <c r="C50" s="26"/>
      <c r="D50" s="26"/>
      <c r="E50" s="26"/>
      <c r="F50" s="26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12" t="str">
        <f>Registro!AM37</f>
        <v/>
      </c>
      <c r="AK50" s="13" t="str">
        <f>IF(AJ50="","",COUNTIFS(Registro!$H$4:$H$996,Reportes!AJ50,Registro!$C$4:$C$996,"Abierto"))</f>
        <v/>
      </c>
      <c r="AL50" s="13" t="str">
        <f>IF(AJ50="","",COUNTIFS(Registro!$H$4:$H$996,Reportes!AJ50,Registro!$C$4:$C$996,"Resuelto"))</f>
        <v/>
      </c>
      <c r="AM50" s="24"/>
      <c r="AN50" s="10" t="str">
        <f>Registro!AM37</f>
        <v/>
      </c>
      <c r="AO50" s="11" t="str">
        <f>IF(AN50="","",IF(COUNTIFS(Registro!$H$4:$H$996,Reportes!AN50,Registro!$C$4:$C$996,"Abierto")=0,NA(),COUNTIFS(Registro!$H$4:$H$996,Reportes!AN50,Registro!$C$4:$C$996,"Abierto")))</f>
        <v/>
      </c>
      <c r="AP50" s="11" t="str">
        <f>IF(AN50="","",IF(COUNTIFS(Registro!$H$4:$H$996,Reportes!AN50,Registro!$C$4:$C$996,"Resuelto")=0,NA(),COUNTIFS(Registro!$H$4:$H$996,Reportes!AN50,Registro!$C$4:$C$996,"Resuelto")))</f>
        <v/>
      </c>
    </row>
    <row r="51" spans="3:42" x14ac:dyDescent="0.35">
      <c r="C51" s="26"/>
      <c r="D51" s="26"/>
      <c r="E51" s="26"/>
      <c r="F51" s="26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12" t="str">
        <f>Registro!AM38</f>
        <v/>
      </c>
      <c r="AK51" s="13" t="str">
        <f>IF(AJ51="","",COUNTIFS(Registro!$H$4:$H$996,Reportes!AJ51,Registro!$C$4:$C$996,"Abierto"))</f>
        <v/>
      </c>
      <c r="AL51" s="13" t="str">
        <f>IF(AJ51="","",COUNTIFS(Registro!$H$4:$H$996,Reportes!AJ51,Registro!$C$4:$C$996,"Resuelto"))</f>
        <v/>
      </c>
      <c r="AM51" s="24"/>
      <c r="AN51" s="10" t="str">
        <f>Registro!AM38</f>
        <v/>
      </c>
      <c r="AO51" s="11" t="str">
        <f>IF(AN51="","",IF(COUNTIFS(Registro!$H$4:$H$996,Reportes!AN51,Registro!$C$4:$C$996,"Abierto")=0,NA(),COUNTIFS(Registro!$H$4:$H$996,Reportes!AN51,Registro!$C$4:$C$996,"Abierto")))</f>
        <v/>
      </c>
      <c r="AP51" s="11" t="str">
        <f>IF(AN51="","",IF(COUNTIFS(Registro!$H$4:$H$996,Reportes!AN51,Registro!$C$4:$C$996,"Resuelto")=0,NA(),COUNTIFS(Registro!$H$4:$H$996,Reportes!AN51,Registro!$C$4:$C$996,"Resuelto")))</f>
        <v/>
      </c>
    </row>
    <row r="52" spans="3:42" x14ac:dyDescent="0.35">
      <c r="C52" s="26"/>
      <c r="D52" s="26"/>
      <c r="E52" s="26"/>
      <c r="F52" s="26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12" t="str">
        <f>Registro!AM39</f>
        <v/>
      </c>
      <c r="AK52" s="13" t="str">
        <f>IF(AJ52="","",COUNTIFS(Registro!$H$4:$H$996,Reportes!AJ52,Registro!$C$4:$C$996,"Abierto"))</f>
        <v/>
      </c>
      <c r="AL52" s="13" t="str">
        <f>IF(AJ52="","",COUNTIFS(Registro!$H$4:$H$996,Reportes!AJ52,Registro!$C$4:$C$996,"Resuelto"))</f>
        <v/>
      </c>
      <c r="AM52" s="24"/>
      <c r="AN52" s="10" t="str">
        <f>Registro!AM39</f>
        <v/>
      </c>
      <c r="AO52" s="11" t="str">
        <f>IF(AN52="","",IF(COUNTIFS(Registro!$H$4:$H$996,Reportes!AN52,Registro!$C$4:$C$996,"Abierto")=0,NA(),COUNTIFS(Registro!$H$4:$H$996,Reportes!AN52,Registro!$C$4:$C$996,"Abierto")))</f>
        <v/>
      </c>
      <c r="AP52" s="11" t="str">
        <f>IF(AN52="","",IF(COUNTIFS(Registro!$H$4:$H$996,Reportes!AN52,Registro!$C$4:$C$996,"Resuelto")=0,NA(),COUNTIFS(Registro!$H$4:$H$996,Reportes!AN52,Registro!$C$4:$C$996,"Resuelto")))</f>
        <v/>
      </c>
    </row>
    <row r="53" spans="3:42" x14ac:dyDescent="0.35">
      <c r="C53" s="26"/>
      <c r="D53" s="26"/>
      <c r="E53" s="26"/>
      <c r="F53" s="26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12" t="str">
        <f>Registro!AM40</f>
        <v/>
      </c>
      <c r="AK53" s="13" t="str">
        <f>IF(AJ53="","",COUNTIFS(Registro!$H$4:$H$996,Reportes!AJ53,Registro!$C$4:$C$996,"Abierto"))</f>
        <v/>
      </c>
      <c r="AL53" s="13" t="str">
        <f>IF(AJ53="","",COUNTIFS(Registro!$H$4:$H$996,Reportes!AJ53,Registro!$C$4:$C$996,"Resuelto"))</f>
        <v/>
      </c>
      <c r="AM53" s="24"/>
      <c r="AN53" s="10" t="str">
        <f>Registro!AM40</f>
        <v/>
      </c>
      <c r="AO53" s="11" t="str">
        <f>IF(AN53="","",IF(COUNTIFS(Registro!$H$4:$H$996,Reportes!AN53,Registro!$C$4:$C$996,"Abierto")=0,NA(),COUNTIFS(Registro!$H$4:$H$996,Reportes!AN53,Registro!$C$4:$C$996,"Abierto")))</f>
        <v/>
      </c>
      <c r="AP53" s="11" t="str">
        <f>IF(AN53="","",IF(COUNTIFS(Registro!$H$4:$H$996,Reportes!AN53,Registro!$C$4:$C$996,"Resuelto")=0,NA(),COUNTIFS(Registro!$H$4:$H$996,Reportes!AN53,Registro!$C$4:$C$996,"Resuelto")))</f>
        <v/>
      </c>
    </row>
    <row r="54" spans="3:42" x14ac:dyDescent="0.35">
      <c r="C54" s="26"/>
      <c r="D54" s="26"/>
      <c r="E54" s="26"/>
      <c r="F54" s="26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12" t="str">
        <f>Registro!AM41</f>
        <v/>
      </c>
      <c r="AK54" s="13" t="str">
        <f>IF(AJ54="","",COUNTIFS(Registro!$H$4:$H$996,Reportes!AJ54,Registro!$C$4:$C$996,"Abierto"))</f>
        <v/>
      </c>
      <c r="AL54" s="13" t="str">
        <f>IF(AJ54="","",COUNTIFS(Registro!$H$4:$H$996,Reportes!AJ54,Registro!$C$4:$C$996,"Resuelto"))</f>
        <v/>
      </c>
      <c r="AM54" s="24"/>
      <c r="AN54" s="10" t="str">
        <f>Registro!AM41</f>
        <v/>
      </c>
      <c r="AO54" s="11" t="str">
        <f>IF(AN54="","",IF(COUNTIFS(Registro!$H$4:$H$996,Reportes!AN54,Registro!$C$4:$C$996,"Abierto")=0,NA(),COUNTIFS(Registro!$H$4:$H$996,Reportes!AN54,Registro!$C$4:$C$996,"Abierto")))</f>
        <v/>
      </c>
      <c r="AP54" s="11" t="str">
        <f>IF(AN54="","",IF(COUNTIFS(Registro!$H$4:$H$996,Reportes!AN54,Registro!$C$4:$C$996,"Resuelto")=0,NA(),COUNTIFS(Registro!$H$4:$H$996,Reportes!AN54,Registro!$C$4:$C$996,"Resuelto")))</f>
        <v/>
      </c>
    </row>
    <row r="55" spans="3:42" x14ac:dyDescent="0.35">
      <c r="C55" s="26"/>
      <c r="D55" s="26"/>
      <c r="E55" s="26"/>
      <c r="F55" s="26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12" t="str">
        <f>Registro!AM42</f>
        <v/>
      </c>
      <c r="AK55" s="13" t="str">
        <f>IF(AJ55="","",COUNTIFS(Registro!$H$4:$H$996,Reportes!AJ55,Registro!$C$4:$C$996,"Abierto"))</f>
        <v/>
      </c>
      <c r="AL55" s="13" t="str">
        <f>IF(AJ55="","",COUNTIFS(Registro!$H$4:$H$996,Reportes!AJ55,Registro!$C$4:$C$996,"Resuelto"))</f>
        <v/>
      </c>
      <c r="AM55" s="24"/>
      <c r="AN55" s="10" t="str">
        <f>Registro!AM42</f>
        <v/>
      </c>
      <c r="AO55" s="11" t="str">
        <f>IF(AN55="","",IF(COUNTIFS(Registro!$H$4:$H$996,Reportes!AN55,Registro!$C$4:$C$996,"Abierto")=0,NA(),COUNTIFS(Registro!$H$4:$H$996,Reportes!AN55,Registro!$C$4:$C$996,"Abierto")))</f>
        <v/>
      </c>
      <c r="AP55" s="11" t="str">
        <f>IF(AN55="","",IF(COUNTIFS(Registro!$H$4:$H$996,Reportes!AN55,Registro!$C$4:$C$996,"Resuelto")=0,NA(),COUNTIFS(Registro!$H$4:$H$996,Reportes!AN55,Registro!$C$4:$C$996,"Resuelto")))</f>
        <v/>
      </c>
    </row>
    <row r="56" spans="3:42" x14ac:dyDescent="0.35">
      <c r="C56" s="26"/>
      <c r="D56" s="26"/>
      <c r="E56" s="26"/>
      <c r="F56" s="26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12" t="str">
        <f>Registro!AM43</f>
        <v/>
      </c>
      <c r="AK56" s="13" t="str">
        <f>IF(AJ56="","",COUNTIFS(Registro!$H$4:$H$996,Reportes!AJ56,Registro!$C$4:$C$996,"Abierto"))</f>
        <v/>
      </c>
      <c r="AL56" s="13" t="str">
        <f>IF(AJ56="","",COUNTIFS(Registro!$H$4:$H$996,Reportes!AJ56,Registro!$C$4:$C$996,"Resuelto"))</f>
        <v/>
      </c>
      <c r="AM56" s="24"/>
      <c r="AN56" s="10" t="str">
        <f>Registro!AM43</f>
        <v/>
      </c>
      <c r="AO56" s="11" t="str">
        <f>IF(AN56="","",IF(COUNTIFS(Registro!$H$4:$H$996,Reportes!AN56,Registro!$C$4:$C$996,"Abierto")=0,NA(),COUNTIFS(Registro!$H$4:$H$996,Reportes!AN56,Registro!$C$4:$C$996,"Abierto")))</f>
        <v/>
      </c>
      <c r="AP56" s="11" t="str">
        <f>IF(AN56="","",IF(COUNTIFS(Registro!$H$4:$H$996,Reportes!AN56,Registro!$C$4:$C$996,"Resuelto")=0,NA(),COUNTIFS(Registro!$H$4:$H$996,Reportes!AN56,Registro!$C$4:$C$996,"Resuelto")))</f>
        <v/>
      </c>
    </row>
    <row r="57" spans="3:42" x14ac:dyDescent="0.35">
      <c r="C57" s="26"/>
      <c r="D57" s="26"/>
      <c r="E57" s="26"/>
      <c r="F57" s="26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12" t="str">
        <f>Registro!AM44</f>
        <v/>
      </c>
      <c r="AK57" s="13" t="str">
        <f>IF(AJ57="","",COUNTIFS(Registro!$H$4:$H$996,Reportes!AJ57,Registro!$C$4:$C$996,"Abierto"))</f>
        <v/>
      </c>
      <c r="AL57" s="13" t="str">
        <f>IF(AJ57="","",COUNTIFS(Registro!$H$4:$H$996,Reportes!AJ57,Registro!$C$4:$C$996,"Resuelto"))</f>
        <v/>
      </c>
      <c r="AM57" s="24"/>
      <c r="AN57" s="10" t="str">
        <f>Registro!AM44</f>
        <v/>
      </c>
      <c r="AO57" s="11" t="str">
        <f>IF(AN57="","",IF(COUNTIFS(Registro!$H$4:$H$996,Reportes!AN57,Registro!$C$4:$C$996,"Abierto")=0,NA(),COUNTIFS(Registro!$H$4:$H$996,Reportes!AN57,Registro!$C$4:$C$996,"Abierto")))</f>
        <v/>
      </c>
      <c r="AP57" s="11" t="str">
        <f>IF(AN57="","",IF(COUNTIFS(Registro!$H$4:$H$996,Reportes!AN57,Registro!$C$4:$C$996,"Resuelto")=0,NA(),COUNTIFS(Registro!$H$4:$H$996,Reportes!AN57,Registro!$C$4:$C$996,"Resuelto")))</f>
        <v/>
      </c>
    </row>
    <row r="58" spans="3:42" x14ac:dyDescent="0.35">
      <c r="C58" s="26"/>
      <c r="D58" s="26"/>
      <c r="E58" s="26"/>
      <c r="F58" s="26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12" t="str">
        <f>Registro!AM45</f>
        <v/>
      </c>
      <c r="AK58" s="13" t="str">
        <f>IF(AJ58="","",COUNTIFS(Registro!$H$4:$H$996,Reportes!AJ58,Registro!$C$4:$C$996,"Abierto"))</f>
        <v/>
      </c>
      <c r="AL58" s="13" t="str">
        <f>IF(AJ58="","",COUNTIFS(Registro!$H$4:$H$996,Reportes!AJ58,Registro!$C$4:$C$996,"Resuelto"))</f>
        <v/>
      </c>
      <c r="AM58" s="24"/>
      <c r="AN58" s="10" t="str">
        <f>Registro!AM45</f>
        <v/>
      </c>
      <c r="AO58" s="11" t="str">
        <f>IF(AN58="","",IF(COUNTIFS(Registro!$H$4:$H$996,Reportes!AN58,Registro!$C$4:$C$996,"Abierto")=0,NA(),COUNTIFS(Registro!$H$4:$H$996,Reportes!AN58,Registro!$C$4:$C$996,"Abierto")))</f>
        <v/>
      </c>
      <c r="AP58" s="11" t="str">
        <f>IF(AN58="","",IF(COUNTIFS(Registro!$H$4:$H$996,Reportes!AN58,Registro!$C$4:$C$996,"Resuelto")=0,NA(),COUNTIFS(Registro!$H$4:$H$996,Reportes!AN58,Registro!$C$4:$C$996,"Resuelto")))</f>
        <v/>
      </c>
    </row>
    <row r="59" spans="3:42" x14ac:dyDescent="0.35">
      <c r="C59" s="26"/>
      <c r="D59" s="26"/>
      <c r="E59" s="26"/>
      <c r="F59" s="26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12" t="str">
        <f>Registro!AM46</f>
        <v/>
      </c>
      <c r="AK59" s="13" t="str">
        <f>IF(AJ59="","",COUNTIFS(Registro!$H$4:$H$996,Reportes!AJ59,Registro!$C$4:$C$996,"Abierto"))</f>
        <v/>
      </c>
      <c r="AL59" s="13" t="str">
        <f>IF(AJ59="","",COUNTIFS(Registro!$H$4:$H$996,Reportes!AJ59,Registro!$C$4:$C$996,"Resuelto"))</f>
        <v/>
      </c>
      <c r="AM59" s="24"/>
      <c r="AN59" s="10" t="str">
        <f>Registro!AM46</f>
        <v/>
      </c>
      <c r="AO59" s="11" t="str">
        <f>IF(AN59="","",IF(COUNTIFS(Registro!$H$4:$H$996,Reportes!AN59,Registro!$C$4:$C$996,"Abierto")=0,NA(),COUNTIFS(Registro!$H$4:$H$996,Reportes!AN59,Registro!$C$4:$C$996,"Abierto")))</f>
        <v/>
      </c>
      <c r="AP59" s="11" t="str">
        <f>IF(AN59="","",IF(COUNTIFS(Registro!$H$4:$H$996,Reportes!AN59,Registro!$C$4:$C$996,"Resuelto")=0,NA(),COUNTIFS(Registro!$H$4:$H$996,Reportes!AN59,Registro!$C$4:$C$996,"Resuelto")))</f>
        <v/>
      </c>
    </row>
    <row r="60" spans="3:42" x14ac:dyDescent="0.35">
      <c r="C60" s="26"/>
      <c r="D60" s="26"/>
      <c r="E60" s="26"/>
      <c r="F60" s="26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12" t="str">
        <f>Registro!AM47</f>
        <v/>
      </c>
      <c r="AK60" s="13" t="str">
        <f>IF(AJ60="","",COUNTIFS(Registro!$H$4:$H$996,Reportes!AJ60,Registro!$C$4:$C$996,"Abierto"))</f>
        <v/>
      </c>
      <c r="AL60" s="13" t="str">
        <f>IF(AJ60="","",COUNTIFS(Registro!$H$4:$H$996,Reportes!AJ60,Registro!$C$4:$C$996,"Resuelto"))</f>
        <v/>
      </c>
      <c r="AM60" s="24"/>
      <c r="AN60" s="10" t="str">
        <f>Registro!AM47</f>
        <v/>
      </c>
      <c r="AO60" s="11" t="str">
        <f>IF(AN60="","",IF(COUNTIFS(Registro!$H$4:$H$996,Reportes!AN60,Registro!$C$4:$C$996,"Abierto")=0,NA(),COUNTIFS(Registro!$H$4:$H$996,Reportes!AN60,Registro!$C$4:$C$996,"Abierto")))</f>
        <v/>
      </c>
      <c r="AP60" s="11" t="str">
        <f>IF(AN60="","",IF(COUNTIFS(Registro!$H$4:$H$996,Reportes!AN60,Registro!$C$4:$C$996,"Resuelto")=0,NA(),COUNTIFS(Registro!$H$4:$H$996,Reportes!AN60,Registro!$C$4:$C$996,"Resuelto")))</f>
        <v/>
      </c>
    </row>
    <row r="61" spans="3:42" x14ac:dyDescent="0.35">
      <c r="C61" s="26"/>
      <c r="D61" s="26"/>
      <c r="E61" s="26"/>
      <c r="F61" s="26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12" t="str">
        <f>Registro!AM48</f>
        <v/>
      </c>
      <c r="AK61" s="13" t="str">
        <f>IF(AJ61="","",COUNTIFS(Registro!$H$4:$H$996,Reportes!AJ61,Registro!$C$4:$C$996,"Abierto"))</f>
        <v/>
      </c>
      <c r="AL61" s="13" t="str">
        <f>IF(AJ61="","",COUNTIFS(Registro!$H$4:$H$996,Reportes!AJ61,Registro!$C$4:$C$996,"Resuelto"))</f>
        <v/>
      </c>
      <c r="AM61" s="24"/>
      <c r="AN61" s="10" t="str">
        <f>Registro!AM48</f>
        <v/>
      </c>
      <c r="AO61" s="11" t="str">
        <f>IF(AN61="","",IF(COUNTIFS(Registro!$H$4:$H$996,Reportes!AN61,Registro!$C$4:$C$996,"Abierto")=0,NA(),COUNTIFS(Registro!$H$4:$H$996,Reportes!AN61,Registro!$C$4:$C$996,"Abierto")))</f>
        <v/>
      </c>
      <c r="AP61" s="11" t="str">
        <f>IF(AN61="","",IF(COUNTIFS(Registro!$H$4:$H$996,Reportes!AN61,Registro!$C$4:$C$996,"Resuelto")=0,NA(),COUNTIFS(Registro!$H$4:$H$996,Reportes!AN61,Registro!$C$4:$C$996,"Resuelto")))</f>
        <v/>
      </c>
    </row>
    <row r="62" spans="3:42" x14ac:dyDescent="0.35">
      <c r="C62" s="26"/>
      <c r="D62" s="26"/>
      <c r="E62" s="26"/>
      <c r="F62" s="26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12" t="str">
        <f>Registro!AM49</f>
        <v/>
      </c>
      <c r="AK62" s="13" t="str">
        <f>IF(AJ62="","",COUNTIFS(Registro!$H$4:$H$996,Reportes!AJ62,Registro!$C$4:$C$996,"Abierto"))</f>
        <v/>
      </c>
      <c r="AL62" s="13" t="str">
        <f>IF(AJ62="","",COUNTIFS(Registro!$H$4:$H$996,Reportes!AJ62,Registro!$C$4:$C$996,"Resuelto"))</f>
        <v/>
      </c>
      <c r="AM62" s="24"/>
      <c r="AN62" s="10" t="str">
        <f>Registro!AM49</f>
        <v/>
      </c>
      <c r="AO62" s="11" t="str">
        <f>IF(AN62="","",IF(COUNTIFS(Registro!$H$4:$H$996,Reportes!AN62,Registro!$C$4:$C$996,"Abierto")=0,NA(),COUNTIFS(Registro!$H$4:$H$996,Reportes!AN62,Registro!$C$4:$C$996,"Abierto")))</f>
        <v/>
      </c>
      <c r="AP62" s="11" t="str">
        <f>IF(AN62="","",IF(COUNTIFS(Registro!$H$4:$H$996,Reportes!AN62,Registro!$C$4:$C$996,"Resuelto")=0,NA(),COUNTIFS(Registro!$H$4:$H$996,Reportes!AN62,Registro!$C$4:$C$996,"Resuelto")))</f>
        <v/>
      </c>
    </row>
    <row r="63" spans="3:42" x14ac:dyDescent="0.35">
      <c r="C63" s="26"/>
      <c r="D63" s="26"/>
      <c r="E63" s="26"/>
      <c r="F63" s="26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12" t="str">
        <f>Registro!AM50</f>
        <v/>
      </c>
      <c r="AK63" s="13" t="str">
        <f>IF(AJ63="","",COUNTIFS(Registro!$H$4:$H$996,Reportes!AJ63,Registro!$C$4:$C$996,"Abierto"))</f>
        <v/>
      </c>
      <c r="AL63" s="13" t="str">
        <f>IF(AJ63="","",COUNTIFS(Registro!$H$4:$H$996,Reportes!AJ63,Registro!$C$4:$C$996,"Resuelto"))</f>
        <v/>
      </c>
      <c r="AM63" s="24"/>
      <c r="AN63" s="10" t="str">
        <f>Registro!AM50</f>
        <v/>
      </c>
      <c r="AO63" s="11" t="str">
        <f>IF(AN63="","",IF(COUNTIFS(Registro!$H$4:$H$996,Reportes!AN63,Registro!$C$4:$C$996,"Abierto")=0,NA(),COUNTIFS(Registro!$H$4:$H$996,Reportes!AN63,Registro!$C$4:$C$996,"Abierto")))</f>
        <v/>
      </c>
      <c r="AP63" s="11" t="str">
        <f>IF(AN63="","",IF(COUNTIFS(Registro!$H$4:$H$996,Reportes!AN63,Registro!$C$4:$C$996,"Resuelto")=0,NA(),COUNTIFS(Registro!$H$4:$H$996,Reportes!AN63,Registro!$C$4:$C$996,"Resuelto")))</f>
        <v/>
      </c>
    </row>
    <row r="64" spans="3:42" x14ac:dyDescent="0.35">
      <c r="C64" s="26"/>
      <c r="D64" s="26"/>
      <c r="E64" s="26"/>
      <c r="F64" s="26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12" t="str">
        <f>Registro!AM51</f>
        <v/>
      </c>
      <c r="AK64" s="13" t="str">
        <f>IF(AJ64="","",COUNTIFS(Registro!$H$4:$H$996,Reportes!AJ64,Registro!$C$4:$C$996,"Abierto"))</f>
        <v/>
      </c>
      <c r="AL64" s="13" t="str">
        <f>IF(AJ64="","",COUNTIFS(Registro!$H$4:$H$996,Reportes!AJ64,Registro!$C$4:$C$996,"Resuelto"))</f>
        <v/>
      </c>
      <c r="AM64" s="24"/>
      <c r="AN64" s="10" t="str">
        <f>Registro!AM51</f>
        <v/>
      </c>
      <c r="AO64" s="11" t="str">
        <f>IF(AN64="","",IF(COUNTIFS(Registro!$H$4:$H$996,Reportes!AN64,Registro!$C$4:$C$996,"Abierto")=0,NA(),COUNTIFS(Registro!$H$4:$H$996,Reportes!AN64,Registro!$C$4:$C$996,"Abierto")))</f>
        <v/>
      </c>
      <c r="AP64" s="11" t="str">
        <f>IF(AN64="","",IF(COUNTIFS(Registro!$H$4:$H$996,Reportes!AN64,Registro!$C$4:$C$996,"Resuelto")=0,NA(),COUNTIFS(Registro!$H$4:$H$996,Reportes!AN64,Registro!$C$4:$C$996,"Resuelto")))</f>
        <v/>
      </c>
    </row>
    <row r="65" spans="3:42" x14ac:dyDescent="0.35">
      <c r="C65" s="26"/>
      <c r="D65" s="26"/>
      <c r="E65" s="26"/>
      <c r="F65" s="26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12" t="str">
        <f>Registro!AM52</f>
        <v/>
      </c>
      <c r="AK65" s="13" t="str">
        <f>IF(AJ65="","",COUNTIFS(Registro!$H$4:$H$996,Reportes!AJ65,Registro!$C$4:$C$996,"Abierto"))</f>
        <v/>
      </c>
      <c r="AL65" s="13" t="str">
        <f>IF(AJ65="","",COUNTIFS(Registro!$H$4:$H$996,Reportes!AJ65,Registro!$C$4:$C$996,"Resuelto"))</f>
        <v/>
      </c>
      <c r="AM65" s="24"/>
      <c r="AN65" s="10" t="str">
        <f>Registro!AM52</f>
        <v/>
      </c>
      <c r="AO65" s="11" t="str">
        <f>IF(AN65="","",IF(COUNTIFS(Registro!$H$4:$H$996,Reportes!AN65,Registro!$C$4:$C$996,"Abierto")=0,NA(),COUNTIFS(Registro!$H$4:$H$996,Reportes!AN65,Registro!$C$4:$C$996,"Abierto")))</f>
        <v/>
      </c>
      <c r="AP65" s="11" t="str">
        <f>IF(AN65="","",IF(COUNTIFS(Registro!$H$4:$H$996,Reportes!AN65,Registro!$C$4:$C$996,"Resuelto")=0,NA(),COUNTIFS(Registro!$H$4:$H$996,Reportes!AN65,Registro!$C$4:$C$996,"Resuelto")))</f>
        <v/>
      </c>
    </row>
    <row r="66" spans="3:42" x14ac:dyDescent="0.35">
      <c r="C66" s="26"/>
      <c r="D66" s="26"/>
      <c r="E66" s="26"/>
      <c r="F66" s="26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12" t="str">
        <f>Registro!AM53</f>
        <v/>
      </c>
      <c r="AK66" s="13" t="str">
        <f>IF(AJ66="","",COUNTIFS(Registro!$H$4:$H$996,Reportes!AJ66,Registro!$C$4:$C$996,"Abierto"))</f>
        <v/>
      </c>
      <c r="AL66" s="13" t="str">
        <f>IF(AJ66="","",COUNTIFS(Registro!$H$4:$H$996,Reportes!AJ66,Registro!$C$4:$C$996,"Resuelto"))</f>
        <v/>
      </c>
      <c r="AM66" s="24"/>
      <c r="AN66" s="10" t="str">
        <f>Registro!AM53</f>
        <v/>
      </c>
      <c r="AO66" s="11" t="str">
        <f>IF(AN66="","",IF(COUNTIFS(Registro!$H$4:$H$996,Reportes!AN66,Registro!$C$4:$C$996,"Abierto")=0,NA(),COUNTIFS(Registro!$H$4:$H$996,Reportes!AN66,Registro!$C$4:$C$996,"Abierto")))</f>
        <v/>
      </c>
      <c r="AP66" s="11" t="str">
        <f>IF(AN66="","",IF(COUNTIFS(Registro!$H$4:$H$996,Reportes!AN66,Registro!$C$4:$C$996,"Resuelto")=0,NA(),COUNTIFS(Registro!$H$4:$H$996,Reportes!AN66,Registro!$C$4:$C$996,"Resuelto")))</f>
        <v/>
      </c>
    </row>
    <row r="67" spans="3:42" x14ac:dyDescent="0.35">
      <c r="C67" s="26"/>
      <c r="D67" s="26"/>
      <c r="E67" s="26"/>
      <c r="F67" s="26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12" t="str">
        <f>Registro!AM54</f>
        <v/>
      </c>
      <c r="AK67" s="13" t="str">
        <f>IF(AJ67="","",COUNTIFS(Registro!$H$4:$H$996,Reportes!AJ67,Registro!$C$4:$C$996,"Abierto"))</f>
        <v/>
      </c>
      <c r="AL67" s="13" t="str">
        <f>IF(AJ67="","",COUNTIFS(Registro!$H$4:$H$996,Reportes!AJ67,Registro!$C$4:$C$996,"Resuelto"))</f>
        <v/>
      </c>
      <c r="AM67" s="24"/>
      <c r="AN67" s="10" t="str">
        <f>Registro!AM54</f>
        <v/>
      </c>
      <c r="AO67" s="11" t="str">
        <f>IF(AN67="","",IF(COUNTIFS(Registro!$H$4:$H$996,Reportes!AN67,Registro!$C$4:$C$996,"Abierto")=0,NA(),COUNTIFS(Registro!$H$4:$H$996,Reportes!AN67,Registro!$C$4:$C$996,"Abierto")))</f>
        <v/>
      </c>
      <c r="AP67" s="11" t="str">
        <f>IF(AN67="","",IF(COUNTIFS(Registro!$H$4:$H$996,Reportes!AN67,Registro!$C$4:$C$996,"Resuelto")=0,NA(),COUNTIFS(Registro!$H$4:$H$996,Reportes!AN67,Registro!$C$4:$C$996,"Resuelto")))</f>
        <v/>
      </c>
    </row>
    <row r="68" spans="3:42" x14ac:dyDescent="0.35">
      <c r="C68" s="26"/>
      <c r="D68" s="26"/>
      <c r="E68" s="26"/>
      <c r="F68" s="26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12" t="str">
        <f>Registro!AM55</f>
        <v/>
      </c>
      <c r="AK68" s="13" t="str">
        <f>IF(AJ68="","",COUNTIFS(Registro!$H$4:$H$996,Reportes!AJ68,Registro!$C$4:$C$996,"Abierto"))</f>
        <v/>
      </c>
      <c r="AL68" s="13" t="str">
        <f>IF(AJ68="","",COUNTIFS(Registro!$H$4:$H$996,Reportes!AJ68,Registro!$C$4:$C$996,"Resuelto"))</f>
        <v/>
      </c>
      <c r="AM68" s="24"/>
      <c r="AN68" s="10" t="str">
        <f>Registro!AM55</f>
        <v/>
      </c>
      <c r="AO68" s="11" t="str">
        <f>IF(AN68="","",IF(COUNTIFS(Registro!$H$4:$H$996,Reportes!AN68,Registro!$C$4:$C$996,"Abierto")=0,NA(),COUNTIFS(Registro!$H$4:$H$996,Reportes!AN68,Registro!$C$4:$C$996,"Abierto")))</f>
        <v/>
      </c>
      <c r="AP68" s="11" t="str">
        <f>IF(AN68="","",IF(COUNTIFS(Registro!$H$4:$H$996,Reportes!AN68,Registro!$C$4:$C$996,"Resuelto")=0,NA(),COUNTIFS(Registro!$H$4:$H$996,Reportes!AN68,Registro!$C$4:$C$996,"Resuelto")))</f>
        <v/>
      </c>
    </row>
    <row r="69" spans="3:42" x14ac:dyDescent="0.35">
      <c r="C69" s="26"/>
      <c r="D69" s="26"/>
      <c r="E69" s="26"/>
      <c r="F69" s="26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12" t="str">
        <f>Registro!AM56</f>
        <v/>
      </c>
      <c r="AK69" s="13" t="str">
        <f>IF(AJ69="","",COUNTIFS(Registro!$H$4:$H$996,Reportes!AJ69,Registro!$C$4:$C$996,"Abierto"))</f>
        <v/>
      </c>
      <c r="AL69" s="13" t="str">
        <f>IF(AJ69="","",COUNTIFS(Registro!$H$4:$H$996,Reportes!AJ69,Registro!$C$4:$C$996,"Resuelto"))</f>
        <v/>
      </c>
      <c r="AM69" s="24"/>
      <c r="AN69" s="10" t="str">
        <f>Registro!AM56</f>
        <v/>
      </c>
      <c r="AO69" s="11" t="str">
        <f>IF(AN69="","",IF(COUNTIFS(Registro!$H$4:$H$996,Reportes!AN69,Registro!$C$4:$C$996,"Abierto")=0,NA(),COUNTIFS(Registro!$H$4:$H$996,Reportes!AN69,Registro!$C$4:$C$996,"Abierto")))</f>
        <v/>
      </c>
      <c r="AP69" s="11" t="str">
        <f>IF(AN69="","",IF(COUNTIFS(Registro!$H$4:$H$996,Reportes!AN69,Registro!$C$4:$C$996,"Resuelto")=0,NA(),COUNTIFS(Registro!$H$4:$H$996,Reportes!AN69,Registro!$C$4:$C$996,"Resuelto")))</f>
        <v/>
      </c>
    </row>
    <row r="70" spans="3:42" x14ac:dyDescent="0.35">
      <c r="C70" s="26"/>
      <c r="D70" s="26"/>
      <c r="E70" s="26"/>
      <c r="F70" s="26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12" t="str">
        <f>Registro!AM57</f>
        <v/>
      </c>
      <c r="AK70" s="13" t="str">
        <f>IF(AJ70="","",COUNTIFS(Registro!$H$4:$H$996,Reportes!AJ70,Registro!$C$4:$C$996,"Abierto"))</f>
        <v/>
      </c>
      <c r="AL70" s="13" t="str">
        <f>IF(AJ70="","",COUNTIFS(Registro!$H$4:$H$996,Reportes!AJ70,Registro!$C$4:$C$996,"Resuelto"))</f>
        <v/>
      </c>
      <c r="AM70" s="24"/>
      <c r="AN70" s="10" t="str">
        <f>Registro!AM57</f>
        <v/>
      </c>
      <c r="AO70" s="11" t="str">
        <f>IF(AN70="","",IF(COUNTIFS(Registro!$H$4:$H$996,Reportes!AN70,Registro!$C$4:$C$996,"Abierto")=0,NA(),COUNTIFS(Registro!$H$4:$H$996,Reportes!AN70,Registro!$C$4:$C$996,"Abierto")))</f>
        <v/>
      </c>
      <c r="AP70" s="11" t="str">
        <f>IF(AN70="","",IF(COUNTIFS(Registro!$H$4:$H$996,Reportes!AN70,Registro!$C$4:$C$996,"Resuelto")=0,NA(),COUNTIFS(Registro!$H$4:$H$996,Reportes!AN70,Registro!$C$4:$C$996,"Resuelto")))</f>
        <v/>
      </c>
    </row>
    <row r="71" spans="3:42" x14ac:dyDescent="0.35">
      <c r="C71" s="26"/>
      <c r="D71" s="26"/>
      <c r="E71" s="26"/>
      <c r="F71" s="26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12" t="str">
        <f>Registro!AM58</f>
        <v/>
      </c>
      <c r="AK71" s="13" t="str">
        <f>IF(AJ71="","",COUNTIFS(Registro!$H$4:$H$996,Reportes!AJ71,Registro!$C$4:$C$996,"Abierto"))</f>
        <v/>
      </c>
      <c r="AL71" s="13" t="str">
        <f>IF(AJ71="","",COUNTIFS(Registro!$H$4:$H$996,Reportes!AJ71,Registro!$C$4:$C$996,"Resuelto"))</f>
        <v/>
      </c>
      <c r="AM71" s="24"/>
      <c r="AN71" s="10" t="str">
        <f>Registro!AM58</f>
        <v/>
      </c>
      <c r="AO71" s="11" t="str">
        <f>IF(AN71="","",IF(COUNTIFS(Registro!$H$4:$H$996,Reportes!AN71,Registro!$C$4:$C$996,"Abierto")=0,NA(),COUNTIFS(Registro!$H$4:$H$996,Reportes!AN71,Registro!$C$4:$C$996,"Abierto")))</f>
        <v/>
      </c>
      <c r="AP71" s="11" t="str">
        <f>IF(AN71="","",IF(COUNTIFS(Registro!$H$4:$H$996,Reportes!AN71,Registro!$C$4:$C$996,"Resuelto")=0,NA(),COUNTIFS(Registro!$H$4:$H$996,Reportes!AN71,Registro!$C$4:$C$996,"Resuelto")))</f>
        <v/>
      </c>
    </row>
    <row r="72" spans="3:42" x14ac:dyDescent="0.35">
      <c r="C72" s="26"/>
      <c r="D72" s="26"/>
      <c r="E72" s="26"/>
      <c r="F72" s="26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12" t="str">
        <f>Registro!AM59</f>
        <v/>
      </c>
      <c r="AK72" s="13" t="str">
        <f>IF(AJ72="","",COUNTIFS(Registro!$H$4:$H$996,Reportes!AJ72,Registro!$C$4:$C$996,"Abierto"))</f>
        <v/>
      </c>
      <c r="AL72" s="13" t="str">
        <f>IF(AJ72="","",COUNTIFS(Registro!$H$4:$H$996,Reportes!AJ72,Registro!$C$4:$C$996,"Resuelto"))</f>
        <v/>
      </c>
      <c r="AM72" s="24"/>
      <c r="AN72" s="10" t="str">
        <f>Registro!AM59</f>
        <v/>
      </c>
      <c r="AO72" s="11" t="str">
        <f>IF(AN72="","",IF(COUNTIFS(Registro!$H$4:$H$996,Reportes!AN72,Registro!$C$4:$C$996,"Abierto")=0,NA(),COUNTIFS(Registro!$H$4:$H$996,Reportes!AN72,Registro!$C$4:$C$996,"Abierto")))</f>
        <v/>
      </c>
      <c r="AP72" s="11" t="str">
        <f>IF(AN72="","",IF(COUNTIFS(Registro!$H$4:$H$996,Reportes!AN72,Registro!$C$4:$C$996,"Resuelto")=0,NA(),COUNTIFS(Registro!$H$4:$H$996,Reportes!AN72,Registro!$C$4:$C$996,"Resuelto")))</f>
        <v/>
      </c>
    </row>
    <row r="73" spans="3:42" x14ac:dyDescent="0.35">
      <c r="C73" s="26"/>
      <c r="D73" s="26"/>
      <c r="E73" s="26"/>
      <c r="F73" s="26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12" t="str">
        <f>Registro!AM60</f>
        <v/>
      </c>
      <c r="AK73" s="13" t="str">
        <f>IF(AJ73="","",COUNTIFS(Registro!$H$4:$H$996,Reportes!AJ73,Registro!$C$4:$C$996,"Abierto"))</f>
        <v/>
      </c>
      <c r="AL73" s="13" t="str">
        <f>IF(AJ73="","",COUNTIFS(Registro!$H$4:$H$996,Reportes!AJ73,Registro!$C$4:$C$996,"Resuelto"))</f>
        <v/>
      </c>
      <c r="AM73" s="24"/>
      <c r="AN73" s="10" t="str">
        <f>Registro!AM60</f>
        <v/>
      </c>
      <c r="AO73" s="11" t="str">
        <f>IF(AN73="","",IF(COUNTIFS(Registro!$H$4:$H$996,Reportes!AN73,Registro!$C$4:$C$996,"Abierto")=0,NA(),COUNTIFS(Registro!$H$4:$H$996,Reportes!AN73,Registro!$C$4:$C$996,"Abierto")))</f>
        <v/>
      </c>
      <c r="AP73" s="11" t="str">
        <f>IF(AN73="","",IF(COUNTIFS(Registro!$H$4:$H$996,Reportes!AN73,Registro!$C$4:$C$996,"Resuelto")=0,NA(),COUNTIFS(Registro!$H$4:$H$996,Reportes!AN73,Registro!$C$4:$C$996,"Resuelto")))</f>
        <v/>
      </c>
    </row>
    <row r="74" spans="3:42" x14ac:dyDescent="0.35">
      <c r="C74" s="26"/>
      <c r="D74" s="26"/>
      <c r="E74" s="26"/>
      <c r="F74" s="26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12" t="str">
        <f>Registro!AM61</f>
        <v/>
      </c>
      <c r="AK74" s="13" t="str">
        <f>IF(AJ74="","",COUNTIFS(Registro!$H$4:$H$996,Reportes!AJ74,Registro!$C$4:$C$996,"Abierto"))</f>
        <v/>
      </c>
      <c r="AL74" s="13" t="str">
        <f>IF(AJ74="","",COUNTIFS(Registro!$H$4:$H$996,Reportes!AJ74,Registro!$C$4:$C$996,"Resuelto"))</f>
        <v/>
      </c>
      <c r="AM74" s="24"/>
      <c r="AN74" s="10" t="str">
        <f>Registro!AM61</f>
        <v/>
      </c>
      <c r="AO74" s="11" t="str">
        <f>IF(AN74="","",IF(COUNTIFS(Registro!$H$4:$H$996,Reportes!AN74,Registro!$C$4:$C$996,"Abierto")=0,NA(),COUNTIFS(Registro!$H$4:$H$996,Reportes!AN74,Registro!$C$4:$C$996,"Abierto")))</f>
        <v/>
      </c>
      <c r="AP74" s="11" t="str">
        <f>IF(AN74="","",IF(COUNTIFS(Registro!$H$4:$H$996,Reportes!AN74,Registro!$C$4:$C$996,"Resuelto")=0,NA(),COUNTIFS(Registro!$H$4:$H$996,Reportes!AN74,Registro!$C$4:$C$996,"Resuelto")))</f>
        <v/>
      </c>
    </row>
    <row r="75" spans="3:42" x14ac:dyDescent="0.35">
      <c r="C75" s="26"/>
      <c r="D75" s="26"/>
      <c r="E75" s="26"/>
      <c r="F75" s="26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12" t="str">
        <f>Registro!AM62</f>
        <v/>
      </c>
      <c r="AK75" s="13" t="str">
        <f>IF(AJ75="","",COUNTIFS(Registro!$H$4:$H$996,Reportes!AJ75,Registro!$C$4:$C$996,"Abierto"))</f>
        <v/>
      </c>
      <c r="AL75" s="13" t="str">
        <f>IF(AJ75="","",COUNTIFS(Registro!$H$4:$H$996,Reportes!AJ75,Registro!$C$4:$C$996,"Resuelto"))</f>
        <v/>
      </c>
      <c r="AM75" s="24"/>
      <c r="AN75" s="10" t="str">
        <f>Registro!AM62</f>
        <v/>
      </c>
      <c r="AO75" s="11" t="str">
        <f>IF(AN75="","",IF(COUNTIFS(Registro!$H$4:$H$996,Reportes!AN75,Registro!$C$4:$C$996,"Abierto")=0,NA(),COUNTIFS(Registro!$H$4:$H$996,Reportes!AN75,Registro!$C$4:$C$996,"Abierto")))</f>
        <v/>
      </c>
      <c r="AP75" s="11" t="str">
        <f>IF(AN75="","",IF(COUNTIFS(Registro!$H$4:$H$996,Reportes!AN75,Registro!$C$4:$C$996,"Resuelto")=0,NA(),COUNTIFS(Registro!$H$4:$H$996,Reportes!AN75,Registro!$C$4:$C$996,"Resuelto")))</f>
        <v/>
      </c>
    </row>
    <row r="76" spans="3:42" x14ac:dyDescent="0.35">
      <c r="C76" s="26"/>
      <c r="D76" s="26"/>
      <c r="E76" s="26"/>
      <c r="F76" s="26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12" t="str">
        <f>Registro!AM63</f>
        <v/>
      </c>
      <c r="AK76" s="13" t="str">
        <f>IF(AJ76="","",COUNTIFS(Registro!$H$4:$H$996,Reportes!AJ76,Registro!$C$4:$C$996,"Abierto"))</f>
        <v/>
      </c>
      <c r="AL76" s="13" t="str">
        <f>IF(AJ76="","",COUNTIFS(Registro!$H$4:$H$996,Reportes!AJ76,Registro!$C$4:$C$996,"Resuelto"))</f>
        <v/>
      </c>
      <c r="AM76" s="24"/>
      <c r="AN76" s="10" t="str">
        <f>Registro!AM63</f>
        <v/>
      </c>
      <c r="AO76" s="11" t="str">
        <f>IF(AN76="","",IF(COUNTIFS(Registro!$H$4:$H$996,Reportes!AN76,Registro!$C$4:$C$996,"Abierto")=0,NA(),COUNTIFS(Registro!$H$4:$H$996,Reportes!AN76,Registro!$C$4:$C$996,"Abierto")))</f>
        <v/>
      </c>
      <c r="AP76" s="11" t="str">
        <f>IF(AN76="","",IF(COUNTIFS(Registro!$H$4:$H$996,Reportes!AN76,Registro!$C$4:$C$996,"Resuelto")=0,NA(),COUNTIFS(Registro!$H$4:$H$996,Reportes!AN76,Registro!$C$4:$C$996,"Resuelto")))</f>
        <v/>
      </c>
    </row>
    <row r="77" spans="3:42" x14ac:dyDescent="0.35">
      <c r="C77" s="26"/>
      <c r="D77" s="26"/>
      <c r="E77" s="26"/>
      <c r="F77" s="26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12" t="str">
        <f>Registro!AM64</f>
        <v/>
      </c>
      <c r="AK77" s="13" t="str">
        <f>IF(AJ77="","",COUNTIFS(Registro!$H$4:$H$996,Reportes!AJ77,Registro!$C$4:$C$996,"Abierto"))</f>
        <v/>
      </c>
      <c r="AL77" s="13" t="str">
        <f>IF(AJ77="","",COUNTIFS(Registro!$H$4:$H$996,Reportes!AJ77,Registro!$C$4:$C$996,"Resuelto"))</f>
        <v/>
      </c>
      <c r="AM77" s="24"/>
      <c r="AN77" s="10" t="str">
        <f>Registro!AM64</f>
        <v/>
      </c>
      <c r="AO77" s="11" t="str">
        <f>IF(AN77="","",IF(COUNTIFS(Registro!$H$4:$H$996,Reportes!AN77,Registro!$C$4:$C$996,"Abierto")=0,NA(),COUNTIFS(Registro!$H$4:$H$996,Reportes!AN77,Registro!$C$4:$C$996,"Abierto")))</f>
        <v/>
      </c>
      <c r="AP77" s="11" t="str">
        <f>IF(AN77="","",IF(COUNTIFS(Registro!$H$4:$H$996,Reportes!AN77,Registro!$C$4:$C$996,"Resuelto")=0,NA(),COUNTIFS(Registro!$H$4:$H$996,Reportes!AN77,Registro!$C$4:$C$996,"Resuelto")))</f>
        <v/>
      </c>
    </row>
    <row r="78" spans="3:42" x14ac:dyDescent="0.35">
      <c r="C78" s="26"/>
      <c r="D78" s="26"/>
      <c r="E78" s="26"/>
      <c r="F78" s="26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12" t="str">
        <f>Registro!AM65</f>
        <v/>
      </c>
      <c r="AK78" s="13" t="str">
        <f>IF(AJ78="","",COUNTIFS(Registro!$H$4:$H$996,Reportes!AJ78,Registro!$C$4:$C$996,"Abierto"))</f>
        <v/>
      </c>
      <c r="AL78" s="13" t="str">
        <f>IF(AJ78="","",COUNTIFS(Registro!$H$4:$H$996,Reportes!AJ78,Registro!$C$4:$C$996,"Resuelto"))</f>
        <v/>
      </c>
      <c r="AM78" s="24"/>
      <c r="AN78" s="10" t="str">
        <f>Registro!AM65</f>
        <v/>
      </c>
      <c r="AO78" s="11" t="str">
        <f>IF(AN78="","",IF(COUNTIFS(Registro!$H$4:$H$996,Reportes!AN78,Registro!$C$4:$C$996,"Abierto")=0,NA(),COUNTIFS(Registro!$H$4:$H$996,Reportes!AN78,Registro!$C$4:$C$996,"Abierto")))</f>
        <v/>
      </c>
      <c r="AP78" s="11" t="str">
        <f>IF(AN78="","",IF(COUNTIFS(Registro!$H$4:$H$996,Reportes!AN78,Registro!$C$4:$C$996,"Resuelto")=0,NA(),COUNTIFS(Registro!$H$4:$H$996,Reportes!AN78,Registro!$C$4:$C$996,"Resuelto")))</f>
        <v/>
      </c>
    </row>
    <row r="79" spans="3:42" x14ac:dyDescent="0.35">
      <c r="C79" s="26"/>
      <c r="D79" s="26"/>
      <c r="E79" s="26"/>
      <c r="F79" s="26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12" t="str">
        <f>Registro!AM66</f>
        <v/>
      </c>
      <c r="AK79" s="13" t="str">
        <f>IF(AJ79="","",COUNTIFS(Registro!$H$4:$H$996,Reportes!AJ79,Registro!$C$4:$C$996,"Abierto"))</f>
        <v/>
      </c>
      <c r="AL79" s="13" t="str">
        <f>IF(AJ79="","",COUNTIFS(Registro!$H$4:$H$996,Reportes!AJ79,Registro!$C$4:$C$996,"Resuelto"))</f>
        <v/>
      </c>
      <c r="AM79" s="24"/>
      <c r="AN79" s="10" t="str">
        <f>Registro!AM66</f>
        <v/>
      </c>
      <c r="AO79" s="11" t="str">
        <f>IF(AN79="","",IF(COUNTIFS(Registro!$H$4:$H$996,Reportes!AN79,Registro!$C$4:$C$996,"Abierto")=0,NA(),COUNTIFS(Registro!$H$4:$H$996,Reportes!AN79,Registro!$C$4:$C$996,"Abierto")))</f>
        <v/>
      </c>
      <c r="AP79" s="11" t="str">
        <f>IF(AN79="","",IF(COUNTIFS(Registro!$H$4:$H$996,Reportes!AN79,Registro!$C$4:$C$996,"Resuelto")=0,NA(),COUNTIFS(Registro!$H$4:$H$996,Reportes!AN79,Registro!$C$4:$C$996,"Resuelto")))</f>
        <v/>
      </c>
    </row>
    <row r="80" spans="3:42" x14ac:dyDescent="0.35">
      <c r="C80" s="26"/>
      <c r="D80" s="26"/>
      <c r="E80" s="26"/>
      <c r="F80" s="26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12" t="str">
        <f>Registro!AM67</f>
        <v/>
      </c>
      <c r="AK80" s="13" t="str">
        <f>IF(AJ80="","",COUNTIFS(Registro!$H$4:$H$996,Reportes!AJ80,Registro!$C$4:$C$996,"Abierto"))</f>
        <v/>
      </c>
      <c r="AL80" s="13" t="str">
        <f>IF(AJ80="","",COUNTIFS(Registro!$H$4:$H$996,Reportes!AJ80,Registro!$C$4:$C$996,"Resuelto"))</f>
        <v/>
      </c>
      <c r="AM80" s="24"/>
      <c r="AN80" s="10" t="str">
        <f>Registro!AM67</f>
        <v/>
      </c>
      <c r="AO80" s="11" t="str">
        <f>IF(AN80="","",IF(COUNTIFS(Registro!$H$4:$H$996,Reportes!AN80,Registro!$C$4:$C$996,"Abierto")=0,NA(),COUNTIFS(Registro!$H$4:$H$996,Reportes!AN80,Registro!$C$4:$C$996,"Abierto")))</f>
        <v/>
      </c>
      <c r="AP80" s="11" t="str">
        <f>IF(AN80="","",IF(COUNTIFS(Registro!$H$4:$H$996,Reportes!AN80,Registro!$C$4:$C$996,"Resuelto")=0,NA(),COUNTIFS(Registro!$H$4:$H$996,Reportes!AN80,Registro!$C$4:$C$996,"Resuelto")))</f>
        <v/>
      </c>
    </row>
    <row r="81" spans="3:42" x14ac:dyDescent="0.35">
      <c r="C81" s="26"/>
      <c r="D81" s="26"/>
      <c r="E81" s="26"/>
      <c r="F81" s="26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12" t="str">
        <f>Registro!AM68</f>
        <v/>
      </c>
      <c r="AK81" s="13" t="str">
        <f>IF(AJ81="","",COUNTIFS(Registro!$H$4:$H$996,Reportes!AJ81,Registro!$C$4:$C$996,"Abierto"))</f>
        <v/>
      </c>
      <c r="AL81" s="13" t="str">
        <f>IF(AJ81="","",COUNTIFS(Registro!$H$4:$H$996,Reportes!AJ81,Registro!$C$4:$C$996,"Resuelto"))</f>
        <v/>
      </c>
      <c r="AM81" s="24"/>
      <c r="AN81" s="10" t="str">
        <f>Registro!AM68</f>
        <v/>
      </c>
      <c r="AO81" s="11" t="str">
        <f>IF(AN81="","",IF(COUNTIFS(Registro!$H$4:$H$996,Reportes!AN81,Registro!$C$4:$C$996,"Abierto")=0,NA(),COUNTIFS(Registro!$H$4:$H$996,Reportes!AN81,Registro!$C$4:$C$996,"Abierto")))</f>
        <v/>
      </c>
      <c r="AP81" s="11" t="str">
        <f>IF(AN81="","",IF(COUNTIFS(Registro!$H$4:$H$996,Reportes!AN81,Registro!$C$4:$C$996,"Resuelto")=0,NA(),COUNTIFS(Registro!$H$4:$H$996,Reportes!AN81,Registro!$C$4:$C$996,"Resuelto")))</f>
        <v/>
      </c>
    </row>
    <row r="82" spans="3:42" x14ac:dyDescent="0.35">
      <c r="C82" s="26"/>
      <c r="D82" s="26"/>
      <c r="E82" s="26"/>
      <c r="F82" s="26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12" t="str">
        <f>Registro!AM69</f>
        <v/>
      </c>
      <c r="AK82" s="13" t="str">
        <f>IF(AJ82="","",COUNTIFS(Registro!$H$4:$H$996,Reportes!AJ82,Registro!$C$4:$C$996,"Abierto"))</f>
        <v/>
      </c>
      <c r="AL82" s="13" t="str">
        <f>IF(AJ82="","",COUNTIFS(Registro!$H$4:$H$996,Reportes!AJ82,Registro!$C$4:$C$996,"Resuelto"))</f>
        <v/>
      </c>
      <c r="AM82" s="24"/>
      <c r="AN82" s="10" t="str">
        <f>Registro!AM69</f>
        <v/>
      </c>
      <c r="AO82" s="11" t="str">
        <f>IF(AN82="","",IF(COUNTIFS(Registro!$H$4:$H$996,Reportes!AN82,Registro!$C$4:$C$996,"Abierto")=0,NA(),COUNTIFS(Registro!$H$4:$H$996,Reportes!AN82,Registro!$C$4:$C$996,"Abierto")))</f>
        <v/>
      </c>
      <c r="AP82" s="11" t="str">
        <f>IF(AN82="","",IF(COUNTIFS(Registro!$H$4:$H$996,Reportes!AN82,Registro!$C$4:$C$996,"Resuelto")=0,NA(),COUNTIFS(Registro!$H$4:$H$996,Reportes!AN82,Registro!$C$4:$C$996,"Resuelto")))</f>
        <v/>
      </c>
    </row>
    <row r="83" spans="3:42" x14ac:dyDescent="0.35">
      <c r="C83" s="26"/>
      <c r="D83" s="26"/>
      <c r="E83" s="26"/>
      <c r="F83" s="26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12" t="str">
        <f>Registro!AM70</f>
        <v/>
      </c>
      <c r="AK83" s="13" t="str">
        <f>IF(AJ83="","",COUNTIFS(Registro!$H$4:$H$996,Reportes!AJ83,Registro!$C$4:$C$996,"Abierto"))</f>
        <v/>
      </c>
      <c r="AL83" s="13" t="str">
        <f>IF(AJ83="","",COUNTIFS(Registro!$H$4:$H$996,Reportes!AJ83,Registro!$C$4:$C$996,"Resuelto"))</f>
        <v/>
      </c>
      <c r="AM83" s="24"/>
      <c r="AN83" s="10" t="str">
        <f>Registro!AM70</f>
        <v/>
      </c>
      <c r="AO83" s="11" t="str">
        <f>IF(AN83="","",IF(COUNTIFS(Registro!$H$4:$H$996,Reportes!AN83,Registro!$C$4:$C$996,"Abierto")=0,NA(),COUNTIFS(Registro!$H$4:$H$996,Reportes!AN83,Registro!$C$4:$C$996,"Abierto")))</f>
        <v/>
      </c>
      <c r="AP83" s="11" t="str">
        <f>IF(AN83="","",IF(COUNTIFS(Registro!$H$4:$H$996,Reportes!AN83,Registro!$C$4:$C$996,"Resuelto")=0,NA(),COUNTIFS(Registro!$H$4:$H$996,Reportes!AN83,Registro!$C$4:$C$996,"Resuelto")))</f>
        <v/>
      </c>
    </row>
    <row r="84" spans="3:42" x14ac:dyDescent="0.35">
      <c r="C84" s="26"/>
      <c r="D84" s="26"/>
      <c r="E84" s="26"/>
      <c r="F84" s="26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12" t="str">
        <f>Registro!AM71</f>
        <v/>
      </c>
      <c r="AK84" s="13" t="str">
        <f>IF(AJ84="","",COUNTIFS(Registro!$H$4:$H$996,Reportes!AJ84,Registro!$C$4:$C$996,"Abierto"))</f>
        <v/>
      </c>
      <c r="AL84" s="13" t="str">
        <f>IF(AJ84="","",COUNTIFS(Registro!$H$4:$H$996,Reportes!AJ84,Registro!$C$4:$C$996,"Resuelto"))</f>
        <v/>
      </c>
      <c r="AM84" s="24"/>
      <c r="AN84" s="10" t="str">
        <f>Registro!AM71</f>
        <v/>
      </c>
      <c r="AO84" s="11" t="str">
        <f>IF(AN84="","",IF(COUNTIFS(Registro!$H$4:$H$996,Reportes!AN84,Registro!$C$4:$C$996,"Abierto")=0,NA(),COUNTIFS(Registro!$H$4:$H$996,Reportes!AN84,Registro!$C$4:$C$996,"Abierto")))</f>
        <v/>
      </c>
      <c r="AP84" s="11" t="str">
        <f>IF(AN84="","",IF(COUNTIFS(Registro!$H$4:$H$996,Reportes!AN84,Registro!$C$4:$C$996,"Resuelto")=0,NA(),COUNTIFS(Registro!$H$4:$H$996,Reportes!AN84,Registro!$C$4:$C$996,"Resuelto")))</f>
        <v/>
      </c>
    </row>
    <row r="85" spans="3:42" x14ac:dyDescent="0.35">
      <c r="C85" s="26"/>
      <c r="D85" s="26"/>
      <c r="E85" s="26"/>
      <c r="F85" s="26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12" t="str">
        <f>Registro!AM72</f>
        <v/>
      </c>
      <c r="AK85" s="13" t="str">
        <f>IF(AJ85="","",COUNTIFS(Registro!$H$4:$H$996,Reportes!AJ85,Registro!$C$4:$C$996,"Abierto"))</f>
        <v/>
      </c>
      <c r="AL85" s="13" t="str">
        <f>IF(AJ85="","",COUNTIFS(Registro!$H$4:$H$996,Reportes!AJ85,Registro!$C$4:$C$996,"Resuelto"))</f>
        <v/>
      </c>
      <c r="AM85" s="24"/>
      <c r="AN85" s="10" t="str">
        <f>Registro!AM72</f>
        <v/>
      </c>
      <c r="AO85" s="11" t="str">
        <f>IF(AN85="","",IF(COUNTIFS(Registro!$H$4:$H$996,Reportes!AN85,Registro!$C$4:$C$996,"Abierto")=0,NA(),COUNTIFS(Registro!$H$4:$H$996,Reportes!AN85,Registro!$C$4:$C$996,"Abierto")))</f>
        <v/>
      </c>
      <c r="AP85" s="11" t="str">
        <f>IF(AN85="","",IF(COUNTIFS(Registro!$H$4:$H$996,Reportes!AN85,Registro!$C$4:$C$996,"Resuelto")=0,NA(),COUNTIFS(Registro!$H$4:$H$996,Reportes!AN85,Registro!$C$4:$C$996,"Resuelto")))</f>
        <v/>
      </c>
    </row>
    <row r="86" spans="3:42" x14ac:dyDescent="0.35">
      <c r="C86" s="26"/>
      <c r="D86" s="26"/>
      <c r="E86" s="26"/>
      <c r="F86" s="26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12" t="str">
        <f>Registro!AM73</f>
        <v/>
      </c>
      <c r="AK86" s="13" t="str">
        <f>IF(AJ86="","",COUNTIFS(Registro!$H$4:$H$996,Reportes!AJ86,Registro!$C$4:$C$996,"Abierto"))</f>
        <v/>
      </c>
      <c r="AL86" s="13" t="str">
        <f>IF(AJ86="","",COUNTIFS(Registro!$H$4:$H$996,Reportes!AJ86,Registro!$C$4:$C$996,"Resuelto"))</f>
        <v/>
      </c>
      <c r="AM86" s="24"/>
      <c r="AN86" s="10" t="str">
        <f>Registro!AM73</f>
        <v/>
      </c>
      <c r="AO86" s="11" t="str">
        <f>IF(AN86="","",IF(COUNTIFS(Registro!$H$4:$H$996,Reportes!AN86,Registro!$C$4:$C$996,"Abierto")=0,NA(),COUNTIFS(Registro!$H$4:$H$996,Reportes!AN86,Registro!$C$4:$C$996,"Abierto")))</f>
        <v/>
      </c>
      <c r="AP86" s="11" t="str">
        <f>IF(AN86="","",IF(COUNTIFS(Registro!$H$4:$H$996,Reportes!AN86,Registro!$C$4:$C$996,"Resuelto")=0,NA(),COUNTIFS(Registro!$H$4:$H$996,Reportes!AN86,Registro!$C$4:$C$996,"Resuelto")))</f>
        <v/>
      </c>
    </row>
    <row r="87" spans="3:42" x14ac:dyDescent="0.35">
      <c r="C87" s="26"/>
      <c r="D87" s="26"/>
      <c r="E87" s="26"/>
      <c r="F87" s="26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12" t="str">
        <f>Registro!AM74</f>
        <v/>
      </c>
      <c r="AK87" s="13" t="str">
        <f>IF(AJ87="","",COUNTIFS(Registro!$H$4:$H$996,Reportes!AJ87,Registro!$C$4:$C$996,"Abierto"))</f>
        <v/>
      </c>
      <c r="AL87" s="13" t="str">
        <f>IF(AJ87="","",COUNTIFS(Registro!$H$4:$H$996,Reportes!AJ87,Registro!$C$4:$C$996,"Resuelto"))</f>
        <v/>
      </c>
      <c r="AM87" s="24"/>
      <c r="AN87" s="10" t="str">
        <f>Registro!AM74</f>
        <v/>
      </c>
      <c r="AO87" s="11" t="str">
        <f>IF(AN87="","",IF(COUNTIFS(Registro!$H$4:$H$996,Reportes!AN87,Registro!$C$4:$C$996,"Abierto")=0,NA(),COUNTIFS(Registro!$H$4:$H$996,Reportes!AN87,Registro!$C$4:$C$996,"Abierto")))</f>
        <v/>
      </c>
      <c r="AP87" s="11" t="str">
        <f>IF(AN87="","",IF(COUNTIFS(Registro!$H$4:$H$996,Reportes!AN87,Registro!$C$4:$C$996,"Resuelto")=0,NA(),COUNTIFS(Registro!$H$4:$H$996,Reportes!AN87,Registro!$C$4:$C$996,"Resuelto")))</f>
        <v/>
      </c>
    </row>
    <row r="88" spans="3:42" x14ac:dyDescent="0.35">
      <c r="C88" s="26"/>
      <c r="D88" s="26"/>
      <c r="E88" s="26"/>
      <c r="F88" s="26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12" t="str">
        <f>Registro!AM75</f>
        <v/>
      </c>
      <c r="AK88" s="13" t="str">
        <f>IF(AJ88="","",COUNTIFS(Registro!$H$4:$H$996,Reportes!AJ88,Registro!$C$4:$C$996,"Abierto"))</f>
        <v/>
      </c>
      <c r="AL88" s="13" t="str">
        <f>IF(AJ88="","",COUNTIFS(Registro!$H$4:$H$996,Reportes!AJ88,Registro!$C$4:$C$996,"Resuelto"))</f>
        <v/>
      </c>
      <c r="AM88" s="24"/>
      <c r="AN88" s="10" t="str">
        <f>Registro!AM75</f>
        <v/>
      </c>
      <c r="AO88" s="11" t="str">
        <f>IF(AN88="","",IF(COUNTIFS(Registro!$H$4:$H$996,Reportes!AN88,Registro!$C$4:$C$996,"Abierto")=0,NA(),COUNTIFS(Registro!$H$4:$H$996,Reportes!AN88,Registro!$C$4:$C$996,"Abierto")))</f>
        <v/>
      </c>
      <c r="AP88" s="11" t="str">
        <f>IF(AN88="","",IF(COUNTIFS(Registro!$H$4:$H$996,Reportes!AN88,Registro!$C$4:$C$996,"Resuelto")=0,NA(),COUNTIFS(Registro!$H$4:$H$996,Reportes!AN88,Registro!$C$4:$C$996,"Resuelto")))</f>
        <v/>
      </c>
    </row>
    <row r="89" spans="3:42" x14ac:dyDescent="0.35">
      <c r="C89" s="26"/>
      <c r="D89" s="26"/>
      <c r="E89" s="26"/>
      <c r="F89" s="26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12" t="str">
        <f>Registro!AM76</f>
        <v/>
      </c>
      <c r="AK89" s="13" t="str">
        <f>IF(AJ89="","",COUNTIFS(Registro!$H$4:$H$996,Reportes!AJ89,Registro!$C$4:$C$996,"Abierto"))</f>
        <v/>
      </c>
      <c r="AL89" s="13" t="str">
        <f>IF(AJ89="","",COUNTIFS(Registro!$H$4:$H$996,Reportes!AJ89,Registro!$C$4:$C$996,"Resuelto"))</f>
        <v/>
      </c>
      <c r="AM89" s="24"/>
      <c r="AN89" s="10" t="str">
        <f>Registro!AM76</f>
        <v/>
      </c>
      <c r="AO89" s="11" t="str">
        <f>IF(AN89="","",IF(COUNTIFS(Registro!$H$4:$H$996,Reportes!AN89,Registro!$C$4:$C$996,"Abierto")=0,NA(),COUNTIFS(Registro!$H$4:$H$996,Reportes!AN89,Registro!$C$4:$C$996,"Abierto")))</f>
        <v/>
      </c>
      <c r="AP89" s="11" t="str">
        <f>IF(AN89="","",IF(COUNTIFS(Registro!$H$4:$H$996,Reportes!AN89,Registro!$C$4:$C$996,"Resuelto")=0,NA(),COUNTIFS(Registro!$H$4:$H$996,Reportes!AN89,Registro!$C$4:$C$996,"Resuelto")))</f>
        <v/>
      </c>
    </row>
    <row r="90" spans="3:42" x14ac:dyDescent="0.35">
      <c r="C90" s="26"/>
      <c r="D90" s="26"/>
      <c r="E90" s="26"/>
      <c r="F90" s="26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12" t="str">
        <f>Registro!AM77</f>
        <v/>
      </c>
      <c r="AK90" s="13" t="str">
        <f>IF(AJ90="","",COUNTIFS(Registro!$H$4:$H$996,Reportes!AJ90,Registro!$C$4:$C$996,"Abierto"))</f>
        <v/>
      </c>
      <c r="AL90" s="13" t="str">
        <f>IF(AJ90="","",COUNTIFS(Registro!$H$4:$H$996,Reportes!AJ90,Registro!$C$4:$C$996,"Resuelto"))</f>
        <v/>
      </c>
      <c r="AM90" s="24"/>
      <c r="AN90" s="10" t="str">
        <f>Registro!AM77</f>
        <v/>
      </c>
      <c r="AO90" s="11" t="str">
        <f>IF(AN90="","",IF(COUNTIFS(Registro!$H$4:$H$996,Reportes!AN90,Registro!$C$4:$C$996,"Abierto")=0,NA(),COUNTIFS(Registro!$H$4:$H$996,Reportes!AN90,Registro!$C$4:$C$996,"Abierto")))</f>
        <v/>
      </c>
      <c r="AP90" s="11" t="str">
        <f>IF(AN90="","",IF(COUNTIFS(Registro!$H$4:$H$996,Reportes!AN90,Registro!$C$4:$C$996,"Resuelto")=0,NA(),COUNTIFS(Registro!$H$4:$H$996,Reportes!AN90,Registro!$C$4:$C$996,"Resuelto")))</f>
        <v/>
      </c>
    </row>
    <row r="91" spans="3:42" x14ac:dyDescent="0.35">
      <c r="C91" s="26"/>
      <c r="D91" s="26"/>
      <c r="E91" s="26"/>
      <c r="F91" s="26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12" t="str">
        <f>Registro!AM78</f>
        <v/>
      </c>
      <c r="AK91" s="13" t="str">
        <f>IF(AJ91="","",COUNTIFS(Registro!$H$4:$H$996,Reportes!AJ91,Registro!$C$4:$C$996,"Abierto"))</f>
        <v/>
      </c>
      <c r="AL91" s="13" t="str">
        <f>IF(AJ91="","",COUNTIFS(Registro!$H$4:$H$996,Reportes!AJ91,Registro!$C$4:$C$996,"Resuelto"))</f>
        <v/>
      </c>
      <c r="AM91" s="24"/>
      <c r="AN91" s="10" t="str">
        <f>Registro!AM78</f>
        <v/>
      </c>
      <c r="AO91" s="11" t="str">
        <f>IF(AN91="","",IF(COUNTIFS(Registro!$H$4:$H$996,Reportes!AN91,Registro!$C$4:$C$996,"Abierto")=0,NA(),COUNTIFS(Registro!$H$4:$H$996,Reportes!AN91,Registro!$C$4:$C$996,"Abierto")))</f>
        <v/>
      </c>
      <c r="AP91" s="11" t="str">
        <f>IF(AN91="","",IF(COUNTIFS(Registro!$H$4:$H$996,Reportes!AN91,Registro!$C$4:$C$996,"Resuelto")=0,NA(),COUNTIFS(Registro!$H$4:$H$996,Reportes!AN91,Registro!$C$4:$C$996,"Resuelto")))</f>
        <v/>
      </c>
    </row>
    <row r="92" spans="3:42" x14ac:dyDescent="0.35">
      <c r="C92" s="26"/>
      <c r="D92" s="26"/>
      <c r="E92" s="26"/>
      <c r="F92" s="26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12" t="str">
        <f>Registro!AM79</f>
        <v/>
      </c>
      <c r="AK92" s="13" t="str">
        <f>IF(AJ92="","",COUNTIFS(Registro!$H$4:$H$996,Reportes!AJ92,Registro!$C$4:$C$996,"Abierto"))</f>
        <v/>
      </c>
      <c r="AL92" s="13" t="str">
        <f>IF(AJ92="","",COUNTIFS(Registro!$H$4:$H$996,Reportes!AJ92,Registro!$C$4:$C$996,"Resuelto"))</f>
        <v/>
      </c>
      <c r="AM92" s="24"/>
      <c r="AN92" s="10" t="str">
        <f>Registro!AM79</f>
        <v/>
      </c>
      <c r="AO92" s="11" t="str">
        <f>IF(AN92="","",IF(COUNTIFS(Registro!$H$4:$H$996,Reportes!AN92,Registro!$C$4:$C$996,"Abierto")=0,NA(),COUNTIFS(Registro!$H$4:$H$996,Reportes!AN92,Registro!$C$4:$C$996,"Abierto")))</f>
        <v/>
      </c>
      <c r="AP92" s="11" t="str">
        <f>IF(AN92="","",IF(COUNTIFS(Registro!$H$4:$H$996,Reportes!AN92,Registro!$C$4:$C$996,"Resuelto")=0,NA(),COUNTIFS(Registro!$H$4:$H$996,Reportes!AN92,Registro!$C$4:$C$996,"Resuelto")))</f>
        <v/>
      </c>
    </row>
    <row r="93" spans="3:42" x14ac:dyDescent="0.35"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12" t="str">
        <f>Registro!AM80</f>
        <v/>
      </c>
      <c r="AK93" s="13" t="str">
        <f>IF(AJ93="","",COUNTIFS(Registro!$H$4:$H$996,Reportes!AJ93,Registro!$C$4:$C$996,"Abierto"))</f>
        <v/>
      </c>
      <c r="AL93" s="13" t="str">
        <f>IF(AJ93="","",COUNTIFS(Registro!$H$4:$H$996,Reportes!AJ93,Registro!$C$4:$C$996,"Resuelto"))</f>
        <v/>
      </c>
      <c r="AM93" s="24"/>
      <c r="AN93" s="10" t="str">
        <f>Registro!AM80</f>
        <v/>
      </c>
      <c r="AO93" s="11" t="str">
        <f>IF(AN93="","",IF(COUNTIFS(Registro!$H$4:$H$996,Reportes!AN93,Registro!$C$4:$C$996,"Abierto")=0,NA(),COUNTIFS(Registro!$H$4:$H$996,Reportes!AN93,Registro!$C$4:$C$996,"Abierto")))</f>
        <v/>
      </c>
      <c r="AP93" s="11" t="str">
        <f>IF(AN93="","",IF(COUNTIFS(Registro!$H$4:$H$996,Reportes!AN93,Registro!$C$4:$C$996,"Resuelto")=0,NA(),COUNTIFS(Registro!$H$4:$H$996,Reportes!AN93,Registro!$C$4:$C$996,"Resuelto")))</f>
        <v/>
      </c>
    </row>
    <row r="94" spans="3:42" x14ac:dyDescent="0.35"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12" t="str">
        <f>Registro!AM81</f>
        <v/>
      </c>
      <c r="AK94" s="13" t="str">
        <f>IF(AJ94="","",COUNTIFS(Registro!$H$4:$H$996,Reportes!AJ94,Registro!$C$4:$C$996,"Abierto"))</f>
        <v/>
      </c>
      <c r="AL94" s="13" t="str">
        <f>IF(AJ94="","",COUNTIFS(Registro!$H$4:$H$996,Reportes!AJ94,Registro!$C$4:$C$996,"Resuelto"))</f>
        <v/>
      </c>
      <c r="AM94" s="24"/>
      <c r="AN94" s="10" t="str">
        <f>Registro!AM81</f>
        <v/>
      </c>
      <c r="AO94" s="11" t="str">
        <f>IF(AN94="","",IF(COUNTIFS(Registro!$H$4:$H$996,Reportes!AN94,Registro!$C$4:$C$996,"Abierto")=0,NA(),COUNTIFS(Registro!$H$4:$H$996,Reportes!AN94,Registro!$C$4:$C$996,"Abierto")))</f>
        <v/>
      </c>
      <c r="AP94" s="11" t="str">
        <f>IF(AN94="","",IF(COUNTIFS(Registro!$H$4:$H$996,Reportes!AN94,Registro!$C$4:$C$996,"Resuelto")=0,NA(),COUNTIFS(Registro!$H$4:$H$996,Reportes!AN94,Registro!$C$4:$C$996,"Resuelto")))</f>
        <v/>
      </c>
    </row>
    <row r="95" spans="3:42" x14ac:dyDescent="0.35"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12" t="str">
        <f>Registro!AM82</f>
        <v/>
      </c>
      <c r="AK95" s="13" t="str">
        <f>IF(AJ95="","",COUNTIFS(Registro!$H$4:$H$996,Reportes!AJ95,Registro!$C$4:$C$996,"Abierto"))</f>
        <v/>
      </c>
      <c r="AL95" s="13" t="str">
        <f>IF(AJ95="","",COUNTIFS(Registro!$H$4:$H$996,Reportes!AJ95,Registro!$C$4:$C$996,"Resuelto"))</f>
        <v/>
      </c>
      <c r="AM95" s="24"/>
      <c r="AN95" s="10" t="str">
        <f>Registro!AM82</f>
        <v/>
      </c>
      <c r="AO95" s="11" t="str">
        <f>IF(AN95="","",IF(COUNTIFS(Registro!$H$4:$H$996,Reportes!AN95,Registro!$C$4:$C$996,"Abierto")=0,NA(),COUNTIFS(Registro!$H$4:$H$996,Reportes!AN95,Registro!$C$4:$C$996,"Abierto")))</f>
        <v/>
      </c>
      <c r="AP95" s="11" t="str">
        <f>IF(AN95="","",IF(COUNTIFS(Registro!$H$4:$H$996,Reportes!AN95,Registro!$C$4:$C$996,"Resuelto")=0,NA(),COUNTIFS(Registro!$H$4:$H$996,Reportes!AN95,Registro!$C$4:$C$996,"Resuelto")))</f>
        <v/>
      </c>
    </row>
    <row r="96" spans="3:42" x14ac:dyDescent="0.35"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12" t="str">
        <f>Registro!AM83</f>
        <v/>
      </c>
      <c r="AK96" s="13" t="str">
        <f>IF(AJ96="","",COUNTIFS(Registro!$H$4:$H$996,Reportes!AJ96,Registro!$C$4:$C$996,"Abierto"))</f>
        <v/>
      </c>
      <c r="AL96" s="13" t="str">
        <f>IF(AJ96="","",COUNTIFS(Registro!$H$4:$H$996,Reportes!AJ96,Registro!$C$4:$C$996,"Resuelto"))</f>
        <v/>
      </c>
      <c r="AM96" s="24"/>
      <c r="AN96" s="10" t="str">
        <f>Registro!AM83</f>
        <v/>
      </c>
      <c r="AO96" s="11" t="str">
        <f>IF(AN96="","",IF(COUNTIFS(Registro!$H$4:$H$996,Reportes!AN96,Registro!$C$4:$C$996,"Abierto")=0,NA(),COUNTIFS(Registro!$H$4:$H$996,Reportes!AN96,Registro!$C$4:$C$996,"Abierto")))</f>
        <v/>
      </c>
      <c r="AP96" s="11" t="str">
        <f>IF(AN96="","",IF(COUNTIFS(Registro!$H$4:$H$996,Reportes!AN96,Registro!$C$4:$C$996,"Resuelto")=0,NA(),COUNTIFS(Registro!$H$4:$H$996,Reportes!AN96,Registro!$C$4:$C$996,"Resuelto")))</f>
        <v/>
      </c>
    </row>
    <row r="97" spans="10:42" x14ac:dyDescent="0.35"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12" t="str">
        <f>Registro!AM84</f>
        <v/>
      </c>
      <c r="AK97" s="13" t="str">
        <f>IF(AJ97="","",COUNTIFS(Registro!$H$4:$H$996,Reportes!AJ97,Registro!$C$4:$C$996,"Abierto"))</f>
        <v/>
      </c>
      <c r="AL97" s="13" t="str">
        <f>IF(AJ97="","",COUNTIFS(Registro!$H$4:$H$996,Reportes!AJ97,Registro!$C$4:$C$996,"Resuelto"))</f>
        <v/>
      </c>
      <c r="AM97" s="24"/>
      <c r="AN97" s="10" t="str">
        <f>Registro!AM84</f>
        <v/>
      </c>
      <c r="AO97" s="11" t="str">
        <f>IF(AN97="","",IF(COUNTIFS(Registro!$H$4:$H$996,Reportes!AN97,Registro!$C$4:$C$996,"Abierto")=0,NA(),COUNTIFS(Registro!$H$4:$H$996,Reportes!AN97,Registro!$C$4:$C$996,"Abierto")))</f>
        <v/>
      </c>
      <c r="AP97" s="11" t="str">
        <f>IF(AN97="","",IF(COUNTIFS(Registro!$H$4:$H$996,Reportes!AN97,Registro!$C$4:$C$996,"Resuelto")=0,NA(),COUNTIFS(Registro!$H$4:$H$996,Reportes!AN97,Registro!$C$4:$C$996,"Resuelto")))</f>
        <v/>
      </c>
    </row>
    <row r="98" spans="10:42" x14ac:dyDescent="0.35"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12" t="str">
        <f>Registro!AM85</f>
        <v/>
      </c>
      <c r="AK98" s="13" t="str">
        <f>IF(AJ98="","",COUNTIFS(Registro!$H$4:$H$996,Reportes!AJ98,Registro!$C$4:$C$996,"Abierto"))</f>
        <v/>
      </c>
      <c r="AL98" s="13" t="str">
        <f>IF(AJ98="","",COUNTIFS(Registro!$H$4:$H$996,Reportes!AJ98,Registro!$C$4:$C$996,"Resuelto"))</f>
        <v/>
      </c>
      <c r="AM98" s="24"/>
      <c r="AN98" s="10" t="str">
        <f>Registro!AM85</f>
        <v/>
      </c>
      <c r="AO98" s="11" t="str">
        <f>IF(AN98="","",IF(COUNTIFS(Registro!$H$4:$H$996,Reportes!AN98,Registro!$C$4:$C$996,"Abierto")=0,NA(),COUNTIFS(Registro!$H$4:$H$996,Reportes!AN98,Registro!$C$4:$C$996,"Abierto")))</f>
        <v/>
      </c>
      <c r="AP98" s="11" t="str">
        <f>IF(AN98="","",IF(COUNTIFS(Registro!$H$4:$H$996,Reportes!AN98,Registro!$C$4:$C$996,"Resuelto")=0,NA(),COUNTIFS(Registro!$H$4:$H$996,Reportes!AN98,Registro!$C$4:$C$996,"Resuelto")))</f>
        <v/>
      </c>
    </row>
    <row r="99" spans="10:42" x14ac:dyDescent="0.35"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12" t="str">
        <f>Registro!AM86</f>
        <v/>
      </c>
      <c r="AK99" s="13" t="str">
        <f>IF(AJ99="","",COUNTIFS(Registro!$H$4:$H$996,Reportes!AJ99,Registro!$C$4:$C$996,"Abierto"))</f>
        <v/>
      </c>
      <c r="AL99" s="13" t="str">
        <f>IF(AJ99="","",COUNTIFS(Registro!$H$4:$H$996,Reportes!AJ99,Registro!$C$4:$C$996,"Resuelto"))</f>
        <v/>
      </c>
      <c r="AM99" s="24"/>
      <c r="AN99" s="10" t="str">
        <f>Registro!AM86</f>
        <v/>
      </c>
      <c r="AO99" s="11" t="str">
        <f>IF(AN99="","",IF(COUNTIFS(Registro!$H$4:$H$996,Reportes!AN99,Registro!$C$4:$C$996,"Abierto")=0,NA(),COUNTIFS(Registro!$H$4:$H$996,Reportes!AN99,Registro!$C$4:$C$996,"Abierto")))</f>
        <v/>
      </c>
      <c r="AP99" s="11" t="str">
        <f>IF(AN99="","",IF(COUNTIFS(Registro!$H$4:$H$996,Reportes!AN99,Registro!$C$4:$C$996,"Resuelto")=0,NA(),COUNTIFS(Registro!$H$4:$H$996,Reportes!AN99,Registro!$C$4:$C$996,"Resuelto")))</f>
        <v/>
      </c>
    </row>
    <row r="100" spans="10:42" x14ac:dyDescent="0.35"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12" t="str">
        <f>Registro!AM87</f>
        <v/>
      </c>
      <c r="AK100" s="13" t="str">
        <f>IF(AJ100="","",COUNTIFS(Registro!$H$4:$H$996,Reportes!AJ100,Registro!$C$4:$C$996,"Abierto"))</f>
        <v/>
      </c>
      <c r="AL100" s="13" t="str">
        <f>IF(AJ100="","",COUNTIFS(Registro!$H$4:$H$996,Reportes!AJ100,Registro!$C$4:$C$996,"Resuelto"))</f>
        <v/>
      </c>
      <c r="AM100" s="24"/>
      <c r="AN100" s="10" t="str">
        <f>Registro!AM87</f>
        <v/>
      </c>
      <c r="AO100" s="11" t="str">
        <f>IF(AN100="","",IF(COUNTIFS(Registro!$H$4:$H$996,Reportes!AN100,Registro!$C$4:$C$996,"Abierto")=0,NA(),COUNTIFS(Registro!$H$4:$H$996,Reportes!AN100,Registro!$C$4:$C$996,"Abierto")))</f>
        <v/>
      </c>
      <c r="AP100" s="11" t="str">
        <f>IF(AN100="","",IF(COUNTIFS(Registro!$H$4:$H$996,Reportes!AN100,Registro!$C$4:$C$996,"Resuelto")=0,NA(),COUNTIFS(Registro!$H$4:$H$996,Reportes!AN100,Registro!$C$4:$C$996,"Resuelto")))</f>
        <v/>
      </c>
    </row>
    <row r="101" spans="10:42" x14ac:dyDescent="0.35"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12" t="str">
        <f>Registro!AM88</f>
        <v/>
      </c>
      <c r="AK101" s="13" t="str">
        <f>IF(AJ101="","",COUNTIFS(Registro!$H$4:$H$996,Reportes!AJ101,Registro!$C$4:$C$996,"Abierto"))</f>
        <v/>
      </c>
      <c r="AL101" s="13" t="str">
        <f>IF(AJ101="","",COUNTIFS(Registro!$H$4:$H$996,Reportes!AJ101,Registro!$C$4:$C$996,"Resuelto"))</f>
        <v/>
      </c>
      <c r="AM101" s="24"/>
      <c r="AN101" s="10" t="str">
        <f>Registro!AM88</f>
        <v/>
      </c>
      <c r="AO101" s="11" t="str">
        <f>IF(AN101="","",IF(COUNTIFS(Registro!$H$4:$H$996,Reportes!AN101,Registro!$C$4:$C$996,"Abierto")=0,NA(),COUNTIFS(Registro!$H$4:$H$996,Reportes!AN101,Registro!$C$4:$C$996,"Abierto")))</f>
        <v/>
      </c>
      <c r="AP101" s="11" t="str">
        <f>IF(AN101="","",IF(COUNTIFS(Registro!$H$4:$H$996,Reportes!AN101,Registro!$C$4:$C$996,"Resuelto")=0,NA(),COUNTIFS(Registro!$H$4:$H$996,Reportes!AN101,Registro!$C$4:$C$996,"Resuelto")))</f>
        <v/>
      </c>
    </row>
    <row r="102" spans="10:42" x14ac:dyDescent="0.35"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12" t="str">
        <f>Registro!AM89</f>
        <v/>
      </c>
      <c r="AK102" s="13" t="str">
        <f>IF(AJ102="","",COUNTIFS(Registro!$H$4:$H$996,Reportes!AJ102,Registro!$C$4:$C$996,"Abierto"))</f>
        <v/>
      </c>
      <c r="AL102" s="13" t="str">
        <f>IF(AJ102="","",COUNTIFS(Registro!$H$4:$H$996,Reportes!AJ102,Registro!$C$4:$C$996,"Resuelto"))</f>
        <v/>
      </c>
      <c r="AM102" s="24"/>
      <c r="AN102" s="10" t="str">
        <f>Registro!AM89</f>
        <v/>
      </c>
      <c r="AO102" s="11" t="str">
        <f>IF(AN102="","",IF(COUNTIFS(Registro!$H$4:$H$996,Reportes!AN102,Registro!$C$4:$C$996,"Abierto")=0,NA(),COUNTIFS(Registro!$H$4:$H$996,Reportes!AN102,Registro!$C$4:$C$996,"Abierto")))</f>
        <v/>
      </c>
      <c r="AP102" s="11" t="str">
        <f>IF(AN102="","",IF(COUNTIFS(Registro!$H$4:$H$996,Reportes!AN102,Registro!$C$4:$C$996,"Resuelto")=0,NA(),COUNTIFS(Registro!$H$4:$H$996,Reportes!AN102,Registro!$C$4:$C$996,"Resuelto")))</f>
        <v/>
      </c>
    </row>
    <row r="103" spans="10:42" x14ac:dyDescent="0.35"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12" t="str">
        <f>Registro!AM90</f>
        <v/>
      </c>
      <c r="AK103" s="13" t="str">
        <f>IF(AJ103="","",COUNTIFS(Registro!$H$4:$H$996,Reportes!AJ103,Registro!$C$4:$C$996,"Abierto"))</f>
        <v/>
      </c>
      <c r="AL103" s="13" t="str">
        <f>IF(AJ103="","",COUNTIFS(Registro!$H$4:$H$996,Reportes!AJ103,Registro!$C$4:$C$996,"Resuelto"))</f>
        <v/>
      </c>
      <c r="AM103" s="24"/>
      <c r="AN103" s="10" t="str">
        <f>Registro!AM90</f>
        <v/>
      </c>
      <c r="AO103" s="11" t="str">
        <f>IF(AN103="","",IF(COUNTIFS(Registro!$H$4:$H$996,Reportes!AN103,Registro!$C$4:$C$996,"Abierto")=0,NA(),COUNTIFS(Registro!$H$4:$H$996,Reportes!AN103,Registro!$C$4:$C$996,"Abierto")))</f>
        <v/>
      </c>
      <c r="AP103" s="11" t="str">
        <f>IF(AN103="","",IF(COUNTIFS(Registro!$H$4:$H$996,Reportes!AN103,Registro!$C$4:$C$996,"Resuelto")=0,NA(),COUNTIFS(Registro!$H$4:$H$996,Reportes!AN103,Registro!$C$4:$C$996,"Resuelto")))</f>
        <v/>
      </c>
    </row>
    <row r="104" spans="10:42" x14ac:dyDescent="0.35"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12" t="str">
        <f>Registro!AM91</f>
        <v/>
      </c>
      <c r="AK104" s="13" t="str">
        <f>IF(AJ104="","",COUNTIFS(Registro!$H$4:$H$996,Reportes!AJ104,Registro!$C$4:$C$996,"Abierto"))</f>
        <v/>
      </c>
      <c r="AL104" s="13" t="str">
        <f>IF(AJ104="","",COUNTIFS(Registro!$H$4:$H$996,Reportes!AJ104,Registro!$C$4:$C$996,"Resuelto"))</f>
        <v/>
      </c>
      <c r="AM104" s="24"/>
      <c r="AN104" s="10" t="str">
        <f>Registro!AM91</f>
        <v/>
      </c>
      <c r="AO104" s="11" t="str">
        <f>IF(AN104="","",IF(COUNTIFS(Registro!$H$4:$H$996,Reportes!AN104,Registro!$C$4:$C$996,"Abierto")=0,NA(),COUNTIFS(Registro!$H$4:$H$996,Reportes!AN104,Registro!$C$4:$C$996,"Abierto")))</f>
        <v/>
      </c>
      <c r="AP104" s="11" t="str">
        <f>IF(AN104="","",IF(COUNTIFS(Registro!$H$4:$H$996,Reportes!AN104,Registro!$C$4:$C$996,"Resuelto")=0,NA(),COUNTIFS(Registro!$H$4:$H$996,Reportes!AN104,Registro!$C$4:$C$996,"Resuelto")))</f>
        <v/>
      </c>
    </row>
    <row r="105" spans="10:42" x14ac:dyDescent="0.35"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12" t="str">
        <f>Registro!AM92</f>
        <v/>
      </c>
      <c r="AK105" s="13" t="str">
        <f>IF(AJ105="","",COUNTIFS(Registro!$H$4:$H$996,Reportes!AJ105,Registro!$C$4:$C$996,"Abierto"))</f>
        <v/>
      </c>
      <c r="AL105" s="13" t="str">
        <f>IF(AJ105="","",COUNTIFS(Registro!$H$4:$H$996,Reportes!AJ105,Registro!$C$4:$C$996,"Resuelto"))</f>
        <v/>
      </c>
      <c r="AM105" s="24"/>
      <c r="AN105" s="10" t="str">
        <f>Registro!AM92</f>
        <v/>
      </c>
      <c r="AO105" s="11" t="str">
        <f>IF(AN105="","",IF(COUNTIFS(Registro!$H$4:$H$996,Reportes!AN105,Registro!$C$4:$C$996,"Abierto")=0,NA(),COUNTIFS(Registro!$H$4:$H$996,Reportes!AN105,Registro!$C$4:$C$996,"Abierto")))</f>
        <v/>
      </c>
      <c r="AP105" s="11" t="str">
        <f>IF(AN105="","",IF(COUNTIFS(Registro!$H$4:$H$996,Reportes!AN105,Registro!$C$4:$C$996,"Resuelto")=0,NA(),COUNTIFS(Registro!$H$4:$H$996,Reportes!AN105,Registro!$C$4:$C$996,"Resuelto")))</f>
        <v/>
      </c>
    </row>
    <row r="106" spans="10:42" x14ac:dyDescent="0.35"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12" t="str">
        <f>Registro!AM93</f>
        <v/>
      </c>
      <c r="AK106" s="13" t="str">
        <f>IF(AJ106="","",COUNTIFS(Registro!$H$4:$H$996,Reportes!AJ106,Registro!$C$4:$C$996,"Abierto"))</f>
        <v/>
      </c>
      <c r="AL106" s="13" t="str">
        <f>IF(AJ106="","",COUNTIFS(Registro!$H$4:$H$996,Reportes!AJ106,Registro!$C$4:$C$996,"Resuelto"))</f>
        <v/>
      </c>
      <c r="AM106" s="24"/>
      <c r="AN106" s="10" t="str">
        <f>Registro!AM93</f>
        <v/>
      </c>
      <c r="AO106" s="11" t="str">
        <f>IF(AN106="","",IF(COUNTIFS(Registro!$H$4:$H$996,Reportes!AN106,Registro!$C$4:$C$996,"Abierto")=0,NA(),COUNTIFS(Registro!$H$4:$H$996,Reportes!AN106,Registro!$C$4:$C$996,"Abierto")))</f>
        <v/>
      </c>
      <c r="AP106" s="11" t="str">
        <f>IF(AN106="","",IF(COUNTIFS(Registro!$H$4:$H$996,Reportes!AN106,Registro!$C$4:$C$996,"Resuelto")=0,NA(),COUNTIFS(Registro!$H$4:$H$996,Reportes!AN106,Registro!$C$4:$C$996,"Resuelto")))</f>
        <v/>
      </c>
    </row>
    <row r="107" spans="10:42" x14ac:dyDescent="0.35"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12" t="str">
        <f>Registro!AM94</f>
        <v/>
      </c>
      <c r="AK107" s="13" t="str">
        <f>IF(AJ107="","",COUNTIFS(Registro!$H$4:$H$996,Reportes!AJ107,Registro!$C$4:$C$996,"Abierto"))</f>
        <v/>
      </c>
      <c r="AL107" s="13" t="str">
        <f>IF(AJ107="","",COUNTIFS(Registro!$H$4:$H$996,Reportes!AJ107,Registro!$C$4:$C$996,"Resuelto"))</f>
        <v/>
      </c>
      <c r="AM107" s="24"/>
      <c r="AN107" s="10" t="str">
        <f>Registro!AM94</f>
        <v/>
      </c>
      <c r="AO107" s="11" t="str">
        <f>IF(AN107="","",IF(COUNTIFS(Registro!$H$4:$H$996,Reportes!AN107,Registro!$C$4:$C$996,"Abierto")=0,NA(),COUNTIFS(Registro!$H$4:$H$996,Reportes!AN107,Registro!$C$4:$C$996,"Abierto")))</f>
        <v/>
      </c>
      <c r="AP107" s="11" t="str">
        <f>IF(AN107="","",IF(COUNTIFS(Registro!$H$4:$H$996,Reportes!AN107,Registro!$C$4:$C$996,"Resuelto")=0,NA(),COUNTIFS(Registro!$H$4:$H$996,Reportes!AN107,Registro!$C$4:$C$996,"Resuelto")))</f>
        <v/>
      </c>
    </row>
    <row r="108" spans="10:42" x14ac:dyDescent="0.35"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12" t="str">
        <f>Registro!AM95</f>
        <v/>
      </c>
      <c r="AK108" s="13" t="str">
        <f>IF(AJ108="","",COUNTIFS(Registro!$H$4:$H$996,Reportes!AJ108,Registro!$C$4:$C$996,"Abierto"))</f>
        <v/>
      </c>
      <c r="AL108" s="13" t="str">
        <f>IF(AJ108="","",COUNTIFS(Registro!$H$4:$H$996,Reportes!AJ108,Registro!$C$4:$C$996,"Resuelto"))</f>
        <v/>
      </c>
      <c r="AM108" s="24"/>
      <c r="AN108" s="10" t="str">
        <f>Registro!AM95</f>
        <v/>
      </c>
      <c r="AO108" s="11" t="str">
        <f>IF(AN108="","",IF(COUNTIFS(Registro!$H$4:$H$996,Reportes!AN108,Registro!$C$4:$C$996,"Abierto")=0,NA(),COUNTIFS(Registro!$H$4:$H$996,Reportes!AN108,Registro!$C$4:$C$996,"Abierto")))</f>
        <v/>
      </c>
      <c r="AP108" s="11" t="str">
        <f>IF(AN108="","",IF(COUNTIFS(Registro!$H$4:$H$996,Reportes!AN108,Registro!$C$4:$C$996,"Resuelto")=0,NA(),COUNTIFS(Registro!$H$4:$H$996,Reportes!AN108,Registro!$C$4:$C$996,"Resuelto")))</f>
        <v/>
      </c>
    </row>
    <row r="109" spans="10:42" x14ac:dyDescent="0.35"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12" t="str">
        <f>Registro!AM96</f>
        <v/>
      </c>
      <c r="AK109" s="13" t="str">
        <f>IF(AJ109="","",COUNTIFS(Registro!$H$4:$H$996,Reportes!AJ109,Registro!$C$4:$C$996,"Abierto"))</f>
        <v/>
      </c>
      <c r="AL109" s="13" t="str">
        <f>IF(AJ109="","",COUNTIFS(Registro!$H$4:$H$996,Reportes!AJ109,Registro!$C$4:$C$996,"Resuelto"))</f>
        <v/>
      </c>
      <c r="AM109" s="24"/>
      <c r="AN109" s="10" t="str">
        <f>Registro!AM96</f>
        <v/>
      </c>
      <c r="AO109" s="11" t="str">
        <f>IF(AN109="","",IF(COUNTIFS(Registro!$H$4:$H$996,Reportes!AN109,Registro!$C$4:$C$996,"Abierto")=0,NA(),COUNTIFS(Registro!$H$4:$H$996,Reportes!AN109,Registro!$C$4:$C$996,"Abierto")))</f>
        <v/>
      </c>
      <c r="AP109" s="11" t="str">
        <f>IF(AN109="","",IF(COUNTIFS(Registro!$H$4:$H$996,Reportes!AN109,Registro!$C$4:$C$996,"Resuelto")=0,NA(),COUNTIFS(Registro!$H$4:$H$996,Reportes!AN109,Registro!$C$4:$C$996,"Resuelto")))</f>
        <v/>
      </c>
    </row>
    <row r="110" spans="10:42" x14ac:dyDescent="0.35"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12" t="str">
        <f>Registro!AM97</f>
        <v/>
      </c>
      <c r="AK110" s="13" t="str">
        <f>IF(AJ110="","",COUNTIFS(Registro!$H$4:$H$996,Reportes!AJ110,Registro!$C$4:$C$996,"Abierto"))</f>
        <v/>
      </c>
      <c r="AL110" s="13" t="str">
        <f>IF(AJ110="","",COUNTIFS(Registro!$H$4:$H$996,Reportes!AJ110,Registro!$C$4:$C$996,"Resuelto"))</f>
        <v/>
      </c>
      <c r="AM110" s="24"/>
      <c r="AN110" s="10" t="str">
        <f>Registro!AM97</f>
        <v/>
      </c>
      <c r="AO110" s="11" t="str">
        <f>IF(AN110="","",IF(COUNTIFS(Registro!$H$4:$H$996,Reportes!AN110,Registro!$C$4:$C$996,"Abierto")=0,NA(),COUNTIFS(Registro!$H$4:$H$996,Reportes!AN110,Registro!$C$4:$C$996,"Abierto")))</f>
        <v/>
      </c>
      <c r="AP110" s="11" t="str">
        <f>IF(AN110="","",IF(COUNTIFS(Registro!$H$4:$H$996,Reportes!AN110,Registro!$C$4:$C$996,"Resuelto")=0,NA(),COUNTIFS(Registro!$H$4:$H$996,Reportes!AN110,Registro!$C$4:$C$996,"Resuelto")))</f>
        <v/>
      </c>
    </row>
    <row r="111" spans="10:42" x14ac:dyDescent="0.35"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12" t="str">
        <f>Registro!AM98</f>
        <v/>
      </c>
      <c r="AK111" s="13" t="str">
        <f>IF(AJ111="","",COUNTIFS(Registro!$H$4:$H$996,Reportes!AJ111,Registro!$C$4:$C$996,"Abierto"))</f>
        <v/>
      </c>
      <c r="AL111" s="13" t="str">
        <f>IF(AJ111="","",COUNTIFS(Registro!$H$4:$H$996,Reportes!AJ111,Registro!$C$4:$C$996,"Resuelto"))</f>
        <v/>
      </c>
      <c r="AM111" s="24"/>
      <c r="AN111" s="10" t="str">
        <f>Registro!AM98</f>
        <v/>
      </c>
      <c r="AO111" s="11" t="str">
        <f>IF(AN111="","",IF(COUNTIFS(Registro!$H$4:$H$996,Reportes!AN111,Registro!$C$4:$C$996,"Abierto")=0,NA(),COUNTIFS(Registro!$H$4:$H$996,Reportes!AN111,Registro!$C$4:$C$996,"Abierto")))</f>
        <v/>
      </c>
      <c r="AP111" s="11" t="str">
        <f>IF(AN111="","",IF(COUNTIFS(Registro!$H$4:$H$996,Reportes!AN111,Registro!$C$4:$C$996,"Resuelto")=0,NA(),COUNTIFS(Registro!$H$4:$H$996,Reportes!AN111,Registro!$C$4:$C$996,"Resuelto")))</f>
        <v/>
      </c>
    </row>
    <row r="112" spans="10:42" x14ac:dyDescent="0.35"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12" t="str">
        <f>Registro!AM99</f>
        <v/>
      </c>
      <c r="AK112" s="13" t="str">
        <f>IF(AJ112="","",COUNTIFS(Registro!$H$4:$H$996,Reportes!AJ112,Registro!$C$4:$C$996,"Abierto"))</f>
        <v/>
      </c>
      <c r="AL112" s="13" t="str">
        <f>IF(AJ112="","",COUNTIFS(Registro!$H$4:$H$996,Reportes!AJ112,Registro!$C$4:$C$996,"Resuelto"))</f>
        <v/>
      </c>
      <c r="AM112" s="24"/>
      <c r="AN112" s="10" t="str">
        <f>Registro!AM99</f>
        <v/>
      </c>
      <c r="AO112" s="11" t="str">
        <f>IF(AN112="","",IF(COUNTIFS(Registro!$H$4:$H$996,Reportes!AN112,Registro!$C$4:$C$996,"Abierto")=0,NA(),COUNTIFS(Registro!$H$4:$H$996,Reportes!AN112,Registro!$C$4:$C$996,"Abierto")))</f>
        <v/>
      </c>
      <c r="AP112" s="11" t="str">
        <f>IF(AN112="","",IF(COUNTIFS(Registro!$H$4:$H$996,Reportes!AN112,Registro!$C$4:$C$996,"Resuelto")=0,NA(),COUNTIFS(Registro!$H$4:$H$996,Reportes!AN112,Registro!$C$4:$C$996,"Resuelto")))</f>
        <v/>
      </c>
    </row>
    <row r="113" spans="10:42" x14ac:dyDescent="0.35"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12" t="str">
        <f>Registro!AM100</f>
        <v/>
      </c>
      <c r="AK113" s="13" t="str">
        <f>IF(AJ113="","",COUNTIFS(Registro!$H$4:$H$996,Reportes!AJ113,Registro!$C$4:$C$996,"Abierto"))</f>
        <v/>
      </c>
      <c r="AL113" s="13" t="str">
        <f>IF(AJ113="","",COUNTIFS(Registro!$H$4:$H$996,Reportes!AJ113,Registro!$C$4:$C$996,"Resuelto"))</f>
        <v/>
      </c>
      <c r="AM113" s="24"/>
      <c r="AN113" s="10" t="str">
        <f>Registro!AM100</f>
        <v/>
      </c>
      <c r="AO113" s="11" t="str">
        <f>IF(AN113="","",IF(COUNTIFS(Registro!$H$4:$H$996,Reportes!AN113,Registro!$C$4:$C$996,"Abierto")=0,NA(),COUNTIFS(Registro!$H$4:$H$996,Reportes!AN113,Registro!$C$4:$C$996,"Abierto")))</f>
        <v/>
      </c>
      <c r="AP113" s="11" t="str">
        <f>IF(AN113="","",IF(COUNTIFS(Registro!$H$4:$H$996,Reportes!AN113,Registro!$C$4:$C$996,"Resuelto")=0,NA(),COUNTIFS(Registro!$H$4:$H$996,Reportes!AN113,Registro!$C$4:$C$996,"Resuelto")))</f>
        <v/>
      </c>
    </row>
    <row r="114" spans="10:42" x14ac:dyDescent="0.35"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12" t="str">
        <f>Registro!AM101</f>
        <v/>
      </c>
      <c r="AK114" s="13" t="str">
        <f>IF(AJ114="","",COUNTIFS(Registro!$H$4:$H$996,Reportes!AJ114,Registro!$C$4:$C$996,"Abierto"))</f>
        <v/>
      </c>
      <c r="AL114" s="13" t="str">
        <f>IF(AJ114="","",COUNTIFS(Registro!$H$4:$H$996,Reportes!AJ114,Registro!$C$4:$C$996,"Resuelto"))</f>
        <v/>
      </c>
      <c r="AM114" s="24"/>
      <c r="AN114" s="10" t="str">
        <f>Registro!AM101</f>
        <v/>
      </c>
      <c r="AO114" s="11" t="str">
        <f>IF(AN114="","",IF(COUNTIFS(Registro!$H$4:$H$996,Reportes!AN114,Registro!$C$4:$C$996,"Abierto")=0,NA(),COUNTIFS(Registro!$H$4:$H$996,Reportes!AN114,Registro!$C$4:$C$996,"Abierto")))</f>
        <v/>
      </c>
      <c r="AP114" s="11" t="str">
        <f>IF(AN114="","",IF(COUNTIFS(Registro!$H$4:$H$996,Reportes!AN114,Registro!$C$4:$C$996,"Resuelto")=0,NA(),COUNTIFS(Registro!$H$4:$H$996,Reportes!AN114,Registro!$C$4:$C$996,"Resuelto")))</f>
        <v/>
      </c>
    </row>
    <row r="115" spans="10:42" x14ac:dyDescent="0.35"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12" t="str">
        <f>Registro!AM102</f>
        <v/>
      </c>
      <c r="AK115" s="13" t="str">
        <f>IF(AJ115="","",COUNTIFS(Registro!$H$4:$H$996,Reportes!AJ115,Registro!$C$4:$C$996,"Abierto"))</f>
        <v/>
      </c>
      <c r="AL115" s="13" t="str">
        <f>IF(AJ115="","",COUNTIFS(Registro!$H$4:$H$996,Reportes!AJ115,Registro!$C$4:$C$996,"Resuelto"))</f>
        <v/>
      </c>
      <c r="AM115" s="24"/>
      <c r="AN115" s="10" t="str">
        <f>Registro!AM102</f>
        <v/>
      </c>
      <c r="AO115" s="11" t="str">
        <f>IF(AN115="","",IF(COUNTIFS(Registro!$H$4:$H$996,Reportes!AN115,Registro!$C$4:$C$996,"Abierto")=0,NA(),COUNTIFS(Registro!$H$4:$H$996,Reportes!AN115,Registro!$C$4:$C$996,"Abierto")))</f>
        <v/>
      </c>
      <c r="AP115" s="11" t="str">
        <f>IF(AN115="","",IF(COUNTIFS(Registro!$H$4:$H$996,Reportes!AN115,Registro!$C$4:$C$996,"Resuelto")=0,NA(),COUNTIFS(Registro!$H$4:$H$996,Reportes!AN115,Registro!$C$4:$C$996,"Resuelto")))</f>
        <v/>
      </c>
    </row>
    <row r="116" spans="10:42" x14ac:dyDescent="0.35"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12" t="str">
        <f>Registro!AM103</f>
        <v/>
      </c>
      <c r="AK116" s="13" t="str">
        <f>IF(AJ116="","",COUNTIFS(Registro!$H$4:$H$996,Reportes!AJ116,Registro!$C$4:$C$996,"Abierto"))</f>
        <v/>
      </c>
      <c r="AL116" s="13" t="str">
        <f>IF(AJ116="","",COUNTIFS(Registro!$H$4:$H$996,Reportes!AJ116,Registro!$C$4:$C$996,"Resuelto"))</f>
        <v/>
      </c>
      <c r="AM116" s="24"/>
      <c r="AN116" s="10" t="str">
        <f>Registro!AM103</f>
        <v/>
      </c>
      <c r="AO116" s="11" t="str">
        <f>IF(AN116="","",IF(COUNTIFS(Registro!$H$4:$H$996,Reportes!AN116,Registro!$C$4:$C$996,"Abierto")=0,NA(),COUNTIFS(Registro!$H$4:$H$996,Reportes!AN116,Registro!$C$4:$C$996,"Abierto")))</f>
        <v/>
      </c>
      <c r="AP116" s="11" t="str">
        <f>IF(AN116="","",IF(COUNTIFS(Registro!$H$4:$H$996,Reportes!AN116,Registro!$C$4:$C$996,"Resuelto")=0,NA(),COUNTIFS(Registro!$H$4:$H$996,Reportes!AN116,Registro!$C$4:$C$996,"Resuelto")))</f>
        <v/>
      </c>
    </row>
    <row r="117" spans="10:42" x14ac:dyDescent="0.35"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12" t="str">
        <f>Registro!AM104</f>
        <v/>
      </c>
      <c r="AK117" s="13" t="str">
        <f>IF(AJ117="","",COUNTIFS(Registro!$H$4:$H$996,Reportes!AJ117,Registro!$C$4:$C$996,"Abierto"))</f>
        <v/>
      </c>
      <c r="AL117" s="13" t="str">
        <f>IF(AJ117="","",COUNTIFS(Registro!$H$4:$H$996,Reportes!AJ117,Registro!$C$4:$C$996,"Resuelto"))</f>
        <v/>
      </c>
      <c r="AM117" s="24"/>
      <c r="AN117" s="10" t="str">
        <f>Registro!AM104</f>
        <v/>
      </c>
      <c r="AO117" s="11" t="str">
        <f>IF(AN117="","",IF(COUNTIFS(Registro!$H$4:$H$996,Reportes!AN117,Registro!$C$4:$C$996,"Abierto")=0,NA(),COUNTIFS(Registro!$H$4:$H$996,Reportes!AN117,Registro!$C$4:$C$996,"Abierto")))</f>
        <v/>
      </c>
      <c r="AP117" s="11" t="str">
        <f>IF(AN117="","",IF(COUNTIFS(Registro!$H$4:$H$996,Reportes!AN117,Registro!$C$4:$C$996,"Resuelto")=0,NA(),COUNTIFS(Registro!$H$4:$H$996,Reportes!AN117,Registro!$C$4:$C$996,"Resuelto")))</f>
        <v/>
      </c>
    </row>
  </sheetData>
  <mergeCells count="2">
    <mergeCell ref="B6:F6"/>
    <mergeCell ref="E14:I15"/>
  </mergeCells>
  <conditionalFormatting sqref="AJ17:AL117">
    <cfRule type="expression" dxfId="50" priority="5">
      <formula>$AJ17&lt;&gt;""</formula>
    </cfRule>
  </conditionalFormatting>
  <conditionalFormatting sqref="AN17:AP117">
    <cfRule type="expression" dxfId="49" priority="6">
      <formula>$AN17&lt;&gt;""</formula>
    </cfRule>
  </conditionalFormatting>
  <pageMargins left="0.70866141732283472" right="0.70866141732283472" top="0.74803149606299213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50800</xdr:colOff>
                    <xdr:row>0</xdr:row>
                    <xdr:rowOff>50800</xdr:rowOff>
                  </from>
                  <to>
                    <xdr:col>1</xdr:col>
                    <xdr:colOff>812800</xdr:colOff>
                    <xdr:row>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1411-6248-4878-ADCE-C18DFA34BA36}">
  <sheetPr codeName="Hoja6"/>
  <dimension ref="A1:L45"/>
  <sheetViews>
    <sheetView workbookViewId="0"/>
  </sheetViews>
  <sheetFormatPr baseColWidth="10" defaultRowHeight="14.5" x14ac:dyDescent="0.35"/>
  <cols>
    <col min="1" max="1" width="14.90625" bestFit="1" customWidth="1"/>
    <col min="2" max="2" width="16.90625" bestFit="1" customWidth="1"/>
    <col min="3" max="3" width="17.36328125" bestFit="1" customWidth="1"/>
    <col min="4" max="4" width="12.90625" bestFit="1" customWidth="1"/>
    <col min="7" max="7" width="21.90625" bestFit="1" customWidth="1"/>
    <col min="10" max="10" width="16.453125" customWidth="1"/>
    <col min="11" max="11" width="21.6328125" customWidth="1"/>
  </cols>
  <sheetData>
    <row r="1" spans="1:12" x14ac:dyDescent="0.35">
      <c r="A1" t="s">
        <v>372</v>
      </c>
      <c r="B1" t="s">
        <v>373</v>
      </c>
      <c r="C1" t="s">
        <v>374</v>
      </c>
      <c r="D1" t="s">
        <v>375</v>
      </c>
      <c r="E1" t="s">
        <v>370</v>
      </c>
      <c r="F1" t="s">
        <v>371</v>
      </c>
      <c r="G1" t="s">
        <v>418</v>
      </c>
      <c r="J1" s="57" t="s">
        <v>115</v>
      </c>
      <c r="K1" s="57" t="s">
        <v>413</v>
      </c>
      <c r="L1" s="57" t="s">
        <v>414</v>
      </c>
    </row>
    <row r="2" spans="1:12" x14ac:dyDescent="0.35">
      <c r="A2" t="s">
        <v>376</v>
      </c>
      <c r="B2" t="s">
        <v>253</v>
      </c>
      <c r="C2">
        <v>5.5</v>
      </c>
      <c r="D2">
        <v>14.5</v>
      </c>
      <c r="G2" t="s">
        <v>419</v>
      </c>
      <c r="J2" t="s">
        <v>124</v>
      </c>
      <c r="K2" t="s">
        <v>415</v>
      </c>
      <c r="L2" t="s">
        <v>416</v>
      </c>
    </row>
    <row r="3" spans="1:12" x14ac:dyDescent="0.35">
      <c r="A3" t="s">
        <v>23</v>
      </c>
      <c r="B3" t="s">
        <v>377</v>
      </c>
      <c r="C3">
        <v>8</v>
      </c>
      <c r="D3">
        <v>17</v>
      </c>
      <c r="J3" t="s">
        <v>419</v>
      </c>
      <c r="K3" t="s">
        <v>417</v>
      </c>
      <c r="L3" t="s">
        <v>416</v>
      </c>
    </row>
    <row r="4" spans="1:12" x14ac:dyDescent="0.35">
      <c r="A4" t="s">
        <v>387</v>
      </c>
      <c r="B4" t="s">
        <v>77</v>
      </c>
      <c r="C4">
        <v>14.5</v>
      </c>
      <c r="D4">
        <v>23.5</v>
      </c>
      <c r="J4" t="s">
        <v>420</v>
      </c>
      <c r="K4" t="s">
        <v>421</v>
      </c>
      <c r="L4" s="64" t="s">
        <v>416</v>
      </c>
    </row>
    <row r="5" spans="1:12" x14ac:dyDescent="0.35">
      <c r="A5" t="s">
        <v>43</v>
      </c>
      <c r="B5" t="s">
        <v>378</v>
      </c>
    </row>
    <row r="6" spans="1:12" x14ac:dyDescent="0.35">
      <c r="A6" t="s">
        <v>35</v>
      </c>
      <c r="B6" t="s">
        <v>379</v>
      </c>
    </row>
    <row r="45" spans="1:1" x14ac:dyDescent="0.35">
      <c r="A45" s="88"/>
    </row>
  </sheetData>
  <phoneticPr fontId="18" type="noConversion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I104"/>
  <sheetViews>
    <sheetView showGridLines="0" tabSelected="1" zoomScaleNormal="100" workbookViewId="0">
      <selection activeCell="I6" sqref="I6"/>
    </sheetView>
  </sheetViews>
  <sheetFormatPr baseColWidth="10" defaultColWidth="11.453125" defaultRowHeight="14.5" x14ac:dyDescent="0.35"/>
  <cols>
    <col min="1" max="1" width="0.54296875" customWidth="1"/>
    <col min="2" max="2" width="0.453125" customWidth="1"/>
    <col min="3" max="3" width="21.1796875" customWidth="1"/>
    <col min="4" max="4" width="20.7265625" bestFit="1" customWidth="1"/>
    <col min="5" max="5" width="25.26953125" customWidth="1"/>
    <col min="6" max="6" width="54.81640625" bestFit="1" customWidth="1"/>
    <col min="7" max="7" width="21" bestFit="1" customWidth="1"/>
  </cols>
  <sheetData>
    <row r="1" spans="2:9" ht="32.5" customHeight="1" x14ac:dyDescent="0.35">
      <c r="B1" s="2"/>
      <c r="C1" s="2"/>
      <c r="D1" s="2"/>
      <c r="E1" s="2"/>
      <c r="F1" s="2"/>
      <c r="G1" s="2"/>
      <c r="H1" s="2"/>
      <c r="I1" s="2"/>
    </row>
    <row r="3" spans="2:9" ht="28.5" x14ac:dyDescent="0.65">
      <c r="C3" s="48" t="s">
        <v>173</v>
      </c>
    </row>
    <row r="7" spans="2:9" x14ac:dyDescent="0.35">
      <c r="F7" s="1"/>
    </row>
    <row r="11" spans="2:9" ht="31.5" customHeight="1" x14ac:dyDescent="0.35">
      <c r="C11" s="49" t="s">
        <v>174</v>
      </c>
      <c r="D11" s="49" t="s">
        <v>175</v>
      </c>
      <c r="E11" s="49" t="s">
        <v>98</v>
      </c>
      <c r="F11" s="49" t="s">
        <v>99</v>
      </c>
      <c r="G11" s="50" t="s">
        <v>176</v>
      </c>
    </row>
    <row r="12" spans="2:9" x14ac:dyDescent="0.35">
      <c r="C12" s="27" t="str">
        <f ca="1">IF(D12="","",HYPERLINK("#"&amp;"Registro!B"&amp;MATCH(D12,Registro!$B$4:$B$996,0)+7,"Ubicar en registro"))</f>
        <v>Ubicar en registro</v>
      </c>
      <c r="D12" s="3">
        <f ca="1">IF(Registro!AE4="","",Registro!AE4)</f>
        <v>10</v>
      </c>
      <c r="E12" s="3" t="str">
        <f ca="1">IF(ISNA(VLOOKUP(D12,Registro!$B$3:$E$996,3,FALSE))=TRUE,"",VLOOKUP(D12,Registro!$B$3:$E$996,3,FALSE))</f>
        <v>Urgente</v>
      </c>
      <c r="F12" s="3" t="str">
        <f ca="1">IF(ISNA(VLOOKUP(D12,Registro!$B$3:$K$996,4,FALSE))=TRUE,"",VLOOKUP(D12,Registro!$B$3:$K$996,4,FALSE))</f>
        <v>mesa Strech</v>
      </c>
      <c r="G12" s="3">
        <f ca="1">IF(Registro!AF4="","",Registro!AF4)</f>
        <v>91</v>
      </c>
    </row>
    <row r="13" spans="2:9" x14ac:dyDescent="0.35">
      <c r="C13" s="27" t="str">
        <f ca="1">IF(D13="","",HYPERLINK("#"&amp;"Registro!B"&amp;MATCH(D13,Registro!$B$4:$B$996,0)+7,"Ubicar en registro"))</f>
        <v/>
      </c>
      <c r="D13" s="3" t="str">
        <f ca="1">IF(Registro!AE5="","",Registro!AE5)</f>
        <v/>
      </c>
      <c r="E13" s="3" t="str">
        <f ca="1">IF(ISNA(VLOOKUP(D13,Registro!$B$3:$E$996,3,FALSE))=TRUE,"",VLOOKUP(D13,Registro!$B$3:$E$996,3,FALSE))</f>
        <v/>
      </c>
      <c r="F13" s="3" t="str">
        <f ca="1">IF(ISNA(VLOOKUP(D13,Registro!$B$3:$K$996,4,FALSE))=TRUE,"",VLOOKUP(D13,Registro!$B$3:$K$996,4,FALSE))</f>
        <v/>
      </c>
      <c r="G13" s="3" t="str">
        <f ca="1">IF(Registro!AF5="","",Registro!AF5)</f>
        <v/>
      </c>
    </row>
    <row r="14" spans="2:9" x14ac:dyDescent="0.35">
      <c r="C14" s="4" t="str">
        <f ca="1">IF(D14="","",HYPERLINK("#"&amp;"Registro!B"&amp;MATCH(D14,Registro!$B$4:$B$996,0)+7,"Ubicar en registro"))</f>
        <v/>
      </c>
      <c r="D14" s="3" t="str">
        <f ca="1">IF(Registro!AE6="","",Registro!AE6)</f>
        <v/>
      </c>
      <c r="E14" s="3" t="str">
        <f ca="1">IF(ISNA(VLOOKUP(D14,Registro!$B$3:$E$996,3,FALSE))=TRUE,"",VLOOKUP(D14,Registro!$B$3:$E$996,3,FALSE))</f>
        <v/>
      </c>
      <c r="F14" s="3" t="str">
        <f ca="1">IF(ISNA(VLOOKUP(D14,Registro!$B$3:$K$996,4,FALSE))=TRUE,"",VLOOKUP(D14,Registro!$B$3:$K$996,4,FALSE))</f>
        <v/>
      </c>
      <c r="G14" s="3" t="str">
        <f ca="1">IF(Registro!AF6="","",Registro!AF6)</f>
        <v/>
      </c>
    </row>
    <row r="15" spans="2:9" x14ac:dyDescent="0.35">
      <c r="C15" s="4" t="str">
        <f ca="1">IF(D15="","",HYPERLINK("#"&amp;"Registro!B"&amp;MATCH(D15,Registro!$B$4:$B$996,0)+7,"Ubicar en registro"))</f>
        <v/>
      </c>
      <c r="D15" s="3" t="str">
        <f ca="1">IF(Registro!AE7="","",Registro!AE7)</f>
        <v/>
      </c>
      <c r="E15" s="3" t="str">
        <f ca="1">IF(ISNA(VLOOKUP(D15,Registro!$B$3:$E$996,3,FALSE))=TRUE,"",VLOOKUP(D15,Registro!$B$3:$E$996,3,FALSE))</f>
        <v/>
      </c>
      <c r="F15" s="3" t="str">
        <f ca="1">IF(ISNA(VLOOKUP(D15,Registro!$B$3:$K$996,4,FALSE))=TRUE,"",VLOOKUP(D15,Registro!$B$3:$K$996,4,FALSE))</f>
        <v/>
      </c>
      <c r="G15" s="3" t="str">
        <f ca="1">IF(Registro!AF7="","",Registro!AF7)</f>
        <v/>
      </c>
    </row>
    <row r="16" spans="2:9" x14ac:dyDescent="0.35">
      <c r="C16" s="4" t="str">
        <f ca="1">IF(D16="","",HYPERLINK("#"&amp;"Registro!B"&amp;MATCH(D16,Registro!$B$4:$B$996,0)+7,"Ubicar en registro"))</f>
        <v/>
      </c>
      <c r="D16" s="3" t="str">
        <f ca="1">IF(Registro!AE8="","",Registro!AE8)</f>
        <v/>
      </c>
      <c r="E16" s="3" t="str">
        <f ca="1">IF(ISNA(VLOOKUP(D16,Registro!$B$3:$E$996,3,FALSE))=TRUE,"",VLOOKUP(D16,Registro!$B$3:$E$996,3,FALSE))</f>
        <v/>
      </c>
      <c r="F16" s="3" t="str">
        <f ca="1">IF(ISNA(VLOOKUP(D16,Registro!$B$3:$K$996,4,FALSE))=TRUE,"",VLOOKUP(D16,Registro!$B$3:$K$996,4,FALSE))</f>
        <v/>
      </c>
      <c r="G16" s="3" t="str">
        <f ca="1">IF(Registro!AF8="","",Registro!AF8)</f>
        <v/>
      </c>
    </row>
    <row r="17" spans="3:7" x14ac:dyDescent="0.35">
      <c r="C17" s="4" t="str">
        <f ca="1">IF(D17="","",HYPERLINK("#"&amp;"Registro!B"&amp;MATCH(D17,Registro!$B$4:$B$996,0)+7,"Ubicar en registro"))</f>
        <v/>
      </c>
      <c r="D17" s="3" t="str">
        <f ca="1">IF(Registro!AE9="","",Registro!AE9)</f>
        <v/>
      </c>
      <c r="E17" s="3" t="str">
        <f ca="1">IF(ISNA(VLOOKUP(D17,Registro!$B$3:$E$996,3,FALSE))=TRUE,"",VLOOKUP(D17,Registro!$B$3:$E$996,3,FALSE))</f>
        <v/>
      </c>
      <c r="F17" s="3" t="str">
        <f ca="1">IF(ISNA(VLOOKUP(D17,Registro!$B$3:$K$996,4,FALSE))=TRUE,"",VLOOKUP(D17,Registro!$B$3:$K$996,4,FALSE))</f>
        <v/>
      </c>
      <c r="G17" s="3" t="str">
        <f ca="1">IF(Registro!AF9="","",Registro!AF9)</f>
        <v/>
      </c>
    </row>
    <row r="18" spans="3:7" x14ac:dyDescent="0.35">
      <c r="C18" s="4" t="str">
        <f ca="1">IF(D18="","",HYPERLINK("#"&amp;"Registro!B"&amp;MATCH(D18,Registro!$B$4:$B$996,0)+7,"Ubicar en registro"))</f>
        <v/>
      </c>
      <c r="D18" s="3" t="str">
        <f ca="1">IF(Registro!AE10="","",Registro!AE10)</f>
        <v/>
      </c>
      <c r="E18" s="3" t="str">
        <f ca="1">IF(ISNA(VLOOKUP(D18,Registro!$B$3:$E$996,3,FALSE))=TRUE,"",VLOOKUP(D18,Registro!$B$3:$E$996,3,FALSE))</f>
        <v/>
      </c>
      <c r="F18" s="3" t="str">
        <f ca="1">IF(ISNA(VLOOKUP(D18,Registro!$B$3:$K$996,4,FALSE))=TRUE,"",VLOOKUP(D18,Registro!$B$3:$K$996,4,FALSE))</f>
        <v/>
      </c>
      <c r="G18" s="3" t="str">
        <f ca="1">IF(Registro!AF10="","",Registro!AF10)</f>
        <v/>
      </c>
    </row>
    <row r="19" spans="3:7" x14ac:dyDescent="0.35">
      <c r="C19" s="4" t="str">
        <f ca="1">IF(D19="","",HYPERLINK("#"&amp;"Registro!B"&amp;MATCH(D19,Registro!$B$4:$B$996,0)+7,"Ubicar en registro"))</f>
        <v/>
      </c>
      <c r="D19" s="3" t="str">
        <f ca="1">IF(Registro!AE11="","",Registro!AE11)</f>
        <v/>
      </c>
      <c r="E19" s="3" t="str">
        <f ca="1">IF(ISNA(VLOOKUP(D19,Registro!$B$3:$E$996,3,FALSE))=TRUE,"",VLOOKUP(D19,Registro!$B$3:$E$996,3,FALSE))</f>
        <v/>
      </c>
      <c r="F19" s="3" t="str">
        <f ca="1">IF(ISNA(VLOOKUP(D19,Registro!$B$3:$K$996,4,FALSE))=TRUE,"",VLOOKUP(D19,Registro!$B$3:$K$996,4,FALSE))</f>
        <v/>
      </c>
      <c r="G19" s="3" t="str">
        <f ca="1">IF(Registro!AF11="","",Registro!AF11)</f>
        <v/>
      </c>
    </row>
    <row r="20" spans="3:7" x14ac:dyDescent="0.35">
      <c r="C20" s="4" t="str">
        <f ca="1">IF(D20="","",HYPERLINK("#"&amp;"Registro!B"&amp;MATCH(D20,Registro!$B$4:$B$996,0)+7,"Ubicar en registro"))</f>
        <v/>
      </c>
      <c r="D20" s="3" t="str">
        <f ca="1">IF(Registro!AE12="","",Registro!AE12)</f>
        <v/>
      </c>
      <c r="E20" s="3" t="str">
        <f ca="1">IF(ISNA(VLOOKUP(D20,Registro!$B$3:$E$996,3,FALSE))=TRUE,"",VLOOKUP(D20,Registro!$B$3:$E$996,3,FALSE))</f>
        <v/>
      </c>
      <c r="F20" s="3" t="str">
        <f ca="1">IF(ISNA(VLOOKUP(D20,Registro!$B$3:$K$996,4,FALSE))=TRUE,"",VLOOKUP(D20,Registro!$B$3:$K$996,4,FALSE))</f>
        <v/>
      </c>
      <c r="G20" s="3" t="str">
        <f ca="1">IF(Registro!AF12="","",Registro!AF12)</f>
        <v/>
      </c>
    </row>
    <row r="21" spans="3:7" x14ac:dyDescent="0.35">
      <c r="C21" s="4" t="str">
        <f ca="1">IF(D21="","",HYPERLINK("#"&amp;"Registro!B"&amp;MATCH(D21,Registro!$B$4:$B$996,0)+7,"Ubicar en registro"))</f>
        <v/>
      </c>
      <c r="D21" s="3" t="str">
        <f ca="1">IF(Registro!AE13="","",Registro!AE13)</f>
        <v/>
      </c>
      <c r="E21" s="3" t="str">
        <f ca="1">IF(ISNA(VLOOKUP(D21,Registro!$B$3:$E$996,3,FALSE))=TRUE,"",VLOOKUP(D21,Registro!$B$3:$E$996,3,FALSE))</f>
        <v/>
      </c>
      <c r="F21" s="3" t="str">
        <f ca="1">IF(ISNA(VLOOKUP(D21,Registro!$B$3:$K$996,4,FALSE))=TRUE,"",VLOOKUP(D21,Registro!$B$3:$K$996,4,FALSE))</f>
        <v/>
      </c>
      <c r="G21" s="3" t="str">
        <f ca="1">IF(Registro!AF13="","",Registro!AF13)</f>
        <v/>
      </c>
    </row>
    <row r="22" spans="3:7" x14ac:dyDescent="0.35">
      <c r="C22" s="4" t="str">
        <f ca="1">IF(D22="","",HYPERLINK("#"&amp;"Registro!B"&amp;MATCH(D22,Registro!$B$4:$B$996,0)+7,"Ubicar en registro"))</f>
        <v/>
      </c>
      <c r="D22" s="3" t="str">
        <f ca="1">IF(Registro!AE14="","",Registro!AE14)</f>
        <v/>
      </c>
      <c r="E22" s="3" t="str">
        <f ca="1">IF(ISNA(VLOOKUP(D22,Registro!$B$3:$E$996,3,FALSE))=TRUE,"",VLOOKUP(D22,Registro!$B$3:$E$996,3,FALSE))</f>
        <v/>
      </c>
      <c r="F22" s="3" t="str">
        <f ca="1">IF(ISNA(VLOOKUP(D22,Registro!$B$3:$K$996,4,FALSE))=TRUE,"",VLOOKUP(D22,Registro!$B$3:$K$996,4,FALSE))</f>
        <v/>
      </c>
      <c r="G22" s="3" t="str">
        <f ca="1">IF(Registro!AF14="","",Registro!AF14)</f>
        <v/>
      </c>
    </row>
    <row r="23" spans="3:7" x14ac:dyDescent="0.35">
      <c r="C23" s="4" t="str">
        <f ca="1">IF(D23="","",HYPERLINK("#"&amp;"Registro!B"&amp;MATCH(D23,Registro!$B$4:$B$996,0)+7,"Ubicar en registro"))</f>
        <v/>
      </c>
      <c r="D23" s="3" t="str">
        <f ca="1">IF(Registro!AE15="","",Registro!AE15)</f>
        <v/>
      </c>
      <c r="E23" s="3" t="str">
        <f ca="1">IF(ISNA(VLOOKUP(D23,Registro!$B$3:$E$996,3,FALSE))=TRUE,"",VLOOKUP(D23,Registro!$B$3:$E$996,3,FALSE))</f>
        <v/>
      </c>
      <c r="F23" s="3" t="str">
        <f ca="1">IF(ISNA(VLOOKUP(D23,Registro!$B$3:$K$996,4,FALSE))=TRUE,"",VLOOKUP(D23,Registro!$B$3:$K$996,4,FALSE))</f>
        <v/>
      </c>
      <c r="G23" s="3" t="str">
        <f ca="1">IF(Registro!AF15="","",Registro!AF15)</f>
        <v/>
      </c>
    </row>
    <row r="24" spans="3:7" x14ac:dyDescent="0.35">
      <c r="C24" s="4" t="str">
        <f ca="1">IF(D24="","",HYPERLINK("#"&amp;"Registro!B"&amp;MATCH(D24,Registro!$B$4:$B$996,0)+7,"Ubicar en registro"))</f>
        <v/>
      </c>
      <c r="D24" s="3" t="str">
        <f ca="1">IF(Registro!AE16="","",Registro!AE16)</f>
        <v/>
      </c>
      <c r="E24" s="3" t="str">
        <f ca="1">IF(ISNA(VLOOKUP(D24,Registro!$B$3:$E$996,3,FALSE))=TRUE,"",VLOOKUP(D24,Registro!$B$3:$E$996,3,FALSE))</f>
        <v/>
      </c>
      <c r="F24" s="3" t="str">
        <f ca="1">IF(ISNA(VLOOKUP(D24,Registro!$B$3:$K$996,4,FALSE))=TRUE,"",VLOOKUP(D24,Registro!$B$3:$K$996,4,FALSE))</f>
        <v/>
      </c>
      <c r="G24" s="3" t="str">
        <f ca="1">IF(Registro!AF16="","",Registro!AF16)</f>
        <v/>
      </c>
    </row>
    <row r="25" spans="3:7" x14ac:dyDescent="0.35">
      <c r="C25" s="4" t="str">
        <f ca="1">IF(D25="","",HYPERLINK("#"&amp;"Registro!B"&amp;MATCH(D25,Registro!$B$4:$B$996,0)+7,"Ubicar en registro"))</f>
        <v/>
      </c>
      <c r="D25" s="3" t="str">
        <f ca="1">IF(Registro!AE17="","",Registro!AE17)</f>
        <v/>
      </c>
      <c r="E25" s="3" t="str">
        <f ca="1">IF(ISNA(VLOOKUP(D25,Registro!$B$3:$E$996,3,FALSE))=TRUE,"",VLOOKUP(D25,Registro!$B$3:$E$996,3,FALSE))</f>
        <v/>
      </c>
      <c r="F25" s="3" t="str">
        <f ca="1">IF(ISNA(VLOOKUP(D25,Registro!$B$3:$K$996,4,FALSE))=TRUE,"",VLOOKUP(D25,Registro!$B$3:$K$996,4,FALSE))</f>
        <v/>
      </c>
      <c r="G25" s="3" t="str">
        <f ca="1">IF(Registro!AF17="","",Registro!AF17)</f>
        <v/>
      </c>
    </row>
    <row r="26" spans="3:7" x14ac:dyDescent="0.35">
      <c r="C26" s="4" t="str">
        <f ca="1">IF(D26="","",HYPERLINK("#"&amp;"Registro!B"&amp;MATCH(D26,Registro!$B$4:$B$996,0)+7,"Ubicar en registro"))</f>
        <v/>
      </c>
      <c r="D26" s="3" t="str">
        <f ca="1">IF(Registro!AE18="","",Registro!AE18)</f>
        <v/>
      </c>
      <c r="E26" s="3" t="str">
        <f ca="1">IF(ISNA(VLOOKUP(D26,Registro!$B$3:$E$996,3,FALSE))=TRUE,"",VLOOKUP(D26,Registro!$B$3:$E$996,3,FALSE))</f>
        <v/>
      </c>
      <c r="F26" s="3" t="str">
        <f ca="1">IF(ISNA(VLOOKUP(D26,Registro!$B$3:$K$996,4,FALSE))=TRUE,"",VLOOKUP(D26,Registro!$B$3:$K$996,4,FALSE))</f>
        <v/>
      </c>
      <c r="G26" s="3" t="str">
        <f ca="1">IF(Registro!AF18="","",Registro!AF18)</f>
        <v/>
      </c>
    </row>
    <row r="27" spans="3:7" x14ac:dyDescent="0.35">
      <c r="C27" s="4" t="str">
        <f ca="1">IF(D27="","",HYPERLINK("#"&amp;"Registro!B"&amp;MATCH(D27,Registro!$B$4:$B$996,0)+7,"Ubicar en registro"))</f>
        <v/>
      </c>
      <c r="D27" s="3" t="str">
        <f ca="1">IF(Registro!AE19="","",Registro!AE19)</f>
        <v/>
      </c>
      <c r="E27" s="3" t="str">
        <f ca="1">IF(ISNA(VLOOKUP(D27,Registro!$B$3:$E$996,3,FALSE))=TRUE,"",VLOOKUP(D27,Registro!$B$3:$E$996,3,FALSE))</f>
        <v/>
      </c>
      <c r="F27" s="3" t="str">
        <f ca="1">IF(ISNA(VLOOKUP(D27,Registro!$B$3:$K$996,4,FALSE))=TRUE,"",VLOOKUP(D27,Registro!$B$3:$K$996,4,FALSE))</f>
        <v/>
      </c>
      <c r="G27" s="3" t="str">
        <f ca="1">IF(Registro!AF19="","",Registro!AF19)</f>
        <v/>
      </c>
    </row>
    <row r="28" spans="3:7" x14ac:dyDescent="0.35">
      <c r="C28" s="4" t="str">
        <f ca="1">IF(D28="","",HYPERLINK("#"&amp;"Registro!B"&amp;MATCH(D28,Registro!$B$4:$B$996,0)+7,"Ubicar en registro"))</f>
        <v/>
      </c>
      <c r="D28" s="3" t="str">
        <f ca="1">IF(Registro!AE20="","",Registro!AE20)</f>
        <v/>
      </c>
      <c r="E28" s="3" t="str">
        <f ca="1">IF(ISNA(VLOOKUP(D28,Registro!$B$3:$E$996,3,FALSE))=TRUE,"",VLOOKUP(D28,Registro!$B$3:$E$996,3,FALSE))</f>
        <v/>
      </c>
      <c r="F28" s="3" t="str">
        <f ca="1">IF(ISNA(VLOOKUP(D28,Registro!$B$3:$K$996,4,FALSE))=TRUE,"",VLOOKUP(D28,Registro!$B$3:$K$996,4,FALSE))</f>
        <v/>
      </c>
      <c r="G28" s="3" t="str">
        <f ca="1">IF(Registro!AF20="","",Registro!AF20)</f>
        <v/>
      </c>
    </row>
    <row r="29" spans="3:7" x14ac:dyDescent="0.35">
      <c r="C29" s="4" t="str">
        <f ca="1">IF(D29="","",HYPERLINK("#"&amp;"Registro!B"&amp;MATCH(D29,Registro!$B$4:$B$996,0)+7,"Ubicar en registro"))</f>
        <v/>
      </c>
      <c r="D29" s="3" t="str">
        <f ca="1">IF(Registro!AE21="","",Registro!AE21)</f>
        <v/>
      </c>
      <c r="E29" s="3" t="str">
        <f ca="1">IF(ISNA(VLOOKUP(D29,Registro!$B$3:$E$996,3,FALSE))=TRUE,"",VLOOKUP(D29,Registro!$B$3:$E$996,3,FALSE))</f>
        <v/>
      </c>
      <c r="F29" s="3" t="str">
        <f ca="1">IF(ISNA(VLOOKUP(D29,Registro!$B$3:$K$996,4,FALSE))=TRUE,"",VLOOKUP(D29,Registro!$B$3:$K$996,4,FALSE))</f>
        <v/>
      </c>
      <c r="G29" s="3" t="str">
        <f ca="1">IF(Registro!AF21="","",Registro!AF21)</f>
        <v/>
      </c>
    </row>
    <row r="30" spans="3:7" x14ac:dyDescent="0.35">
      <c r="C30" s="4" t="str">
        <f>IF(D30="","",HYPERLINK("#"&amp;"Registro!B"&amp;MATCH(D30,Registro!$B$4:$B$996,0)+7,"Ubicar en registro"))</f>
        <v/>
      </c>
      <c r="D30" s="3" t="str">
        <f>IF(Registro!AE22="","",Registro!AE22)</f>
        <v/>
      </c>
      <c r="E30" s="3" t="str">
        <f>IF(ISNA(VLOOKUP(D30,Registro!$B$3:$E$996,3,FALSE))=TRUE,"",VLOOKUP(D30,Registro!$B$3:$E$996,3,FALSE))</f>
        <v/>
      </c>
      <c r="F30" s="3" t="str">
        <f>IF(ISNA(VLOOKUP(D30,Registro!$B$3:$K$996,4,FALSE))=TRUE,"",VLOOKUP(D30,Registro!$B$3:$K$996,4,FALSE))</f>
        <v/>
      </c>
      <c r="G30" s="3" t="str">
        <f>IF(Registro!AF22="","",Registro!AF22)</f>
        <v/>
      </c>
    </row>
    <row r="31" spans="3:7" x14ac:dyDescent="0.35">
      <c r="C31" s="4" t="str">
        <f>IF(D31="","",HYPERLINK("#"&amp;"Registro!B"&amp;MATCH(D31,Registro!$B$4:$B$996,0)+7,"Ubicar en registro"))</f>
        <v/>
      </c>
      <c r="D31" s="3" t="str">
        <f>IF(Registro!AE23="","",Registro!AE23)</f>
        <v/>
      </c>
      <c r="E31" s="3" t="str">
        <f>IF(ISNA(VLOOKUP(D31,Registro!$B$3:$E$996,3,FALSE))=TRUE,"",VLOOKUP(D31,Registro!$B$3:$E$996,3,FALSE))</f>
        <v/>
      </c>
      <c r="F31" s="3" t="str">
        <f>IF(ISNA(VLOOKUP(D31,Registro!$B$3:$K$996,4,FALSE))=TRUE,"",VLOOKUP(D31,Registro!$B$3:$K$996,4,FALSE))</f>
        <v/>
      </c>
      <c r="G31" s="3" t="str">
        <f>IF(Registro!AF23="","",Registro!AF23)</f>
        <v/>
      </c>
    </row>
    <row r="32" spans="3:7" x14ac:dyDescent="0.35">
      <c r="C32" s="4" t="str">
        <f ca="1">IF(D32="","",HYPERLINK("#"&amp;"Registro!B"&amp;MATCH(D32,Registro!$B$4:$B$996,0)+7,"Ubicar en registro"))</f>
        <v/>
      </c>
      <c r="D32" s="3" t="str">
        <f ca="1">IF(Registro!AE24="","",Registro!AE24)</f>
        <v/>
      </c>
      <c r="E32" s="3" t="str">
        <f ca="1">IF(ISNA(VLOOKUP(D32,Registro!$B$3:$E$996,3,FALSE))=TRUE,"",VLOOKUP(D32,Registro!$B$3:$E$996,3,FALSE))</f>
        <v/>
      </c>
      <c r="F32" s="3" t="str">
        <f ca="1">IF(ISNA(VLOOKUP(D32,Registro!$B$3:$K$996,4,FALSE))=TRUE,"",VLOOKUP(D32,Registro!$B$3:$K$996,4,FALSE))</f>
        <v/>
      </c>
      <c r="G32" s="3" t="str">
        <f ca="1">IF(Registro!AF24="","",Registro!AF24)</f>
        <v/>
      </c>
    </row>
    <row r="33" spans="3:7" x14ac:dyDescent="0.35">
      <c r="C33" s="4" t="str">
        <f ca="1">IF(D33="","",HYPERLINK("#"&amp;"Registro!B"&amp;MATCH(D33,Registro!$B$4:$B$996,0)+7,"Ubicar en registro"))</f>
        <v/>
      </c>
      <c r="D33" s="3" t="str">
        <f ca="1">IF(Registro!AE25="","",Registro!AE25)</f>
        <v/>
      </c>
      <c r="E33" s="3" t="str">
        <f ca="1">IF(ISNA(VLOOKUP(D33,Registro!$B$3:$E$996,3,FALSE))=TRUE,"",VLOOKUP(D33,Registro!$B$3:$E$996,3,FALSE))</f>
        <v/>
      </c>
      <c r="F33" s="3" t="str">
        <f ca="1">IF(ISNA(VLOOKUP(D33,Registro!$B$3:$K$996,4,FALSE))=TRUE,"",VLOOKUP(D33,Registro!$B$3:$K$996,4,FALSE))</f>
        <v/>
      </c>
      <c r="G33" s="3" t="str">
        <f ca="1">IF(Registro!AF25="","",Registro!AF25)</f>
        <v/>
      </c>
    </row>
    <row r="34" spans="3:7" x14ac:dyDescent="0.35">
      <c r="C34" s="4" t="str">
        <f ca="1">IF(D34="","",HYPERLINK("#"&amp;"Registro!B"&amp;MATCH(D34,Registro!$B$4:$B$996,0)+7,"Ubicar en registro"))</f>
        <v/>
      </c>
      <c r="D34" s="3" t="str">
        <f ca="1">IF(Registro!AE26="","",Registro!AE26)</f>
        <v/>
      </c>
      <c r="E34" s="3" t="str">
        <f ca="1">IF(ISNA(VLOOKUP(D34,Registro!$B$3:$E$996,3,FALSE))=TRUE,"",VLOOKUP(D34,Registro!$B$3:$E$996,3,FALSE))</f>
        <v/>
      </c>
      <c r="F34" s="3" t="str">
        <f ca="1">IF(ISNA(VLOOKUP(D34,Registro!$B$3:$K$996,4,FALSE))=TRUE,"",VLOOKUP(D34,Registro!$B$3:$K$996,4,FALSE))</f>
        <v/>
      </c>
      <c r="G34" s="3" t="str">
        <f ca="1">IF(Registro!AF26="","",Registro!AF26)</f>
        <v/>
      </c>
    </row>
    <row r="35" spans="3:7" x14ac:dyDescent="0.35">
      <c r="C35" s="4" t="str">
        <f ca="1">IF(D35="","",HYPERLINK("#"&amp;"Registro!B"&amp;MATCH(D35,Registro!$B$4:$B$996,0)+7,"Ubicar en registro"))</f>
        <v/>
      </c>
      <c r="D35" s="3" t="str">
        <f ca="1">IF(Registro!AE27="","",Registro!AE27)</f>
        <v/>
      </c>
      <c r="E35" s="3" t="str">
        <f ca="1">IF(ISNA(VLOOKUP(D35,Registro!$B$3:$E$996,3,FALSE))=TRUE,"",VLOOKUP(D35,Registro!$B$3:$E$996,3,FALSE))</f>
        <v/>
      </c>
      <c r="F35" s="3" t="str">
        <f ca="1">IF(ISNA(VLOOKUP(D35,Registro!$B$3:$K$996,4,FALSE))=TRUE,"",VLOOKUP(D35,Registro!$B$3:$K$996,4,FALSE))</f>
        <v/>
      </c>
      <c r="G35" s="3" t="str">
        <f ca="1">IF(Registro!AF27="","",Registro!AF27)</f>
        <v/>
      </c>
    </row>
    <row r="36" spans="3:7" x14ac:dyDescent="0.35">
      <c r="C36" s="4" t="str">
        <f ca="1">IF(D36="","",HYPERLINK("#"&amp;"Registro!B"&amp;MATCH(D36,Registro!$B$4:$B$996,0)+7,"Ubicar en registro"))</f>
        <v/>
      </c>
      <c r="D36" s="3" t="str">
        <f ca="1">IF(Registro!AE28="","",Registro!AE28)</f>
        <v/>
      </c>
      <c r="E36" s="3" t="str">
        <f ca="1">IF(ISNA(VLOOKUP(D36,Registro!$B$3:$E$996,3,FALSE))=TRUE,"",VLOOKUP(D36,Registro!$B$3:$E$996,3,FALSE))</f>
        <v/>
      </c>
      <c r="F36" s="3" t="str">
        <f ca="1">IF(ISNA(VLOOKUP(D36,Registro!$B$3:$K$996,4,FALSE))=TRUE,"",VLOOKUP(D36,Registro!$B$3:$K$996,4,FALSE))</f>
        <v/>
      </c>
      <c r="G36" s="3" t="str">
        <f ca="1">IF(Registro!AF28="","",Registro!AF28)</f>
        <v/>
      </c>
    </row>
    <row r="37" spans="3:7" x14ac:dyDescent="0.35">
      <c r="C37" s="4" t="str">
        <f ca="1">IF(D37="","",HYPERLINK("#"&amp;"Registro!B"&amp;MATCH(D37,Registro!$B$4:$B$996,0)+7,"Ubicar en registro"))</f>
        <v/>
      </c>
      <c r="D37" s="3" t="str">
        <f ca="1">IF(Registro!AE29="","",Registro!AE29)</f>
        <v/>
      </c>
      <c r="E37" s="3" t="str">
        <f ca="1">IF(ISNA(VLOOKUP(D37,Registro!$B$3:$E$996,3,FALSE))=TRUE,"",VLOOKUP(D37,Registro!$B$3:$E$996,3,FALSE))</f>
        <v/>
      </c>
      <c r="F37" s="3" t="str">
        <f ca="1">IF(ISNA(VLOOKUP(D37,Registro!$B$3:$K$996,4,FALSE))=TRUE,"",VLOOKUP(D37,Registro!$B$3:$K$996,4,FALSE))</f>
        <v/>
      </c>
      <c r="G37" s="3" t="str">
        <f ca="1">IF(Registro!AF29="","",Registro!AF29)</f>
        <v/>
      </c>
    </row>
    <row r="38" spans="3:7" x14ac:dyDescent="0.35">
      <c r="C38" s="4" t="str">
        <f ca="1">IF(D38="","",HYPERLINK("#"&amp;"Registro!B"&amp;MATCH(D38,Registro!$B$4:$B$996,0)+7,"Ubicar en registro"))</f>
        <v/>
      </c>
      <c r="D38" s="3" t="str">
        <f ca="1">IF(Registro!AE30="","",Registro!AE30)</f>
        <v/>
      </c>
      <c r="E38" s="3" t="str">
        <f ca="1">IF(ISNA(VLOOKUP(D38,Registro!$B$3:$E$996,3,FALSE))=TRUE,"",VLOOKUP(D38,Registro!$B$3:$E$996,3,FALSE))</f>
        <v/>
      </c>
      <c r="F38" s="3" t="str">
        <f ca="1">IF(ISNA(VLOOKUP(D38,Registro!$B$3:$K$996,4,FALSE))=TRUE,"",VLOOKUP(D38,Registro!$B$3:$K$996,4,FALSE))</f>
        <v/>
      </c>
      <c r="G38" s="3" t="str">
        <f ca="1">IF(Registro!AF30="","",Registro!AF30)</f>
        <v/>
      </c>
    </row>
    <row r="39" spans="3:7" x14ac:dyDescent="0.35">
      <c r="C39" s="4" t="str">
        <f ca="1">IF(D39="","",HYPERLINK("#"&amp;"Registro!B"&amp;MATCH(D39,Registro!$B$4:$B$996,0)+7,"Ubicar en registro"))</f>
        <v/>
      </c>
      <c r="D39" s="3" t="str">
        <f ca="1">IF(Registro!AE31="","",Registro!AE31)</f>
        <v/>
      </c>
      <c r="E39" s="3" t="str">
        <f ca="1">IF(ISNA(VLOOKUP(D39,Registro!$B$3:$E$996,3,FALSE))=TRUE,"",VLOOKUP(D39,Registro!$B$3:$E$996,3,FALSE))</f>
        <v/>
      </c>
      <c r="F39" s="3" t="str">
        <f ca="1">IF(ISNA(VLOOKUP(D39,Registro!$B$3:$K$996,4,FALSE))=TRUE,"",VLOOKUP(D39,Registro!$B$3:$K$996,4,FALSE))</f>
        <v/>
      </c>
      <c r="G39" s="3" t="str">
        <f ca="1">IF(Registro!AF31="","",Registro!AF31)</f>
        <v/>
      </c>
    </row>
    <row r="40" spans="3:7" x14ac:dyDescent="0.35">
      <c r="C40" s="4" t="str">
        <f ca="1">IF(D40="","",HYPERLINK("#"&amp;"Registro!B"&amp;MATCH(D40,Registro!$B$4:$B$996,0)+7,"Ubicar en registro"))</f>
        <v/>
      </c>
      <c r="D40" s="3" t="str">
        <f ca="1">IF(Registro!AE32="","",Registro!AE32)</f>
        <v/>
      </c>
      <c r="E40" s="3" t="str">
        <f ca="1">IF(ISNA(VLOOKUP(D40,Registro!$B$3:$E$996,3,FALSE))=TRUE,"",VLOOKUP(D40,Registro!$B$3:$E$996,3,FALSE))</f>
        <v/>
      </c>
      <c r="F40" s="3" t="str">
        <f ca="1">IF(ISNA(VLOOKUP(D40,Registro!$B$3:$K$996,4,FALSE))=TRUE,"",VLOOKUP(D40,Registro!$B$3:$K$996,4,FALSE))</f>
        <v/>
      </c>
      <c r="G40" s="3" t="str">
        <f ca="1">IF(Registro!AF32="","",Registro!AF32)</f>
        <v/>
      </c>
    </row>
    <row r="41" spans="3:7" x14ac:dyDescent="0.35">
      <c r="C41" s="4" t="str">
        <f ca="1">IF(D41="","",HYPERLINK("#"&amp;"Registro!B"&amp;MATCH(D41,Registro!$B$4:$B$996,0)+7,"Ubicar en registro"))</f>
        <v/>
      </c>
      <c r="D41" s="3" t="str">
        <f ca="1">IF(Registro!AE33="","",Registro!AE33)</f>
        <v/>
      </c>
      <c r="E41" s="3" t="str">
        <f ca="1">IF(ISNA(VLOOKUP(D41,Registro!$B$3:$E$996,3,FALSE))=TRUE,"",VLOOKUP(D41,Registro!$B$3:$E$996,3,FALSE))</f>
        <v/>
      </c>
      <c r="F41" s="3" t="str">
        <f ca="1">IF(ISNA(VLOOKUP(D41,Registro!$B$3:$K$996,4,FALSE))=TRUE,"",VLOOKUP(D41,Registro!$B$3:$K$996,4,FALSE))</f>
        <v/>
      </c>
      <c r="G41" s="3" t="str">
        <f ca="1">IF(Registro!AF33="","",Registro!AF33)</f>
        <v/>
      </c>
    </row>
    <row r="42" spans="3:7" x14ac:dyDescent="0.35">
      <c r="C42" s="4" t="str">
        <f ca="1">IF(D42="","",HYPERLINK("#"&amp;"Registro!B"&amp;MATCH(D42,Registro!$B$4:$B$996,0)+7,"Ubicar en registro"))</f>
        <v/>
      </c>
      <c r="D42" s="3" t="str">
        <f ca="1">IF(Registro!AE34="","",Registro!AE34)</f>
        <v/>
      </c>
      <c r="E42" s="3" t="str">
        <f ca="1">IF(ISNA(VLOOKUP(D42,Registro!$B$3:$E$996,3,FALSE))=TRUE,"",VLOOKUP(D42,Registro!$B$3:$E$996,3,FALSE))</f>
        <v/>
      </c>
      <c r="F42" s="3" t="str">
        <f ca="1">IF(ISNA(VLOOKUP(D42,Registro!$B$3:$K$996,4,FALSE))=TRUE,"",VLOOKUP(D42,Registro!$B$3:$K$996,4,FALSE))</f>
        <v/>
      </c>
      <c r="G42" s="3" t="str">
        <f ca="1">IF(Registro!AF34="","",Registro!AF34)</f>
        <v/>
      </c>
    </row>
    <row r="43" spans="3:7" x14ac:dyDescent="0.35">
      <c r="C43" s="4" t="str">
        <f ca="1">IF(D43="","",HYPERLINK("#"&amp;"Registro!B"&amp;MATCH(D43,Registro!$B$4:$B$996,0)+7,"Ubicar en registro"))</f>
        <v/>
      </c>
      <c r="D43" s="3" t="str">
        <f ca="1">IF(Registro!AE35="","",Registro!AE35)</f>
        <v/>
      </c>
      <c r="E43" s="3" t="str">
        <f ca="1">IF(ISNA(VLOOKUP(D43,Registro!$B$3:$E$996,3,FALSE))=TRUE,"",VLOOKUP(D43,Registro!$B$3:$E$996,3,FALSE))</f>
        <v/>
      </c>
      <c r="F43" s="3" t="str">
        <f ca="1">IF(ISNA(VLOOKUP(D43,Registro!$B$3:$K$996,4,FALSE))=TRUE,"",VLOOKUP(D43,Registro!$B$3:$K$996,4,FALSE))</f>
        <v/>
      </c>
      <c r="G43" s="3" t="str">
        <f ca="1">IF(Registro!AF35="","",Registro!AF35)</f>
        <v/>
      </c>
    </row>
    <row r="44" spans="3:7" x14ac:dyDescent="0.35">
      <c r="C44" s="4" t="str">
        <f ca="1">IF(D44="","",HYPERLINK("#"&amp;"Registro!B"&amp;MATCH(D44,Registro!$B$4:$B$996,0)+7,"Ubicar en registro"))</f>
        <v/>
      </c>
      <c r="D44" s="3" t="str">
        <f ca="1">IF(Registro!AE36="","",Registro!AE36)</f>
        <v/>
      </c>
      <c r="E44" s="3" t="str">
        <f ca="1">IF(ISNA(VLOOKUP(D44,Registro!$B$3:$E$996,3,FALSE))=TRUE,"",VLOOKUP(D44,Registro!$B$3:$E$996,3,FALSE))</f>
        <v/>
      </c>
      <c r="F44" s="3" t="str">
        <f ca="1">IF(ISNA(VLOOKUP(D44,Registro!$B$3:$K$996,4,FALSE))=TRUE,"",VLOOKUP(D44,Registro!$B$3:$K$996,4,FALSE))</f>
        <v/>
      </c>
      <c r="G44" s="3" t="str">
        <f ca="1">IF(Registro!AF36="","",Registro!AF36)</f>
        <v/>
      </c>
    </row>
    <row r="45" spans="3:7" x14ac:dyDescent="0.35">
      <c r="C45" s="4" t="str">
        <f ca="1">IF(D45="","",HYPERLINK("#"&amp;"Registro!B"&amp;MATCH(D45,Registro!$B$4:$B$996,0)+7,"Ubicar en registro"))</f>
        <v/>
      </c>
      <c r="D45" s="3" t="str">
        <f ca="1">IF(Registro!AE37="","",Registro!AE37)</f>
        <v/>
      </c>
      <c r="E45" s="3" t="str">
        <f ca="1">IF(ISNA(VLOOKUP(D45,Registro!$B$3:$E$996,3,FALSE))=TRUE,"",VLOOKUP(D45,Registro!$B$3:$E$996,3,FALSE))</f>
        <v/>
      </c>
      <c r="F45" s="3" t="str">
        <f ca="1">IF(ISNA(VLOOKUP(D45,Registro!$B$3:$K$996,4,FALSE))=TRUE,"",VLOOKUP(D45,Registro!$B$3:$K$996,4,FALSE))</f>
        <v/>
      </c>
      <c r="G45" s="3" t="str">
        <f ca="1">IF(Registro!AF37="","",Registro!AF37)</f>
        <v/>
      </c>
    </row>
    <row r="46" spans="3:7" x14ac:dyDescent="0.35">
      <c r="C46" s="4" t="str">
        <f ca="1">IF(D46="","",HYPERLINK("#"&amp;"Registro!B"&amp;MATCH(D46,Registro!$B$4:$B$996,0)+7,"Ubicar en registro"))</f>
        <v/>
      </c>
      <c r="D46" s="3" t="str">
        <f ca="1">IF(Registro!AE38="","",Registro!AE38)</f>
        <v/>
      </c>
      <c r="E46" s="3" t="str">
        <f ca="1">IF(ISNA(VLOOKUP(D46,Registro!$B$3:$E$996,3,FALSE))=TRUE,"",VLOOKUP(D46,Registro!$B$3:$E$996,3,FALSE))</f>
        <v/>
      </c>
      <c r="F46" s="3" t="str">
        <f ca="1">IF(ISNA(VLOOKUP(D46,Registro!$B$3:$K$996,4,FALSE))=TRUE,"",VLOOKUP(D46,Registro!$B$3:$K$996,4,FALSE))</f>
        <v/>
      </c>
      <c r="G46" s="3" t="str">
        <f ca="1">IF(Registro!AF38="","",Registro!AF38)</f>
        <v/>
      </c>
    </row>
    <row r="47" spans="3:7" x14ac:dyDescent="0.35">
      <c r="C47" s="4" t="str">
        <f ca="1">IF(D47="","",HYPERLINK("#"&amp;"Registro!B"&amp;MATCH(D47,Registro!$B$4:$B$996,0)+7,"Ubicar en registro"))</f>
        <v/>
      </c>
      <c r="D47" s="3" t="str">
        <f ca="1">IF(Registro!AE39="","",Registro!AE39)</f>
        <v/>
      </c>
      <c r="E47" s="3" t="str">
        <f ca="1">IF(ISNA(VLOOKUP(D47,Registro!$B$3:$E$996,3,FALSE))=TRUE,"",VLOOKUP(D47,Registro!$B$3:$E$996,3,FALSE))</f>
        <v/>
      </c>
      <c r="F47" s="3" t="str">
        <f ca="1">IF(ISNA(VLOOKUP(D47,Registro!$B$3:$K$996,4,FALSE))=TRUE,"",VLOOKUP(D47,Registro!$B$3:$K$996,4,FALSE))</f>
        <v/>
      </c>
      <c r="G47" s="3" t="str">
        <f ca="1">IF(Registro!AF39="","",Registro!AF39)</f>
        <v/>
      </c>
    </row>
    <row r="48" spans="3:7" x14ac:dyDescent="0.35">
      <c r="C48" s="4" t="str">
        <f ca="1">IF(D48="","",HYPERLINK("#"&amp;"Registro!B"&amp;MATCH(D48,Registro!$B$4:$B$996,0)+7,"Ubicar en registro"))</f>
        <v/>
      </c>
      <c r="D48" s="3" t="str">
        <f ca="1">IF(Registro!AE40="","",Registro!AE40)</f>
        <v/>
      </c>
      <c r="E48" s="3" t="str">
        <f ca="1">IF(ISNA(VLOOKUP(D48,Registro!$B$3:$E$996,3,FALSE))=TRUE,"",VLOOKUP(D48,Registro!$B$3:$E$996,3,FALSE))</f>
        <v/>
      </c>
      <c r="F48" s="3" t="str">
        <f ca="1">IF(ISNA(VLOOKUP(D48,Registro!$B$3:$K$996,4,FALSE))=TRUE,"",VLOOKUP(D48,Registro!$B$3:$K$996,4,FALSE))</f>
        <v/>
      </c>
      <c r="G48" s="3" t="str">
        <f ca="1">IF(Registro!AF40="","",Registro!AF40)</f>
        <v/>
      </c>
    </row>
    <row r="49" spans="1:9" x14ac:dyDescent="0.35">
      <c r="C49" s="4" t="str">
        <f ca="1">IF(D49="","",HYPERLINK("#"&amp;"Registro!B"&amp;MATCH(D49,Registro!$B$4:$B$996,0)+7,"Ubicar en registro"))</f>
        <v/>
      </c>
      <c r="D49" s="3" t="str">
        <f ca="1">IF(Registro!AE41="","",Registro!AE41)</f>
        <v/>
      </c>
      <c r="E49" s="3" t="str">
        <f ca="1">IF(ISNA(VLOOKUP(D49,Registro!$B$3:$E$996,3,FALSE))=TRUE,"",VLOOKUP(D49,Registro!$B$3:$E$996,3,FALSE))</f>
        <v/>
      </c>
      <c r="F49" s="3" t="str">
        <f ca="1">IF(ISNA(VLOOKUP(D49,Registro!$B$3:$K$996,4,FALSE))=TRUE,"",VLOOKUP(D49,Registro!$B$3:$K$996,4,FALSE))</f>
        <v/>
      </c>
      <c r="G49" s="3" t="str">
        <f ca="1">IF(Registro!AF41="","",Registro!AF41)</f>
        <v/>
      </c>
    </row>
    <row r="50" spans="1:9" x14ac:dyDescent="0.35">
      <c r="C50" s="4" t="str">
        <f ca="1">IF(D50="","",HYPERLINK("#"&amp;"Registro!B"&amp;MATCH(D50,Registro!$B$4:$B$996,0)+7,"Ubicar en registro"))</f>
        <v/>
      </c>
      <c r="D50" s="3" t="str">
        <f ca="1">IF(Registro!AE42="","",Registro!AE42)</f>
        <v/>
      </c>
      <c r="E50" s="3" t="str">
        <f ca="1">IF(ISNA(VLOOKUP(D50,Registro!$B$3:$E$996,3,FALSE))=TRUE,"",VLOOKUP(D50,Registro!$B$3:$E$996,3,FALSE))</f>
        <v/>
      </c>
      <c r="F50" s="3" t="str">
        <f ca="1">IF(ISNA(VLOOKUP(D50,Registro!$B$3:$K$996,4,FALSE))=TRUE,"",VLOOKUP(D50,Registro!$B$3:$K$996,4,FALSE))</f>
        <v/>
      </c>
      <c r="G50" s="3" t="str">
        <f ca="1">IF(Registro!AF42="","",Registro!AF42)</f>
        <v/>
      </c>
    </row>
    <row r="51" spans="1:9" x14ac:dyDescent="0.35">
      <c r="C51" s="4" t="str">
        <f ca="1">IF(D51="","",HYPERLINK("#"&amp;"Registro!B"&amp;MATCH(D51,Registro!$B$4:$B$996,0)+7,"Ubicar en registro"))</f>
        <v/>
      </c>
      <c r="D51" s="3" t="str">
        <f ca="1">IF(Registro!AE43="","",Registro!AE43)</f>
        <v/>
      </c>
      <c r="E51" s="3" t="str">
        <f ca="1">IF(ISNA(VLOOKUP(D51,Registro!$B$3:$E$996,3,FALSE))=TRUE,"",VLOOKUP(D51,Registro!$B$3:$E$996,3,FALSE))</f>
        <v/>
      </c>
      <c r="F51" s="3" t="str">
        <f ca="1">IF(ISNA(VLOOKUP(D51,Registro!$B$3:$K$996,4,FALSE))=TRUE,"",VLOOKUP(D51,Registro!$B$3:$K$996,4,FALSE))</f>
        <v/>
      </c>
      <c r="G51" s="3" t="str">
        <f ca="1">IF(Registro!AF43="","",Registro!AF43)</f>
        <v/>
      </c>
    </row>
    <row r="52" spans="1:9" x14ac:dyDescent="0.35">
      <c r="A52" t="s">
        <v>382</v>
      </c>
      <c r="B52" t="s">
        <v>380</v>
      </c>
      <c r="C52" s="4" t="s">
        <v>381</v>
      </c>
      <c r="D52" s="3">
        <v>12</v>
      </c>
      <c r="E52" s="3" t="s">
        <v>376</v>
      </c>
      <c r="F52" s="3">
        <v>12</v>
      </c>
      <c r="G52" s="3" t="str">
        <f ca="1">IF(Registro!AF44="","",Registro!AF44)</f>
        <v/>
      </c>
      <c r="I52" t="s">
        <v>253</v>
      </c>
    </row>
    <row r="53" spans="1:9" x14ac:dyDescent="0.35">
      <c r="C53" s="4" t="str">
        <f ca="1">IF(D53="","",HYPERLINK("#"&amp;"Registro!B"&amp;MATCH(D53,Registro!$B$4:$B$996,0)+7,"Ubicar en registro"))</f>
        <v/>
      </c>
      <c r="D53" s="3" t="str">
        <f ca="1">IF(Registro!AE45="","",Registro!AE45)</f>
        <v/>
      </c>
      <c r="E53" s="3" t="str">
        <f ca="1">IF(ISNA(VLOOKUP(D53,Registro!$B$3:$E$996,3,FALSE))=TRUE,"",VLOOKUP(D53,Registro!$B$3:$E$996,3,FALSE))</f>
        <v/>
      </c>
      <c r="F53" s="3" t="str">
        <f ca="1">IF(ISNA(VLOOKUP(D53,Registro!$B$3:$K$996,4,FALSE))=TRUE,"",VLOOKUP(D53,Registro!$B$3:$K$996,4,FALSE))</f>
        <v/>
      </c>
      <c r="G53" s="3" t="str">
        <f ca="1">IF(Registro!AF45="","",Registro!AF45)</f>
        <v/>
      </c>
    </row>
    <row r="54" spans="1:9" x14ac:dyDescent="0.35">
      <c r="A54" t="s">
        <v>388</v>
      </c>
      <c r="B54">
        <v>8</v>
      </c>
      <c r="C54" s="4" t="s">
        <v>381</v>
      </c>
      <c r="D54" s="3">
        <v>22222</v>
      </c>
      <c r="E54" s="3" t="s">
        <v>23</v>
      </c>
      <c r="F54" s="3">
        <v>12</v>
      </c>
      <c r="G54" s="3">
        <v>1</v>
      </c>
      <c r="I54" t="s">
        <v>377</v>
      </c>
    </row>
    <row r="55" spans="1:9" x14ac:dyDescent="0.35">
      <c r="C55" s="4" t="str">
        <f ca="1">IF(D55="","",HYPERLINK("#"&amp;"Registro!B"&amp;MATCH(D55,Registro!$B$4:$B$996,0)+7,"Ubicar en registro"))</f>
        <v/>
      </c>
      <c r="D55" s="3" t="str">
        <f ca="1">IF(Registro!AE47="","",Registro!AE47)</f>
        <v/>
      </c>
      <c r="E55" s="3" t="str">
        <f ca="1">IF(ISNA(VLOOKUP(D55,Registro!$B$3:$E$996,3,FALSE))=TRUE,"",VLOOKUP(D55,Registro!$B$3:$E$996,3,FALSE))</f>
        <v/>
      </c>
      <c r="F55" s="3" t="str">
        <f ca="1">IF(ISNA(VLOOKUP(D55,Registro!$B$3:$K$996,4,FALSE))=TRUE,"",VLOOKUP(D55,Registro!$B$3:$K$996,4,FALSE))</f>
        <v/>
      </c>
      <c r="G55" s="3" t="str">
        <f ca="1">IF(Registro!AF47="","",Registro!AF47)</f>
        <v/>
      </c>
    </row>
    <row r="56" spans="1:9" x14ac:dyDescent="0.35">
      <c r="C56" s="4" t="str">
        <f ca="1">IF(D56="","",HYPERLINK("#"&amp;"Registro!B"&amp;MATCH(D56,Registro!$B$4:$B$996,0)+7,"Ubicar en registro"))</f>
        <v/>
      </c>
      <c r="D56" s="3" t="str">
        <f ca="1">IF(Registro!AE48="","",Registro!AE48)</f>
        <v/>
      </c>
      <c r="E56" s="3" t="str">
        <f ca="1">IF(ISNA(VLOOKUP(D56,Registro!$B$3:$E$996,3,FALSE))=TRUE,"",VLOOKUP(D56,Registro!$B$3:$E$996,3,FALSE))</f>
        <v/>
      </c>
      <c r="F56" s="3" t="str">
        <f ca="1">IF(ISNA(VLOOKUP(D56,Registro!$B$3:$K$996,4,FALSE))=TRUE,"",VLOOKUP(D56,Registro!$B$3:$K$996,4,FALSE))</f>
        <v/>
      </c>
      <c r="G56" s="3" t="str">
        <f ca="1">IF(Registro!AF48="","",Registro!AF48)</f>
        <v/>
      </c>
    </row>
    <row r="57" spans="1:9" x14ac:dyDescent="0.35">
      <c r="C57" s="4" t="str">
        <f ca="1">IF(D57="","",HYPERLINK("#"&amp;"Registro!B"&amp;MATCH(D57,Registro!$B$4:$B$996,0)+7,"Ubicar en registro"))</f>
        <v/>
      </c>
      <c r="D57" s="3" t="str">
        <f ca="1">IF(Registro!AE49="","",Registro!AE49)</f>
        <v/>
      </c>
      <c r="E57" s="3" t="str">
        <f ca="1">IF(ISNA(VLOOKUP(D57,Registro!$B$3:$E$996,3,FALSE))=TRUE,"",VLOOKUP(D57,Registro!$B$3:$E$996,3,FALSE))</f>
        <v/>
      </c>
      <c r="F57" s="3" t="str">
        <f ca="1">IF(ISNA(VLOOKUP(D57,Registro!$B$3:$K$996,4,FALSE))=TRUE,"",VLOOKUP(D57,Registro!$B$3:$K$996,4,FALSE))</f>
        <v/>
      </c>
      <c r="G57" s="3" t="str">
        <f ca="1">IF(Registro!AF49="","",Registro!AF49)</f>
        <v/>
      </c>
    </row>
    <row r="58" spans="1:9" x14ac:dyDescent="0.35">
      <c r="C58" s="4" t="str">
        <f ca="1">IF(D58="","",HYPERLINK("#"&amp;"Registro!B"&amp;MATCH(D58,Registro!$B$4:$B$996,0)+7,"Ubicar en registro"))</f>
        <v/>
      </c>
      <c r="D58" s="3" t="str">
        <f ca="1">IF(Registro!AE50="","",Registro!AE50)</f>
        <v/>
      </c>
      <c r="E58" s="3" t="str">
        <f ca="1">IF(ISNA(VLOOKUP(D58,Registro!$B$3:$E$996,3,FALSE))=TRUE,"",VLOOKUP(D58,Registro!$B$3:$E$996,3,FALSE))</f>
        <v/>
      </c>
      <c r="F58" s="3" t="str">
        <f ca="1">IF(ISNA(VLOOKUP(D58,Registro!$B$3:$K$996,4,FALSE))=TRUE,"",VLOOKUP(D58,Registro!$B$3:$K$996,4,FALSE))</f>
        <v/>
      </c>
      <c r="G58" s="3" t="str">
        <f ca="1">IF(Registro!AF50="","",Registro!AF50)</f>
        <v/>
      </c>
    </row>
    <row r="59" spans="1:9" x14ac:dyDescent="0.35">
      <c r="C59" s="4" t="str">
        <f ca="1">IF(D59="","",HYPERLINK("#"&amp;"Registro!B"&amp;MATCH(D59,Registro!$B$4:$B$996,0)+7,"Ubicar en registro"))</f>
        <v/>
      </c>
      <c r="D59" s="3" t="str">
        <f ca="1">IF(Registro!AE51="","",Registro!AE51)</f>
        <v/>
      </c>
      <c r="E59" s="3" t="str">
        <f ca="1">IF(ISNA(VLOOKUP(D59,Registro!$B$3:$E$996,3,FALSE))=TRUE,"",VLOOKUP(D59,Registro!$B$3:$E$996,3,FALSE))</f>
        <v/>
      </c>
      <c r="F59" s="3" t="str">
        <f ca="1">IF(ISNA(VLOOKUP(D59,Registro!$B$3:$K$996,4,FALSE))=TRUE,"",VLOOKUP(D59,Registro!$B$3:$K$996,4,FALSE))</f>
        <v/>
      </c>
      <c r="G59" s="3" t="str">
        <f ca="1">IF(Registro!AF51="","",Registro!AF51)</f>
        <v/>
      </c>
    </row>
    <row r="60" spans="1:9" x14ac:dyDescent="0.35">
      <c r="C60" s="4" t="str">
        <f ca="1">IF(D60="","",HYPERLINK("#"&amp;"Registro!B"&amp;MATCH(D60,Registro!$B$4:$B$996,0)+7,"Ubicar en registro"))</f>
        <v/>
      </c>
      <c r="D60" s="3" t="str">
        <f ca="1">IF(Registro!AE52="","",Registro!AE52)</f>
        <v/>
      </c>
      <c r="E60" s="3" t="str">
        <f ca="1">IF(ISNA(VLOOKUP(D60,Registro!$B$3:$E$996,3,FALSE))=TRUE,"",VLOOKUP(D60,Registro!$B$3:$E$996,3,FALSE))</f>
        <v/>
      </c>
      <c r="F60" s="3" t="str">
        <f ca="1">IF(ISNA(VLOOKUP(D60,Registro!$B$3:$K$996,4,FALSE))=TRUE,"",VLOOKUP(D60,Registro!$B$3:$K$996,4,FALSE))</f>
        <v/>
      </c>
      <c r="G60" s="3" t="str">
        <f ca="1">IF(Registro!AF52="","",Registro!AF52)</f>
        <v/>
      </c>
    </row>
    <row r="61" spans="1:9" x14ac:dyDescent="0.35">
      <c r="C61" s="4" t="str">
        <f ca="1">IF(D61="","",HYPERLINK("#"&amp;"Registro!B"&amp;MATCH(D61,Registro!$B$4:$B$996,0)+7,"Ubicar en registro"))</f>
        <v/>
      </c>
      <c r="D61" s="3" t="str">
        <f ca="1">IF(Registro!AE53="","",Registro!AE53)</f>
        <v/>
      </c>
      <c r="E61" s="3" t="str">
        <f ca="1">IF(ISNA(VLOOKUP(D61,Registro!$B$3:$E$996,3,FALSE))=TRUE,"",VLOOKUP(D61,Registro!$B$3:$E$996,3,FALSE))</f>
        <v/>
      </c>
      <c r="F61" s="3" t="str">
        <f ca="1">IF(ISNA(VLOOKUP(D61,Registro!$B$3:$K$996,4,FALSE))=TRUE,"",VLOOKUP(D61,Registro!$B$3:$K$996,4,FALSE))</f>
        <v/>
      </c>
      <c r="G61" s="3" t="str">
        <f ca="1">IF(Registro!AF53="","",Registro!AF53)</f>
        <v/>
      </c>
    </row>
    <row r="62" spans="1:9" x14ac:dyDescent="0.35">
      <c r="C62" s="4" t="str">
        <f ca="1">IF(D62="","",HYPERLINK("#"&amp;"Registro!B"&amp;MATCH(D62,Registro!$B$4:$B$996,0)+7,"Ubicar en registro"))</f>
        <v/>
      </c>
      <c r="D62" s="3" t="str">
        <f ca="1">IF(Registro!AE54="","",Registro!AE54)</f>
        <v/>
      </c>
      <c r="E62" s="3" t="str">
        <f ca="1">IF(ISNA(VLOOKUP(D62,Registro!$B$3:$E$996,3,FALSE))=TRUE,"",VLOOKUP(D62,Registro!$B$3:$E$996,3,FALSE))</f>
        <v/>
      </c>
      <c r="F62" s="3" t="str">
        <f ca="1">IF(ISNA(VLOOKUP(D62,Registro!$B$3:$K$996,4,FALSE))=TRUE,"",VLOOKUP(D62,Registro!$B$3:$K$996,4,FALSE))</f>
        <v/>
      </c>
      <c r="G62" s="3" t="str">
        <f ca="1">IF(Registro!AF54="","",Registro!AF54)</f>
        <v/>
      </c>
    </row>
    <row r="63" spans="1:9" x14ac:dyDescent="0.35">
      <c r="C63" s="4" t="str">
        <f ca="1">IF(D63="","",HYPERLINK("#"&amp;"Registro!B"&amp;MATCH(D63,Registro!$B$4:$B$996,0)+7,"Ubicar en registro"))</f>
        <v/>
      </c>
      <c r="D63" s="3" t="str">
        <f ca="1">IF(Registro!AE55="","",Registro!AE55)</f>
        <v/>
      </c>
      <c r="E63" s="3" t="str">
        <f ca="1">IF(ISNA(VLOOKUP(D63,Registro!$B$3:$E$996,3,FALSE))=TRUE,"",VLOOKUP(D63,Registro!$B$3:$E$996,3,FALSE))</f>
        <v/>
      </c>
      <c r="F63" s="3" t="str">
        <f ca="1">IF(ISNA(VLOOKUP(D63,Registro!$B$3:$K$996,4,FALSE))=TRUE,"",VLOOKUP(D63,Registro!$B$3:$K$996,4,FALSE))</f>
        <v/>
      </c>
      <c r="G63" s="3" t="str">
        <f ca="1">IF(Registro!AF55="","",Registro!AF55)</f>
        <v/>
      </c>
    </row>
    <row r="64" spans="1:9" x14ac:dyDescent="0.35">
      <c r="C64" s="4" t="str">
        <f ca="1">IF(D64="","",HYPERLINK("#"&amp;"Registro!B"&amp;MATCH(D64,Registro!$B$4:$B$996,0)+7,"Ubicar en registro"))</f>
        <v/>
      </c>
      <c r="D64" s="3" t="str">
        <f ca="1">IF(Registro!AE56="","",Registro!AE56)</f>
        <v/>
      </c>
      <c r="E64" s="3" t="str">
        <f ca="1">IF(ISNA(VLOOKUP(D64,Registro!$B$3:$E$996,3,FALSE))=TRUE,"",VLOOKUP(D64,Registro!$B$3:$E$996,3,FALSE))</f>
        <v/>
      </c>
      <c r="F64" s="3" t="str">
        <f ca="1">IF(ISNA(VLOOKUP(D64,Registro!$B$3:$K$996,4,FALSE))=TRUE,"",VLOOKUP(D64,Registro!$B$3:$K$996,4,FALSE))</f>
        <v/>
      </c>
      <c r="G64" s="3" t="str">
        <f ca="1">IF(Registro!AF56="","",Registro!AF56)</f>
        <v/>
      </c>
    </row>
    <row r="65" spans="3:7" x14ac:dyDescent="0.35">
      <c r="C65" s="4" t="str">
        <f ca="1">IF(D65="","",HYPERLINK("#"&amp;"Registro!B"&amp;MATCH(D65,Registro!$B$4:$B$996,0)+7,"Ubicar en registro"))</f>
        <v/>
      </c>
      <c r="D65" s="3" t="str">
        <f ca="1">IF(Registro!AE57="","",Registro!AE57)</f>
        <v/>
      </c>
      <c r="E65" s="3" t="str">
        <f ca="1">IF(ISNA(VLOOKUP(D65,Registro!$B$3:$E$996,3,FALSE))=TRUE,"",VLOOKUP(D65,Registro!$B$3:$E$996,3,FALSE))</f>
        <v/>
      </c>
      <c r="F65" s="3" t="str">
        <f ca="1">IF(ISNA(VLOOKUP(D65,Registro!$B$3:$K$996,4,FALSE))=TRUE,"",VLOOKUP(D65,Registro!$B$3:$K$996,4,FALSE))</f>
        <v/>
      </c>
      <c r="G65" s="3" t="str">
        <f ca="1">IF(Registro!AF57="","",Registro!AF57)</f>
        <v/>
      </c>
    </row>
    <row r="66" spans="3:7" x14ac:dyDescent="0.35">
      <c r="C66" s="4" t="str">
        <f ca="1">IF(D66="","",HYPERLINK("#"&amp;"Registro!B"&amp;MATCH(D66,Registro!$B$4:$B$996,0)+7,"Ubicar en registro"))</f>
        <v/>
      </c>
      <c r="D66" s="3" t="str">
        <f ca="1">IF(Registro!AE58="","",Registro!AE58)</f>
        <v/>
      </c>
      <c r="E66" s="3" t="str">
        <f ca="1">IF(ISNA(VLOOKUP(D66,Registro!$B$3:$E$996,3,FALSE))=TRUE,"",VLOOKUP(D66,Registro!$B$3:$E$996,3,FALSE))</f>
        <v/>
      </c>
      <c r="F66" s="3" t="str">
        <f ca="1">IF(ISNA(VLOOKUP(D66,Registro!$B$3:$K$996,4,FALSE))=TRUE,"",VLOOKUP(D66,Registro!$B$3:$K$996,4,FALSE))</f>
        <v/>
      </c>
      <c r="G66" s="3" t="str">
        <f ca="1">IF(Registro!AF58="","",Registro!AF58)</f>
        <v/>
      </c>
    </row>
    <row r="67" spans="3:7" x14ac:dyDescent="0.35">
      <c r="C67" s="4" t="str">
        <f ca="1">IF(D67="","",HYPERLINK("#"&amp;"Registro!B"&amp;MATCH(D67,Registro!$B$4:$B$996,0)+7,"Ubicar en registro"))</f>
        <v/>
      </c>
      <c r="D67" s="3" t="str">
        <f ca="1">IF(Registro!AE59="","",Registro!AE59)</f>
        <v/>
      </c>
      <c r="E67" s="3" t="str">
        <f ca="1">IF(ISNA(VLOOKUP(D67,Registro!$B$3:$E$996,3,FALSE))=TRUE,"",VLOOKUP(D67,Registro!$B$3:$E$996,3,FALSE))</f>
        <v/>
      </c>
      <c r="F67" s="3" t="str">
        <f ca="1">IF(ISNA(VLOOKUP(D67,Registro!$B$3:$K$996,4,FALSE))=TRUE,"",VLOOKUP(D67,Registro!$B$3:$K$996,4,FALSE))</f>
        <v/>
      </c>
      <c r="G67" s="3" t="str">
        <f ca="1">IF(Registro!AF59="","",Registro!AF59)</f>
        <v/>
      </c>
    </row>
    <row r="68" spans="3:7" x14ac:dyDescent="0.35">
      <c r="C68" s="4" t="str">
        <f ca="1">IF(D68="","",HYPERLINK("#"&amp;"Registro!B"&amp;MATCH(D68,Registro!$B$4:$B$996,0)+7,"Ubicar en registro"))</f>
        <v/>
      </c>
      <c r="D68" s="3" t="str">
        <f ca="1">IF(Registro!AE60="","",Registro!AE60)</f>
        <v/>
      </c>
      <c r="E68" s="3" t="str">
        <f ca="1">IF(ISNA(VLOOKUP(D68,Registro!$B$3:$E$996,3,FALSE))=TRUE,"",VLOOKUP(D68,Registro!$B$3:$E$996,3,FALSE))</f>
        <v/>
      </c>
      <c r="F68" s="3" t="str">
        <f ca="1">IF(ISNA(VLOOKUP(D68,Registro!$B$3:$K$996,4,FALSE))=TRUE,"",VLOOKUP(D68,Registro!$B$3:$K$996,4,FALSE))</f>
        <v/>
      </c>
      <c r="G68" s="3" t="str">
        <f ca="1">IF(Registro!AF60="","",Registro!AF60)</f>
        <v/>
      </c>
    </row>
    <row r="69" spans="3:7" x14ac:dyDescent="0.35">
      <c r="C69" s="4" t="str">
        <f ca="1">IF(D69="","",HYPERLINK("#"&amp;"Registro!B"&amp;MATCH(D69,Registro!$B$4:$B$996,0)+7,"Ubicar en registro"))</f>
        <v/>
      </c>
      <c r="D69" s="3" t="str">
        <f ca="1">IF(Registro!AE61="","",Registro!AE61)</f>
        <v/>
      </c>
      <c r="E69" s="3" t="str">
        <f ca="1">IF(ISNA(VLOOKUP(D69,Registro!$B$3:$E$996,3,FALSE))=TRUE,"",VLOOKUP(D69,Registro!$B$3:$E$996,3,FALSE))</f>
        <v/>
      </c>
      <c r="F69" s="3" t="str">
        <f ca="1">IF(ISNA(VLOOKUP(D69,Registro!$B$3:$K$996,4,FALSE))=TRUE,"",VLOOKUP(D69,Registro!$B$3:$K$996,4,FALSE))</f>
        <v/>
      </c>
      <c r="G69" s="3" t="str">
        <f ca="1">IF(Registro!AF61="","",Registro!AF61)</f>
        <v/>
      </c>
    </row>
    <row r="70" spans="3:7" x14ac:dyDescent="0.35">
      <c r="C70" s="4" t="str">
        <f ca="1">IF(D70="","",HYPERLINK("#"&amp;"Registro!B"&amp;MATCH(D70,Registro!$B$4:$B$996,0)+7,"Ubicar en registro"))</f>
        <v/>
      </c>
      <c r="D70" s="3" t="str">
        <f ca="1">IF(Registro!AE62="","",Registro!AE62)</f>
        <v/>
      </c>
      <c r="E70" s="3" t="str">
        <f ca="1">IF(ISNA(VLOOKUP(D70,Registro!$B$3:$E$996,3,FALSE))=TRUE,"",VLOOKUP(D70,Registro!$B$3:$E$996,3,FALSE))</f>
        <v/>
      </c>
      <c r="F70" s="3" t="str">
        <f ca="1">IF(ISNA(VLOOKUP(D70,Registro!$B$3:$K$996,4,FALSE))=TRUE,"",VLOOKUP(D70,Registro!$B$3:$K$996,4,FALSE))</f>
        <v/>
      </c>
      <c r="G70" s="3" t="str">
        <f ca="1">IF(Registro!AF62="","",Registro!AF62)</f>
        <v/>
      </c>
    </row>
    <row r="71" spans="3:7" x14ac:dyDescent="0.35">
      <c r="C71" s="4" t="str">
        <f ca="1">IF(D71="","",HYPERLINK("#"&amp;"Registro!B"&amp;MATCH(D71,Registro!$B$4:$B$996,0)+7,"Ubicar en registro"))</f>
        <v/>
      </c>
      <c r="D71" s="3" t="str">
        <f ca="1">IF(Registro!AE63="","",Registro!AE63)</f>
        <v/>
      </c>
      <c r="E71" s="3" t="str">
        <f ca="1">IF(ISNA(VLOOKUP(D71,Registro!$B$3:$E$996,3,FALSE))=TRUE,"",VLOOKUP(D71,Registro!$B$3:$E$996,3,FALSE))</f>
        <v/>
      </c>
      <c r="F71" s="3" t="str">
        <f ca="1">IF(ISNA(VLOOKUP(D71,Registro!$B$3:$K$996,4,FALSE))=TRUE,"",VLOOKUP(D71,Registro!$B$3:$K$996,4,FALSE))</f>
        <v/>
      </c>
      <c r="G71" s="3" t="str">
        <f ca="1">IF(Registro!AF63="","",Registro!AF63)</f>
        <v/>
      </c>
    </row>
    <row r="72" spans="3:7" x14ac:dyDescent="0.35">
      <c r="C72" s="4" t="str">
        <f ca="1">IF(D72="","",HYPERLINK("#"&amp;"Registro!B"&amp;MATCH(D72,Registro!$B$4:$B$996,0)+7,"Ubicar en registro"))</f>
        <v/>
      </c>
      <c r="D72" s="3" t="str">
        <f ca="1">IF(Registro!AE64="","",Registro!AE64)</f>
        <v/>
      </c>
      <c r="E72" s="3" t="str">
        <f ca="1">IF(ISNA(VLOOKUP(D72,Registro!$B$3:$E$996,3,FALSE))=TRUE,"",VLOOKUP(D72,Registro!$B$3:$E$996,3,FALSE))</f>
        <v/>
      </c>
      <c r="F72" s="3" t="str">
        <f ca="1">IF(ISNA(VLOOKUP(D72,Registro!$B$3:$K$996,4,FALSE))=TRUE,"",VLOOKUP(D72,Registro!$B$3:$K$996,4,FALSE))</f>
        <v/>
      </c>
      <c r="G72" s="3" t="str">
        <f ca="1">IF(Registro!AF64="","",Registro!AF64)</f>
        <v/>
      </c>
    </row>
    <row r="73" spans="3:7" x14ac:dyDescent="0.35">
      <c r="C73" s="4" t="str">
        <f ca="1">IF(D73="","",HYPERLINK("#"&amp;"Registro!B"&amp;MATCH(D73,Registro!$B$4:$B$996,0)+7,"Ubicar en registro"))</f>
        <v/>
      </c>
      <c r="D73" s="3" t="str">
        <f ca="1">IF(Registro!AE65="","",Registro!AE65)</f>
        <v/>
      </c>
      <c r="E73" s="3" t="str">
        <f ca="1">IF(ISNA(VLOOKUP(D73,Registro!$B$3:$E$996,3,FALSE))=TRUE,"",VLOOKUP(D73,Registro!$B$3:$E$996,3,FALSE))</f>
        <v/>
      </c>
      <c r="F73" s="3" t="str">
        <f ca="1">IF(ISNA(VLOOKUP(D73,Registro!$B$3:$K$996,4,FALSE))=TRUE,"",VLOOKUP(D73,Registro!$B$3:$K$996,4,FALSE))</f>
        <v/>
      </c>
      <c r="G73" s="3" t="str">
        <f ca="1">IF(Registro!AF65="","",Registro!AF65)</f>
        <v/>
      </c>
    </row>
    <row r="74" spans="3:7" x14ac:dyDescent="0.35">
      <c r="C74" s="4" t="str">
        <f ca="1">IF(D74="","",HYPERLINK("#"&amp;"Registro!B"&amp;MATCH(D74,Registro!$B$4:$B$996,0)+7,"Ubicar en registro"))</f>
        <v/>
      </c>
      <c r="D74" s="3" t="str">
        <f ca="1">IF(Registro!AE66="","",Registro!AE66)</f>
        <v/>
      </c>
      <c r="E74" s="3" t="str">
        <f ca="1">IF(ISNA(VLOOKUP(D74,Registro!$B$3:$E$996,3,FALSE))=TRUE,"",VLOOKUP(D74,Registro!$B$3:$E$996,3,FALSE))</f>
        <v/>
      </c>
      <c r="F74" s="3" t="str">
        <f ca="1">IF(ISNA(VLOOKUP(D74,Registro!$B$3:$K$996,4,FALSE))=TRUE,"",VLOOKUP(D74,Registro!$B$3:$K$996,4,FALSE))</f>
        <v/>
      </c>
      <c r="G74" s="3" t="str">
        <f ca="1">IF(Registro!AF66="","",Registro!AF66)</f>
        <v/>
      </c>
    </row>
    <row r="75" spans="3:7" x14ac:dyDescent="0.35">
      <c r="C75" s="4" t="str">
        <f ca="1">IF(D75="","",HYPERLINK("#"&amp;"Registro!B"&amp;MATCH(D75,Registro!$B$4:$B$996,0)+7,"Ubicar en registro"))</f>
        <v/>
      </c>
      <c r="D75" s="3" t="str">
        <f ca="1">IF(Registro!AE67="","",Registro!AE67)</f>
        <v/>
      </c>
      <c r="E75" s="3" t="str">
        <f ca="1">IF(ISNA(VLOOKUP(D75,Registro!$B$3:$E$996,3,FALSE))=TRUE,"",VLOOKUP(D75,Registro!$B$3:$E$996,3,FALSE))</f>
        <v/>
      </c>
      <c r="F75" s="3" t="str">
        <f ca="1">IF(ISNA(VLOOKUP(D75,Registro!$B$3:$K$996,4,FALSE))=TRUE,"",VLOOKUP(D75,Registro!$B$3:$K$996,4,FALSE))</f>
        <v/>
      </c>
      <c r="G75" s="3" t="str">
        <f ca="1">IF(Registro!AF67="","",Registro!AF67)</f>
        <v/>
      </c>
    </row>
    <row r="76" spans="3:7" x14ac:dyDescent="0.35">
      <c r="C76" s="4" t="str">
        <f ca="1">IF(D76="","",HYPERLINK("#"&amp;"Registro!B"&amp;MATCH(D76,Registro!$B$4:$B$996,0)+7,"Ubicar en registro"))</f>
        <v/>
      </c>
      <c r="D76" s="3" t="str">
        <f ca="1">IF(Registro!AE68="","",Registro!AE68)</f>
        <v/>
      </c>
      <c r="E76" s="3" t="str">
        <f ca="1">IF(ISNA(VLOOKUP(D76,Registro!$B$3:$E$996,3,FALSE))=TRUE,"",VLOOKUP(D76,Registro!$B$3:$E$996,3,FALSE))</f>
        <v/>
      </c>
      <c r="F76" s="3" t="str">
        <f ca="1">IF(ISNA(VLOOKUP(D76,Registro!$B$3:$K$996,4,FALSE))=TRUE,"",VLOOKUP(D76,Registro!$B$3:$K$996,4,FALSE))</f>
        <v/>
      </c>
      <c r="G76" s="3" t="str">
        <f ca="1">IF(Registro!AF68="","",Registro!AF68)</f>
        <v/>
      </c>
    </row>
    <row r="77" spans="3:7" x14ac:dyDescent="0.35">
      <c r="C77" s="4" t="str">
        <f ca="1">IF(D77="","",HYPERLINK("#"&amp;"Registro!B"&amp;MATCH(D77,Registro!$B$4:$B$996,0)+7,"Ubicar en registro"))</f>
        <v/>
      </c>
      <c r="D77" s="3" t="str">
        <f ca="1">IF(Registro!AE69="","",Registro!AE69)</f>
        <v/>
      </c>
      <c r="E77" s="3" t="str">
        <f ca="1">IF(ISNA(VLOOKUP(D77,Registro!$B$3:$E$996,3,FALSE))=TRUE,"",VLOOKUP(D77,Registro!$B$3:$E$996,3,FALSE))</f>
        <v/>
      </c>
      <c r="F77" s="3" t="str">
        <f ca="1">IF(ISNA(VLOOKUP(D77,Registro!$B$3:$K$996,4,FALSE))=TRUE,"",VLOOKUP(D77,Registro!$B$3:$K$996,4,FALSE))</f>
        <v/>
      </c>
      <c r="G77" s="3" t="str">
        <f ca="1">IF(Registro!AF69="","",Registro!AF69)</f>
        <v/>
      </c>
    </row>
    <row r="78" spans="3:7" x14ac:dyDescent="0.35">
      <c r="C78" s="4" t="str">
        <f ca="1">IF(D78="","",HYPERLINK("#"&amp;"Registro!B"&amp;MATCH(D78,Registro!$B$4:$B$996,0)+7,"Ubicar en registro"))</f>
        <v/>
      </c>
      <c r="D78" s="3" t="str">
        <f ca="1">IF(Registro!AE70="","",Registro!AE70)</f>
        <v/>
      </c>
      <c r="E78" s="3" t="str">
        <f ca="1">IF(ISNA(VLOOKUP(D78,Registro!$B$3:$E$996,3,FALSE))=TRUE,"",VLOOKUP(D78,Registro!$B$3:$E$996,3,FALSE))</f>
        <v/>
      </c>
      <c r="F78" s="3" t="str">
        <f ca="1">IF(ISNA(VLOOKUP(D78,Registro!$B$3:$K$996,4,FALSE))=TRUE,"",VLOOKUP(D78,Registro!$B$3:$K$996,4,FALSE))</f>
        <v/>
      </c>
      <c r="G78" s="3" t="str">
        <f ca="1">IF(Registro!AF70="","",Registro!AF70)</f>
        <v/>
      </c>
    </row>
    <row r="79" spans="3:7" x14ac:dyDescent="0.35">
      <c r="C79" s="4" t="str">
        <f ca="1">IF(D79="","",HYPERLINK("#"&amp;"Registro!B"&amp;MATCH(D79,Registro!$B$4:$B$996,0)+7,"Ubicar en registro"))</f>
        <v/>
      </c>
      <c r="D79" s="3" t="str">
        <f ca="1">IF(Registro!AE71="","",Registro!AE71)</f>
        <v/>
      </c>
      <c r="E79" s="3" t="str">
        <f ca="1">IF(ISNA(VLOOKUP(D79,Registro!$B$3:$E$996,3,FALSE))=TRUE,"",VLOOKUP(D79,Registro!$B$3:$E$996,3,FALSE))</f>
        <v/>
      </c>
      <c r="F79" s="3" t="str">
        <f ca="1">IF(ISNA(VLOOKUP(D79,Registro!$B$3:$K$996,4,FALSE))=TRUE,"",VLOOKUP(D79,Registro!$B$3:$K$996,4,FALSE))</f>
        <v/>
      </c>
      <c r="G79" s="3" t="str">
        <f ca="1">IF(Registro!AF71="","",Registro!AF71)</f>
        <v/>
      </c>
    </row>
    <row r="80" spans="3:7" x14ac:dyDescent="0.35">
      <c r="C80" s="4" t="str">
        <f ca="1">IF(D80="","",HYPERLINK("#"&amp;"Registro!B"&amp;MATCH(D80,Registro!$B$4:$B$996,0)+7,"Ubicar en registro"))</f>
        <v/>
      </c>
      <c r="D80" s="3" t="str">
        <f ca="1">IF(Registro!AE72="","",Registro!AE72)</f>
        <v/>
      </c>
      <c r="E80" s="3" t="str">
        <f ca="1">IF(ISNA(VLOOKUP(D80,Registro!$B$3:$E$996,3,FALSE))=TRUE,"",VLOOKUP(D80,Registro!$B$3:$E$996,3,FALSE))</f>
        <v/>
      </c>
      <c r="F80" s="3" t="str">
        <f ca="1">IF(ISNA(VLOOKUP(D80,Registro!$B$3:$K$996,4,FALSE))=TRUE,"",VLOOKUP(D80,Registro!$B$3:$K$996,4,FALSE))</f>
        <v/>
      </c>
      <c r="G80" s="3" t="str">
        <f ca="1">IF(Registro!AF72="","",Registro!AF72)</f>
        <v/>
      </c>
    </row>
    <row r="81" spans="3:7" x14ac:dyDescent="0.35">
      <c r="C81" s="4" t="str">
        <f ca="1">IF(D81="","",HYPERLINK("#"&amp;"Registro!B"&amp;MATCH(D81,Registro!$B$4:$B$996,0)+7,"Ubicar en registro"))</f>
        <v/>
      </c>
      <c r="D81" s="3" t="str">
        <f ca="1">IF(Registro!AE73="","",Registro!AE73)</f>
        <v/>
      </c>
      <c r="E81" s="3" t="str">
        <f ca="1">IF(ISNA(VLOOKUP(D81,Registro!$B$3:$E$996,3,FALSE))=TRUE,"",VLOOKUP(D81,Registro!$B$3:$E$996,3,FALSE))</f>
        <v/>
      </c>
      <c r="F81" s="3" t="str">
        <f ca="1">IF(ISNA(VLOOKUP(D81,Registro!$B$3:$K$996,4,FALSE))=TRUE,"",VLOOKUP(D81,Registro!$B$3:$K$996,4,FALSE))</f>
        <v/>
      </c>
      <c r="G81" s="3" t="str">
        <f ca="1">IF(Registro!AF73="","",Registro!AF73)</f>
        <v/>
      </c>
    </row>
    <row r="82" spans="3:7" x14ac:dyDescent="0.35">
      <c r="C82" s="4" t="str">
        <f ca="1">IF(D82="","",HYPERLINK("#"&amp;"Registro!B"&amp;MATCH(D82,Registro!$B$4:$B$996,0)+7,"Ubicar en registro"))</f>
        <v/>
      </c>
      <c r="D82" s="3" t="str">
        <f ca="1">IF(Registro!AE74="","",Registro!AE74)</f>
        <v/>
      </c>
      <c r="E82" s="3" t="str">
        <f ca="1">IF(ISNA(VLOOKUP(D82,Registro!$B$3:$E$996,3,FALSE))=TRUE,"",VLOOKUP(D82,Registro!$B$3:$E$996,3,FALSE))</f>
        <v/>
      </c>
      <c r="F82" s="3" t="str">
        <f ca="1">IF(ISNA(VLOOKUP(D82,Registro!$B$3:$K$996,4,FALSE))=TRUE,"",VLOOKUP(D82,Registro!$B$3:$K$996,4,FALSE))</f>
        <v/>
      </c>
      <c r="G82" s="3" t="str">
        <f ca="1">IF(Registro!AF74="","",Registro!AF74)</f>
        <v/>
      </c>
    </row>
    <row r="83" spans="3:7" x14ac:dyDescent="0.35">
      <c r="C83" s="4" t="str">
        <f ca="1">IF(D83="","",HYPERLINK("#"&amp;"Registro!B"&amp;MATCH(D83,Registro!$B$4:$B$996,0)+7,"Ubicar en registro"))</f>
        <v/>
      </c>
      <c r="D83" s="3" t="str">
        <f ca="1">IF(Registro!AE75="","",Registro!AE75)</f>
        <v/>
      </c>
      <c r="E83" s="3" t="str">
        <f ca="1">IF(ISNA(VLOOKUP(D83,Registro!$B$3:$E$996,3,FALSE))=TRUE,"",VLOOKUP(D83,Registro!$B$3:$E$996,3,FALSE))</f>
        <v/>
      </c>
      <c r="F83" s="3" t="str">
        <f ca="1">IF(ISNA(VLOOKUP(D83,Registro!$B$3:$K$996,4,FALSE))=TRUE,"",VLOOKUP(D83,Registro!$B$3:$K$996,4,FALSE))</f>
        <v/>
      </c>
      <c r="G83" s="3" t="str">
        <f ca="1">IF(Registro!AF75="","",Registro!AF75)</f>
        <v/>
      </c>
    </row>
    <row r="84" spans="3:7" x14ac:dyDescent="0.35">
      <c r="C84" s="4" t="str">
        <f ca="1">IF(D84="","",HYPERLINK("#"&amp;"Registro!B"&amp;MATCH(D84,Registro!$B$4:$B$996,0)+7,"Ubicar en registro"))</f>
        <v/>
      </c>
      <c r="D84" s="3" t="str">
        <f ca="1">IF(Registro!AE76="","",Registro!AE76)</f>
        <v/>
      </c>
      <c r="E84" s="3" t="str">
        <f ca="1">IF(ISNA(VLOOKUP(D84,Registro!$B$3:$E$996,3,FALSE))=TRUE,"",VLOOKUP(D84,Registro!$B$3:$E$996,3,FALSE))</f>
        <v/>
      </c>
      <c r="F84" s="3" t="str">
        <f ca="1">IF(ISNA(VLOOKUP(D84,Registro!$B$3:$K$996,4,FALSE))=TRUE,"",VLOOKUP(D84,Registro!$B$3:$K$996,4,FALSE))</f>
        <v/>
      </c>
      <c r="G84" s="3" t="str">
        <f ca="1">IF(Registro!AF76="","",Registro!AF76)</f>
        <v/>
      </c>
    </row>
    <row r="85" spans="3:7" x14ac:dyDescent="0.35">
      <c r="C85" s="4" t="str">
        <f ca="1">IF(D85="","",HYPERLINK("#"&amp;"Registro!B"&amp;MATCH(D85,Registro!$B$4:$B$996,0)+7,"Ubicar en registro"))</f>
        <v/>
      </c>
      <c r="D85" s="3" t="str">
        <f ca="1">IF(Registro!AE77="","",Registro!AE77)</f>
        <v/>
      </c>
      <c r="E85" s="3" t="str">
        <f ca="1">IF(ISNA(VLOOKUP(D85,Registro!$B$3:$E$996,3,FALSE))=TRUE,"",VLOOKUP(D85,Registro!$B$3:$E$996,3,FALSE))</f>
        <v/>
      </c>
      <c r="F85" s="3" t="str">
        <f ca="1">IF(ISNA(VLOOKUP(D85,Registro!$B$3:$K$996,4,FALSE))=TRUE,"",VLOOKUP(D85,Registro!$B$3:$K$996,4,FALSE))</f>
        <v/>
      </c>
      <c r="G85" s="3" t="str">
        <f ca="1">IF(Registro!AF77="","",Registro!AF77)</f>
        <v/>
      </c>
    </row>
    <row r="86" spans="3:7" x14ac:dyDescent="0.35">
      <c r="C86" s="4" t="str">
        <f ca="1">IF(D86="","",HYPERLINK("#"&amp;"Registro!B"&amp;MATCH(D86,Registro!$B$4:$B$996,0)+7,"Ubicar en registro"))</f>
        <v/>
      </c>
      <c r="D86" s="3" t="str">
        <f ca="1">IF(Registro!AE78="","",Registro!AE78)</f>
        <v/>
      </c>
      <c r="E86" s="3" t="str">
        <f ca="1">IF(ISNA(VLOOKUP(D86,Registro!$B$3:$E$996,3,FALSE))=TRUE,"",VLOOKUP(D86,Registro!$B$3:$E$996,3,FALSE))</f>
        <v/>
      </c>
      <c r="F86" s="3" t="str">
        <f ca="1">IF(ISNA(VLOOKUP(D86,Registro!$B$3:$K$996,4,FALSE))=TRUE,"",VLOOKUP(D86,Registro!$B$3:$K$996,4,FALSE))</f>
        <v/>
      </c>
      <c r="G86" s="3" t="str">
        <f ca="1">IF(Registro!AF78="","",Registro!AF78)</f>
        <v/>
      </c>
    </row>
    <row r="87" spans="3:7" x14ac:dyDescent="0.35">
      <c r="C87" s="4" t="str">
        <f ca="1">IF(D87="","",HYPERLINK("#"&amp;"Registro!B"&amp;MATCH(D87,Registro!$B$4:$B$996,0)+7,"Ubicar en registro"))</f>
        <v/>
      </c>
      <c r="D87" s="3" t="str">
        <f ca="1">IF(Registro!AE79="","",Registro!AE79)</f>
        <v/>
      </c>
      <c r="E87" s="3" t="str">
        <f ca="1">IF(ISNA(VLOOKUP(D87,Registro!$B$3:$E$996,3,FALSE))=TRUE,"",VLOOKUP(D87,Registro!$B$3:$E$996,3,FALSE))</f>
        <v/>
      </c>
      <c r="F87" s="3" t="str">
        <f ca="1">IF(ISNA(VLOOKUP(D87,Registro!$B$3:$K$996,4,FALSE))=TRUE,"",VLOOKUP(D87,Registro!$B$3:$K$996,4,FALSE))</f>
        <v/>
      </c>
      <c r="G87" s="3" t="str">
        <f ca="1">IF(Registro!AF79="","",Registro!AF79)</f>
        <v/>
      </c>
    </row>
    <row r="88" spans="3:7" x14ac:dyDescent="0.35">
      <c r="C88" s="4" t="str">
        <f ca="1">IF(D88="","",HYPERLINK("#"&amp;"Registro!B"&amp;MATCH(D88,Registro!$B$4:$B$996,0)+7,"Ubicar en registro"))</f>
        <v/>
      </c>
      <c r="D88" s="3" t="str">
        <f ca="1">IF(Registro!AE80="","",Registro!AE80)</f>
        <v/>
      </c>
      <c r="E88" s="3" t="str">
        <f ca="1">IF(ISNA(VLOOKUP(D88,Registro!$B$3:$E$996,3,FALSE))=TRUE,"",VLOOKUP(D88,Registro!$B$3:$E$996,3,FALSE))</f>
        <v/>
      </c>
      <c r="F88" s="3" t="str">
        <f ca="1">IF(ISNA(VLOOKUP(D88,Registro!$B$3:$K$996,4,FALSE))=TRUE,"",VLOOKUP(D88,Registro!$B$3:$K$996,4,FALSE))</f>
        <v/>
      </c>
      <c r="G88" s="3" t="str">
        <f ca="1">IF(Registro!AF80="","",Registro!AF80)</f>
        <v/>
      </c>
    </row>
    <row r="89" spans="3:7" x14ac:dyDescent="0.35">
      <c r="C89" s="4" t="str">
        <f ca="1">IF(D89="","",HYPERLINK("#"&amp;"Registro!B"&amp;MATCH(D89,Registro!$B$4:$B$996,0)+7,"Ubicar en registro"))</f>
        <v/>
      </c>
      <c r="D89" s="3" t="str">
        <f ca="1">IF(Registro!AE81="","",Registro!AE81)</f>
        <v/>
      </c>
      <c r="E89" s="3" t="str">
        <f ca="1">IF(ISNA(VLOOKUP(D89,Registro!$B$3:$E$996,3,FALSE))=TRUE,"",VLOOKUP(D89,Registro!$B$3:$E$996,3,FALSE))</f>
        <v/>
      </c>
      <c r="F89" s="3" t="str">
        <f ca="1">IF(ISNA(VLOOKUP(D89,Registro!$B$3:$K$996,4,FALSE))=TRUE,"",VLOOKUP(D89,Registro!$B$3:$K$996,4,FALSE))</f>
        <v/>
      </c>
      <c r="G89" s="3" t="str">
        <f ca="1">IF(Registro!AF81="","",Registro!AF81)</f>
        <v/>
      </c>
    </row>
    <row r="90" spans="3:7" x14ac:dyDescent="0.35">
      <c r="C90" s="4" t="str">
        <f ca="1">IF(D90="","",HYPERLINK("#"&amp;"Registro!B"&amp;MATCH(D90,Registro!$B$4:$B$996,0)+7,"Ubicar en registro"))</f>
        <v/>
      </c>
      <c r="D90" s="3" t="str">
        <f ca="1">IF(Registro!AE82="","",Registro!AE82)</f>
        <v/>
      </c>
      <c r="E90" s="3" t="str">
        <f ca="1">IF(ISNA(VLOOKUP(D90,Registro!$B$3:$E$996,3,FALSE))=TRUE,"",VLOOKUP(D90,Registro!$B$3:$E$996,3,FALSE))</f>
        <v/>
      </c>
      <c r="F90" s="3" t="str">
        <f ca="1">IF(ISNA(VLOOKUP(D90,Registro!$B$3:$K$996,4,FALSE))=TRUE,"",VLOOKUP(D90,Registro!$B$3:$K$996,4,FALSE))</f>
        <v/>
      </c>
      <c r="G90" s="3" t="str">
        <f ca="1">IF(Registro!AF82="","",Registro!AF82)</f>
        <v/>
      </c>
    </row>
    <row r="91" spans="3:7" x14ac:dyDescent="0.35">
      <c r="C91" s="4" t="str">
        <f ca="1">IF(D91="","",HYPERLINK("#"&amp;"Registro!B"&amp;MATCH(D91,Registro!$B$4:$B$996,0)+7,"Ubicar en registro"))</f>
        <v/>
      </c>
      <c r="D91" s="3" t="str">
        <f ca="1">IF(Registro!AE83="","",Registro!AE83)</f>
        <v/>
      </c>
      <c r="E91" s="3" t="str">
        <f ca="1">IF(ISNA(VLOOKUP(D91,Registro!$B$3:$E$996,3,FALSE))=TRUE,"",VLOOKUP(D91,Registro!$B$3:$E$996,3,FALSE))</f>
        <v/>
      </c>
      <c r="F91" s="3" t="str">
        <f ca="1">IF(ISNA(VLOOKUP(D91,Registro!$B$3:$K$996,4,FALSE))=TRUE,"",VLOOKUP(D91,Registro!$B$3:$K$996,4,FALSE))</f>
        <v/>
      </c>
      <c r="G91" s="3" t="str">
        <f ca="1">IF(Registro!AF83="","",Registro!AF83)</f>
        <v/>
      </c>
    </row>
    <row r="92" spans="3:7" x14ac:dyDescent="0.35">
      <c r="C92" s="4" t="str">
        <f ca="1">IF(D92="","",HYPERLINK("#"&amp;"Registro!B"&amp;MATCH(D92,Registro!$B$4:$B$996,0)+7,"Ubicar en registro"))</f>
        <v/>
      </c>
      <c r="D92" s="3" t="str">
        <f ca="1">IF(Registro!AE84="","",Registro!AE84)</f>
        <v/>
      </c>
      <c r="E92" s="3" t="str">
        <f ca="1">IF(ISNA(VLOOKUP(D92,Registro!$B$3:$E$996,3,FALSE))=TRUE,"",VLOOKUP(D92,Registro!$B$3:$E$996,3,FALSE))</f>
        <v/>
      </c>
      <c r="F92" s="3" t="str">
        <f ca="1">IF(ISNA(VLOOKUP(D92,Registro!$B$3:$K$996,4,FALSE))=TRUE,"",VLOOKUP(D92,Registro!$B$3:$K$996,4,FALSE))</f>
        <v/>
      </c>
      <c r="G92" s="3" t="str">
        <f ca="1">IF(Registro!AF84="","",Registro!AF84)</f>
        <v/>
      </c>
    </row>
    <row r="93" spans="3:7" x14ac:dyDescent="0.35">
      <c r="C93" s="4" t="str">
        <f ca="1">IF(D93="","",HYPERLINK("#"&amp;"Registro!B"&amp;MATCH(D93,Registro!$B$4:$B$996,0)+7,"Ubicar en registro"))</f>
        <v/>
      </c>
      <c r="D93" s="3" t="str">
        <f ca="1">IF(Registro!AE85="","",Registro!AE85)</f>
        <v/>
      </c>
      <c r="E93" s="3" t="str">
        <f ca="1">IF(ISNA(VLOOKUP(D93,Registro!$B$3:$E$996,3,FALSE))=TRUE,"",VLOOKUP(D93,Registro!$B$3:$E$996,3,FALSE))</f>
        <v/>
      </c>
      <c r="F93" s="3" t="str">
        <f ca="1">IF(ISNA(VLOOKUP(D93,Registro!$B$3:$K$996,4,FALSE))=TRUE,"",VLOOKUP(D93,Registro!$B$3:$K$996,4,FALSE))</f>
        <v/>
      </c>
      <c r="G93" s="3" t="str">
        <f ca="1">IF(Registro!AF85="","",Registro!AF85)</f>
        <v/>
      </c>
    </row>
    <row r="94" spans="3:7" x14ac:dyDescent="0.35">
      <c r="C94" s="4" t="str">
        <f ca="1">IF(D94="","",HYPERLINK("#"&amp;"Registro!B"&amp;MATCH(D94,Registro!$B$4:$B$996,0)+7,"Ubicar en registro"))</f>
        <v/>
      </c>
      <c r="D94" s="3" t="str">
        <f ca="1">IF(Registro!AE86="","",Registro!AE86)</f>
        <v/>
      </c>
      <c r="E94" s="3" t="str">
        <f ca="1">IF(ISNA(VLOOKUP(D94,Registro!$B$3:$E$996,3,FALSE))=TRUE,"",VLOOKUP(D94,Registro!$B$3:$E$996,3,FALSE))</f>
        <v/>
      </c>
      <c r="F94" s="3" t="str">
        <f ca="1">IF(ISNA(VLOOKUP(D94,Registro!$B$3:$K$996,4,FALSE))=TRUE,"",VLOOKUP(D94,Registro!$B$3:$K$996,4,FALSE))</f>
        <v/>
      </c>
      <c r="G94" s="3" t="str">
        <f ca="1">IF(Registro!AF86="","",Registro!AF86)</f>
        <v/>
      </c>
    </row>
    <row r="95" spans="3:7" x14ac:dyDescent="0.35">
      <c r="C95" s="4" t="str">
        <f ca="1">IF(D95="","",HYPERLINK("#"&amp;"Registro!B"&amp;MATCH(D95,Registro!$B$4:$B$996,0)+7,"Ubicar en registro"))</f>
        <v/>
      </c>
      <c r="D95" s="3" t="str">
        <f ca="1">IF(Registro!AE87="","",Registro!AE87)</f>
        <v/>
      </c>
      <c r="E95" s="3" t="str">
        <f ca="1">IF(ISNA(VLOOKUP(D95,Registro!$B$3:$E$996,3,FALSE))=TRUE,"",VLOOKUP(D95,Registro!$B$3:$E$996,3,FALSE))</f>
        <v/>
      </c>
      <c r="F95" s="3" t="str">
        <f ca="1">IF(ISNA(VLOOKUP(D95,Registro!$B$3:$K$996,4,FALSE))=TRUE,"",VLOOKUP(D95,Registro!$B$3:$K$996,4,FALSE))</f>
        <v/>
      </c>
      <c r="G95" s="3" t="str">
        <f ca="1">IF(Registro!AF87="","",Registro!AF87)</f>
        <v/>
      </c>
    </row>
    <row r="96" spans="3:7" x14ac:dyDescent="0.35">
      <c r="C96" s="4" t="str">
        <f ca="1">IF(D96="","",HYPERLINK("#"&amp;"Registro!B"&amp;MATCH(D96,Registro!$B$4:$B$996,0)+7,"Ubicar en registro"))</f>
        <v/>
      </c>
      <c r="D96" s="3" t="str">
        <f ca="1">IF(Registro!AE88="","",Registro!AE88)</f>
        <v/>
      </c>
      <c r="E96" s="3" t="str">
        <f ca="1">IF(ISNA(VLOOKUP(D96,Registro!$B$3:$E$996,3,FALSE))=TRUE,"",VLOOKUP(D96,Registro!$B$3:$E$996,3,FALSE))</f>
        <v/>
      </c>
      <c r="F96" s="3" t="str">
        <f ca="1">IF(ISNA(VLOOKUP(D96,Registro!$B$3:$K$996,4,FALSE))=TRUE,"",VLOOKUP(D96,Registro!$B$3:$K$996,4,FALSE))</f>
        <v/>
      </c>
      <c r="G96" s="3" t="str">
        <f ca="1">IF(Registro!AF88="","",Registro!AF88)</f>
        <v/>
      </c>
    </row>
    <row r="97" spans="3:7" x14ac:dyDescent="0.35">
      <c r="C97" s="4" t="str">
        <f ca="1">IF(D97="","",HYPERLINK("#"&amp;"Registro!B"&amp;MATCH(D97,Registro!$B$4:$B$996,0)+7,"Ubicar en registro"))</f>
        <v/>
      </c>
      <c r="D97" s="3" t="str">
        <f ca="1">IF(Registro!AE89="","",Registro!AE89)</f>
        <v/>
      </c>
      <c r="E97" s="3" t="str">
        <f ca="1">IF(ISNA(VLOOKUP(D97,Registro!$B$3:$E$996,3,FALSE))=TRUE,"",VLOOKUP(D97,Registro!$B$3:$E$996,3,FALSE))</f>
        <v/>
      </c>
      <c r="F97" s="3" t="str">
        <f ca="1">IF(ISNA(VLOOKUP(D97,Registro!$B$3:$K$996,4,FALSE))=TRUE,"",VLOOKUP(D97,Registro!$B$3:$K$996,4,FALSE))</f>
        <v/>
      </c>
      <c r="G97" s="3" t="str">
        <f ca="1">IF(Registro!AF89="","",Registro!AF89)</f>
        <v/>
      </c>
    </row>
    <row r="98" spans="3:7" x14ac:dyDescent="0.35">
      <c r="C98" s="4" t="str">
        <f ca="1">IF(D98="","",HYPERLINK("#"&amp;"Registro!B"&amp;MATCH(D98,Registro!$B$4:$B$996,0)+7,"Ubicar en registro"))</f>
        <v/>
      </c>
      <c r="D98" s="3" t="str">
        <f ca="1">IF(Registro!AE90="","",Registro!AE90)</f>
        <v/>
      </c>
      <c r="E98" s="3" t="str">
        <f ca="1">IF(ISNA(VLOOKUP(D98,Registro!$B$3:$E$996,3,FALSE))=TRUE,"",VLOOKUP(D98,Registro!$B$3:$E$996,3,FALSE))</f>
        <v/>
      </c>
      <c r="F98" s="3" t="str">
        <f ca="1">IF(ISNA(VLOOKUP(D98,Registro!$B$3:$K$996,4,FALSE))=TRUE,"",VLOOKUP(D98,Registro!$B$3:$K$996,4,FALSE))</f>
        <v/>
      </c>
      <c r="G98" s="3" t="str">
        <f ca="1">IF(Registro!AF90="","",Registro!AF90)</f>
        <v/>
      </c>
    </row>
    <row r="99" spans="3:7" x14ac:dyDescent="0.35">
      <c r="C99" s="4" t="str">
        <f ca="1">IF(D99="","",HYPERLINK("#"&amp;"Registro!B"&amp;MATCH(D99,Registro!$B$4:$B$996,0)+7,"Ubicar en registro"))</f>
        <v/>
      </c>
      <c r="D99" s="3" t="str">
        <f ca="1">IF(Registro!AE91="","",Registro!AE91)</f>
        <v/>
      </c>
      <c r="E99" s="3" t="str">
        <f ca="1">IF(ISNA(VLOOKUP(D99,Registro!$B$3:$E$996,3,FALSE))=TRUE,"",VLOOKUP(D99,Registro!$B$3:$E$996,3,FALSE))</f>
        <v/>
      </c>
      <c r="F99" s="3" t="str">
        <f ca="1">IF(ISNA(VLOOKUP(D99,Registro!$B$3:$K$996,4,FALSE))=TRUE,"",VLOOKUP(D99,Registro!$B$3:$K$996,4,FALSE))</f>
        <v/>
      </c>
      <c r="G99" s="3" t="str">
        <f ca="1">IF(Registro!AF91="","",Registro!AF91)</f>
        <v/>
      </c>
    </row>
    <row r="100" spans="3:7" x14ac:dyDescent="0.35">
      <c r="C100" s="4" t="str">
        <f ca="1">IF(D100="","",HYPERLINK("#"&amp;"Registro!B"&amp;MATCH(D100,Registro!$B$4:$B$996,0)+7,"Ubicar en registro"))</f>
        <v/>
      </c>
      <c r="D100" s="3" t="str">
        <f ca="1">IF(Registro!AE92="","",Registro!AE92)</f>
        <v/>
      </c>
      <c r="E100" s="3" t="str">
        <f ca="1">IF(ISNA(VLOOKUP(D100,Registro!$B$3:$E$996,3,FALSE))=TRUE,"",VLOOKUP(D100,Registro!$B$3:$E$996,3,FALSE))</f>
        <v/>
      </c>
      <c r="F100" s="3" t="str">
        <f ca="1">IF(ISNA(VLOOKUP(D100,Registro!$B$3:$K$996,4,FALSE))=TRUE,"",VLOOKUP(D100,Registro!$B$3:$K$996,4,FALSE))</f>
        <v/>
      </c>
      <c r="G100" s="3" t="str">
        <f ca="1">IF(Registro!AF92="","",Registro!AF92)</f>
        <v/>
      </c>
    </row>
    <row r="101" spans="3:7" x14ac:dyDescent="0.35">
      <c r="G101" s="3" t="str">
        <f ca="1">IF(Registro!AF93="","",Registro!AF93)</f>
        <v/>
      </c>
    </row>
    <row r="102" spans="3:7" x14ac:dyDescent="0.35">
      <c r="G102" s="3" t="str">
        <f ca="1">IF(Registro!AF94="","",Registro!AF94)</f>
        <v/>
      </c>
    </row>
    <row r="103" spans="3:7" x14ac:dyDescent="0.35">
      <c r="G103" s="3" t="str">
        <f ca="1">IF(Registro!AF95="","",Registro!AF95)</f>
        <v/>
      </c>
    </row>
    <row r="104" spans="3:7" x14ac:dyDescent="0.35">
      <c r="G104" s="3" t="str">
        <f ca="1">IF(Registro!AF96="","",Registro!AF96)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otón1_Haga_clic_en">
                <anchor moveWithCells="1" sizeWithCells="1">
                  <from>
                    <xdr:col>2</xdr:col>
                    <xdr:colOff>31750</xdr:colOff>
                    <xdr:row>0</xdr:row>
                    <xdr:rowOff>76200</xdr:rowOff>
                  </from>
                  <to>
                    <xdr:col>2</xdr:col>
                    <xdr:colOff>736600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B794C-CE42-4F34-A0F3-68F84E0D1BB5}">
  <sheetPr codeName="Hoja8">
    <tabColor theme="9" tint="0.39997558519241921"/>
  </sheetPr>
  <dimension ref="A1:M26"/>
  <sheetViews>
    <sheetView showGridLines="0" zoomScale="80" zoomScaleNormal="80" workbookViewId="0">
      <pane ySplit="1" topLeftCell="A17" activePane="bottomLeft" state="frozen"/>
      <selection pane="bottomLeft" activeCell="A5" sqref="A5"/>
    </sheetView>
  </sheetViews>
  <sheetFormatPr baseColWidth="10" defaultColWidth="11.453125" defaultRowHeight="14.5" x14ac:dyDescent="0.35"/>
  <cols>
    <col min="1" max="1" width="11.453125" style="57"/>
    <col min="2" max="2" width="27.81640625" style="57" customWidth="1"/>
    <col min="3" max="3" width="20.453125" style="65" customWidth="1"/>
    <col min="4" max="4" width="20.81640625" style="65" customWidth="1"/>
    <col min="5" max="5" width="18.453125" bestFit="1" customWidth="1"/>
    <col min="6" max="6" width="10.453125" bestFit="1" customWidth="1"/>
    <col min="7" max="7" width="28.81640625" customWidth="1"/>
    <col min="8" max="8" width="24.81640625" customWidth="1"/>
    <col min="11" max="11" width="10.26953125" customWidth="1"/>
    <col min="12" max="12" width="29.453125" style="65" customWidth="1"/>
    <col min="13" max="13" width="28.1796875" customWidth="1"/>
  </cols>
  <sheetData>
    <row r="1" spans="1:13" ht="33" customHeight="1" x14ac:dyDescent="0.35">
      <c r="A1" s="57" t="s">
        <v>177</v>
      </c>
      <c r="B1" s="57" t="s">
        <v>178</v>
      </c>
      <c r="C1" s="57" t="s">
        <v>179</v>
      </c>
      <c r="D1" s="57" t="s">
        <v>180</v>
      </c>
      <c r="E1" s="57" t="s">
        <v>181</v>
      </c>
      <c r="F1" s="57" t="s">
        <v>182</v>
      </c>
      <c r="G1" s="57" t="s">
        <v>183</v>
      </c>
      <c r="H1" s="57" t="s">
        <v>184</v>
      </c>
      <c r="I1" s="57" t="s">
        <v>185</v>
      </c>
      <c r="J1" s="57" t="s">
        <v>186</v>
      </c>
      <c r="K1" s="57" t="s">
        <v>47</v>
      </c>
      <c r="L1" s="57" t="s">
        <v>187</v>
      </c>
      <c r="M1" s="57" t="s">
        <v>267</v>
      </c>
    </row>
    <row r="2" spans="1:13" ht="59.15" customHeight="1" x14ac:dyDescent="0.35">
      <c r="B2" s="57" t="s">
        <v>275</v>
      </c>
      <c r="C2" s="57" t="s">
        <v>188</v>
      </c>
      <c r="D2" s="57" t="s">
        <v>189</v>
      </c>
      <c r="E2" s="67">
        <v>10</v>
      </c>
      <c r="F2" s="67">
        <v>4</v>
      </c>
      <c r="G2" s="57" t="s">
        <v>190</v>
      </c>
      <c r="H2" s="70" t="s">
        <v>191</v>
      </c>
      <c r="I2" s="71">
        <v>3</v>
      </c>
      <c r="J2" s="72"/>
      <c r="K2" s="73">
        <v>44817</v>
      </c>
    </row>
    <row r="3" spans="1:13" ht="54" customHeight="1" x14ac:dyDescent="0.35">
      <c r="B3" s="57" t="s">
        <v>278</v>
      </c>
      <c r="C3" s="57" t="s">
        <v>192</v>
      </c>
      <c r="D3" s="57" t="s">
        <v>193</v>
      </c>
      <c r="E3" s="67">
        <v>10</v>
      </c>
      <c r="F3" s="67">
        <v>3</v>
      </c>
      <c r="G3" s="57" t="s">
        <v>190</v>
      </c>
      <c r="H3" s="70" t="s">
        <v>189</v>
      </c>
      <c r="I3" s="71">
        <v>3</v>
      </c>
      <c r="J3" s="72"/>
      <c r="K3" s="73">
        <v>44817</v>
      </c>
    </row>
    <row r="4" spans="1:13" ht="58.5" customHeight="1" x14ac:dyDescent="0.35">
      <c r="B4" s="57" t="s">
        <v>194</v>
      </c>
      <c r="C4" s="57" t="s">
        <v>195</v>
      </c>
      <c r="D4" s="57" t="s">
        <v>91</v>
      </c>
      <c r="E4" s="67">
        <v>10</v>
      </c>
      <c r="F4" s="67">
        <v>12</v>
      </c>
      <c r="G4" s="57" t="s">
        <v>190</v>
      </c>
      <c r="H4" s="70" t="s">
        <v>196</v>
      </c>
      <c r="I4" s="71">
        <v>2</v>
      </c>
      <c r="J4" s="72"/>
      <c r="K4" s="73">
        <v>44817</v>
      </c>
    </row>
    <row r="5" spans="1:13" ht="58" customHeight="1" x14ac:dyDescent="0.35">
      <c r="B5" s="57" t="s">
        <v>197</v>
      </c>
      <c r="C5" s="57" t="s">
        <v>195</v>
      </c>
      <c r="D5" s="57" t="s">
        <v>91</v>
      </c>
      <c r="E5" s="67">
        <v>10</v>
      </c>
      <c r="F5" s="67">
        <v>9</v>
      </c>
      <c r="G5" s="57" t="s">
        <v>190</v>
      </c>
      <c r="H5" s="70" t="s">
        <v>194</v>
      </c>
      <c r="I5" s="71"/>
      <c r="J5" s="72">
        <v>1</v>
      </c>
      <c r="K5" s="73">
        <v>44809</v>
      </c>
    </row>
    <row r="6" spans="1:13" ht="59.15" customHeight="1" x14ac:dyDescent="0.35">
      <c r="B6" s="57" t="s">
        <v>198</v>
      </c>
      <c r="C6" s="57" t="s">
        <v>191</v>
      </c>
      <c r="D6" s="57" t="s">
        <v>199</v>
      </c>
      <c r="E6" s="67">
        <v>3</v>
      </c>
      <c r="F6" s="67">
        <v>2</v>
      </c>
      <c r="G6" s="57" t="s">
        <v>190</v>
      </c>
      <c r="H6" s="70" t="s">
        <v>189</v>
      </c>
      <c r="I6" s="71"/>
      <c r="J6" s="72">
        <v>1</v>
      </c>
      <c r="K6" s="73">
        <v>44816</v>
      </c>
      <c r="L6" s="57" t="s">
        <v>200</v>
      </c>
    </row>
    <row r="7" spans="1:13" ht="57.65" customHeight="1" x14ac:dyDescent="0.35">
      <c r="B7" s="57" t="s">
        <v>201</v>
      </c>
      <c r="C7" s="57" t="s">
        <v>202</v>
      </c>
      <c r="D7" s="57" t="s">
        <v>203</v>
      </c>
      <c r="E7" s="67">
        <v>3</v>
      </c>
      <c r="F7" s="67">
        <v>2</v>
      </c>
      <c r="G7" s="57" t="s">
        <v>204</v>
      </c>
      <c r="H7" s="70" t="s">
        <v>205</v>
      </c>
      <c r="I7" s="71">
        <v>1</v>
      </c>
      <c r="J7" s="72"/>
      <c r="K7" s="73">
        <v>44817</v>
      </c>
    </row>
    <row r="8" spans="1:13" ht="57.65" customHeight="1" x14ac:dyDescent="0.35">
      <c r="B8" s="57" t="s">
        <v>206</v>
      </c>
      <c r="C8" s="57" t="s">
        <v>207</v>
      </c>
      <c r="D8" s="57" t="s">
        <v>208</v>
      </c>
      <c r="E8" s="67">
        <v>2</v>
      </c>
      <c r="F8" s="67">
        <v>1</v>
      </c>
      <c r="G8" s="57" t="s">
        <v>204</v>
      </c>
      <c r="H8" s="70" t="s">
        <v>209</v>
      </c>
      <c r="I8" s="71">
        <v>1</v>
      </c>
      <c r="J8" s="72"/>
      <c r="K8" s="73">
        <v>44817</v>
      </c>
    </row>
    <row r="9" spans="1:13" ht="58" customHeight="1" x14ac:dyDescent="0.35">
      <c r="B9" s="57" t="s">
        <v>210</v>
      </c>
      <c r="C9" s="57" t="s">
        <v>211</v>
      </c>
      <c r="D9" s="57" t="s">
        <v>212</v>
      </c>
      <c r="E9" s="67">
        <v>1</v>
      </c>
      <c r="F9" s="67">
        <v>1</v>
      </c>
      <c r="G9" s="57" t="s">
        <v>190</v>
      </c>
      <c r="H9" s="70" t="s">
        <v>213</v>
      </c>
      <c r="I9" s="71">
        <v>1</v>
      </c>
      <c r="J9" s="72"/>
      <c r="K9" s="73">
        <v>44817</v>
      </c>
    </row>
    <row r="10" spans="1:13" ht="58.5" customHeight="1" x14ac:dyDescent="0.35">
      <c r="B10" s="57" t="s">
        <v>213</v>
      </c>
      <c r="C10" s="57" t="s">
        <v>214</v>
      </c>
      <c r="D10" s="57" t="s">
        <v>215</v>
      </c>
      <c r="E10" s="67">
        <v>1</v>
      </c>
      <c r="F10" s="67">
        <v>1</v>
      </c>
      <c r="G10" s="57" t="s">
        <v>190</v>
      </c>
      <c r="H10" s="70" t="s">
        <v>216</v>
      </c>
      <c r="I10" s="71">
        <v>1</v>
      </c>
      <c r="J10" s="72"/>
      <c r="K10" s="73">
        <v>44817</v>
      </c>
    </row>
    <row r="11" spans="1:13" ht="59.5" customHeight="1" x14ac:dyDescent="0.35">
      <c r="B11" s="57" t="s">
        <v>217</v>
      </c>
      <c r="C11" s="57" t="s">
        <v>218</v>
      </c>
      <c r="D11" s="57" t="s">
        <v>219</v>
      </c>
      <c r="E11" s="67">
        <v>2</v>
      </c>
      <c r="F11" s="67">
        <v>1</v>
      </c>
      <c r="G11" s="57" t="s">
        <v>190</v>
      </c>
      <c r="H11" s="70" t="s">
        <v>210</v>
      </c>
      <c r="I11" s="71">
        <v>1</v>
      </c>
      <c r="J11" s="72"/>
      <c r="K11" s="73">
        <v>44817</v>
      </c>
    </row>
    <row r="12" spans="1:13" ht="59.15" customHeight="1" x14ac:dyDescent="0.35">
      <c r="B12" s="57" t="s">
        <v>220</v>
      </c>
      <c r="C12" s="57" t="s">
        <v>221</v>
      </c>
      <c r="D12" s="57" t="s">
        <v>222</v>
      </c>
      <c r="E12" s="67">
        <v>2</v>
      </c>
      <c r="F12" s="67">
        <v>1</v>
      </c>
      <c r="G12" s="57" t="s">
        <v>190</v>
      </c>
      <c r="H12" s="70" t="s">
        <v>220</v>
      </c>
      <c r="I12" s="71">
        <v>1</v>
      </c>
      <c r="J12" s="72"/>
      <c r="K12" s="73">
        <v>44817</v>
      </c>
    </row>
    <row r="13" spans="1:13" ht="60" customHeight="1" x14ac:dyDescent="0.35">
      <c r="B13" s="57" t="s">
        <v>223</v>
      </c>
      <c r="C13" s="57" t="s">
        <v>224</v>
      </c>
      <c r="D13" s="57" t="s">
        <v>225</v>
      </c>
      <c r="E13" s="67">
        <v>2</v>
      </c>
      <c r="F13" s="67">
        <v>1</v>
      </c>
      <c r="G13" s="57" t="s">
        <v>190</v>
      </c>
      <c r="H13" s="70" t="s">
        <v>217</v>
      </c>
      <c r="I13" s="71">
        <v>1</v>
      </c>
      <c r="J13" s="72"/>
      <c r="K13" s="73">
        <v>44817</v>
      </c>
    </row>
    <row r="14" spans="1:13" ht="60.65" customHeight="1" x14ac:dyDescent="0.35">
      <c r="B14" s="57" t="s">
        <v>226</v>
      </c>
      <c r="C14" s="57" t="s">
        <v>227</v>
      </c>
      <c r="D14" s="57" t="s">
        <v>228</v>
      </c>
      <c r="E14" s="67">
        <v>1</v>
      </c>
      <c r="F14" s="67">
        <v>0</v>
      </c>
      <c r="G14" s="57" t="s">
        <v>204</v>
      </c>
      <c r="H14" s="70" t="s">
        <v>223</v>
      </c>
      <c r="I14" s="71">
        <v>1</v>
      </c>
      <c r="J14" s="72"/>
      <c r="K14" s="73">
        <v>44817</v>
      </c>
    </row>
    <row r="15" spans="1:13" ht="60" customHeight="1" x14ac:dyDescent="0.35">
      <c r="B15" s="57" t="s">
        <v>229</v>
      </c>
      <c r="C15" s="57" t="s">
        <v>230</v>
      </c>
      <c r="D15" s="57" t="s">
        <v>231</v>
      </c>
      <c r="E15" s="67">
        <v>1</v>
      </c>
      <c r="F15" s="67">
        <v>1</v>
      </c>
      <c r="G15" s="57" t="s">
        <v>190</v>
      </c>
      <c r="H15" s="70" t="s">
        <v>232</v>
      </c>
      <c r="I15" s="71"/>
      <c r="J15" s="72">
        <v>1</v>
      </c>
      <c r="K15" s="73">
        <v>44816</v>
      </c>
      <c r="L15" s="57" t="s">
        <v>233</v>
      </c>
    </row>
    <row r="16" spans="1:13" ht="59.5" customHeight="1" x14ac:dyDescent="0.35">
      <c r="B16" s="57" t="s">
        <v>234</v>
      </c>
      <c r="C16" s="57" t="s">
        <v>235</v>
      </c>
      <c r="D16" s="57" t="s">
        <v>236</v>
      </c>
      <c r="E16" s="67">
        <v>1</v>
      </c>
      <c r="F16" s="67">
        <v>0</v>
      </c>
      <c r="G16" s="57" t="s">
        <v>204</v>
      </c>
      <c r="H16" s="70" t="s">
        <v>232</v>
      </c>
      <c r="I16" s="71"/>
      <c r="J16" s="72">
        <v>1</v>
      </c>
      <c r="K16" s="73">
        <v>44818</v>
      </c>
      <c r="L16" s="57" t="s">
        <v>233</v>
      </c>
    </row>
    <row r="17" spans="2:12" ht="60" customHeight="1" x14ac:dyDescent="0.35">
      <c r="B17" s="57" t="s">
        <v>237</v>
      </c>
      <c r="C17" s="57" t="s">
        <v>238</v>
      </c>
      <c r="D17" s="57" t="s">
        <v>239</v>
      </c>
      <c r="E17" s="67">
        <v>1</v>
      </c>
      <c r="F17" s="67">
        <v>0</v>
      </c>
      <c r="G17" s="57" t="s">
        <v>204</v>
      </c>
      <c r="H17" s="70" t="s">
        <v>258</v>
      </c>
      <c r="I17" s="71">
        <v>1</v>
      </c>
      <c r="J17" s="72"/>
      <c r="K17" s="73">
        <v>44825</v>
      </c>
    </row>
    <row r="18" spans="2:12" ht="60" customHeight="1" x14ac:dyDescent="0.35">
      <c r="B18" s="57" t="s">
        <v>240</v>
      </c>
      <c r="C18" s="57" t="s">
        <v>91</v>
      </c>
      <c r="D18" s="57" t="s">
        <v>241</v>
      </c>
      <c r="E18" s="67">
        <v>1</v>
      </c>
      <c r="F18" s="67">
        <v>1</v>
      </c>
      <c r="G18" s="57" t="s">
        <v>242</v>
      </c>
      <c r="H18" s="70" t="s">
        <v>260</v>
      </c>
      <c r="I18" s="71">
        <v>2</v>
      </c>
      <c r="J18" s="72"/>
      <c r="K18" s="73">
        <v>44824</v>
      </c>
    </row>
    <row r="19" spans="2:12" ht="60" customHeight="1" x14ac:dyDescent="0.35">
      <c r="B19" s="57" t="s">
        <v>209</v>
      </c>
      <c r="C19" s="57" t="s">
        <v>91</v>
      </c>
      <c r="D19" s="57" t="s">
        <v>243</v>
      </c>
      <c r="E19" s="67">
        <v>1</v>
      </c>
      <c r="F19" s="67">
        <v>1</v>
      </c>
      <c r="G19" s="57" t="s">
        <v>190</v>
      </c>
      <c r="H19" s="70" t="s">
        <v>198</v>
      </c>
      <c r="I19" s="71"/>
      <c r="J19" s="72">
        <v>1</v>
      </c>
      <c r="K19" s="73">
        <v>44828</v>
      </c>
      <c r="L19" s="65" t="s">
        <v>266</v>
      </c>
    </row>
    <row r="20" spans="2:12" ht="60" customHeight="1" x14ac:dyDescent="0.35">
      <c r="B20" s="57" t="s">
        <v>244</v>
      </c>
      <c r="C20" s="57" t="s">
        <v>91</v>
      </c>
      <c r="D20" s="57"/>
      <c r="E20" s="67">
        <v>10</v>
      </c>
      <c r="F20" s="67">
        <v>4</v>
      </c>
      <c r="G20" s="57" t="s">
        <v>190</v>
      </c>
      <c r="H20" s="70"/>
      <c r="I20" s="71"/>
      <c r="J20" s="72"/>
      <c r="K20" s="73"/>
    </row>
    <row r="21" spans="2:12" ht="60" customHeight="1" x14ac:dyDescent="0.35">
      <c r="B21" s="57" t="s">
        <v>277</v>
      </c>
      <c r="C21" s="57" t="s">
        <v>195</v>
      </c>
      <c r="D21" s="57" t="s">
        <v>91</v>
      </c>
      <c r="E21" s="67">
        <v>10</v>
      </c>
      <c r="F21" s="67">
        <v>1</v>
      </c>
      <c r="G21" s="57" t="s">
        <v>190</v>
      </c>
      <c r="H21" s="70"/>
      <c r="I21" s="71"/>
      <c r="J21" s="72"/>
      <c r="K21" s="73"/>
    </row>
    <row r="22" spans="2:12" ht="59.5" customHeight="1" x14ac:dyDescent="0.35">
      <c r="B22" s="57" t="s">
        <v>245</v>
      </c>
      <c r="C22" s="57" t="s">
        <v>246</v>
      </c>
      <c r="D22" s="57" t="s">
        <v>196</v>
      </c>
      <c r="E22" s="67">
        <v>3</v>
      </c>
      <c r="F22" s="67">
        <v>2</v>
      </c>
      <c r="G22" s="57" t="s">
        <v>190</v>
      </c>
      <c r="H22" s="70"/>
      <c r="I22" s="71"/>
      <c r="J22" s="72"/>
      <c r="K22" s="73"/>
    </row>
    <row r="23" spans="2:12" ht="61" customHeight="1" x14ac:dyDescent="0.35">
      <c r="B23" s="57" t="s">
        <v>232</v>
      </c>
      <c r="C23" s="57" t="s">
        <v>247</v>
      </c>
      <c r="D23" s="57" t="s">
        <v>248</v>
      </c>
      <c r="E23" s="67">
        <v>10</v>
      </c>
      <c r="F23" s="67">
        <v>3</v>
      </c>
      <c r="G23" s="57" t="s">
        <v>249</v>
      </c>
      <c r="H23" s="70"/>
      <c r="I23" s="71"/>
      <c r="J23" s="72"/>
      <c r="K23" s="73"/>
    </row>
    <row r="24" spans="2:12" ht="61" customHeight="1" x14ac:dyDescent="0.35">
      <c r="B24" s="57" t="s">
        <v>276</v>
      </c>
      <c r="C24" s="57" t="s">
        <v>257</v>
      </c>
      <c r="D24" s="57" t="s">
        <v>259</v>
      </c>
      <c r="E24" s="67">
        <v>3</v>
      </c>
      <c r="F24" s="67">
        <v>1</v>
      </c>
      <c r="G24" s="57" t="s">
        <v>190</v>
      </c>
      <c r="H24" s="70"/>
      <c r="I24" s="71"/>
      <c r="J24" s="72"/>
      <c r="K24" s="73"/>
    </row>
    <row r="25" spans="2:12" ht="61" customHeight="1" x14ac:dyDescent="0.35">
      <c r="B25" s="57" t="s">
        <v>260</v>
      </c>
      <c r="C25" s="57" t="s">
        <v>261</v>
      </c>
      <c r="D25" s="57" t="s">
        <v>262</v>
      </c>
      <c r="E25" s="67">
        <v>2</v>
      </c>
      <c r="F25" s="67">
        <v>2</v>
      </c>
      <c r="G25" s="57" t="s">
        <v>190</v>
      </c>
      <c r="H25" s="70"/>
      <c r="I25" s="71"/>
      <c r="J25" s="72"/>
      <c r="K25" s="73"/>
    </row>
    <row r="26" spans="2:12" ht="61" customHeight="1" x14ac:dyDescent="0.35">
      <c r="B26" s="57" t="s">
        <v>263</v>
      </c>
      <c r="C26" s="57" t="s">
        <v>192</v>
      </c>
      <c r="D26" s="57" t="s">
        <v>264</v>
      </c>
      <c r="E26" s="67">
        <v>2</v>
      </c>
      <c r="F26" s="67">
        <v>1</v>
      </c>
      <c r="G26" s="57" t="s">
        <v>190</v>
      </c>
      <c r="H26" s="70"/>
      <c r="I26" s="71"/>
      <c r="J26" s="72"/>
      <c r="K26" s="73"/>
    </row>
  </sheetData>
  <sheetProtection formatCells="0" formatColumns="0" formatRows="0" insertColumns="0" insertRows="0" insertHyperlinks="0" deleteColumns="0" deleteRows="0" sort="0" autoFilter="0" pivotTables="0"/>
  <phoneticPr fontId="18" type="noConversion"/>
  <conditionalFormatting sqref="E2:F26">
    <cfRule type="cellIs" dxfId="47" priority="21" operator="greaterThan">
      <formula>1</formula>
    </cfRule>
    <cfRule type="cellIs" dxfId="46" priority="22" operator="greaterThan">
      <formula>2</formula>
    </cfRule>
    <cfRule type="cellIs" dxfId="45" priority="23" operator="lessThan">
      <formula>2</formula>
    </cfRule>
    <cfRule type="cellIs" dxfId="44" priority="27" operator="lessThan">
      <formula>1</formula>
    </cfRule>
  </conditionalFormatting>
  <conditionalFormatting sqref="E1:F1">
    <cfRule type="cellIs" dxfId="43" priority="24" operator="lessThan">
      <formula>2</formula>
    </cfRule>
    <cfRule type="cellIs" dxfId="42" priority="25" operator="lessThan">
      <formula>2</formula>
    </cfRule>
    <cfRule type="cellIs" dxfId="41" priority="26" operator="lessThan">
      <formula>1</formula>
    </cfRule>
  </conditionalFormatting>
  <conditionalFormatting sqref="E24:F26">
    <cfRule type="cellIs" dxfId="40" priority="17" operator="greaterThan">
      <formula>1</formula>
    </cfRule>
    <cfRule type="cellIs" dxfId="39" priority="18" operator="greaterThan">
      <formula>2</formula>
    </cfRule>
    <cfRule type="cellIs" dxfId="38" priority="19" operator="lessThan">
      <formula>2</formula>
    </cfRule>
    <cfRule type="cellIs" dxfId="37" priority="20" operator="lessThan">
      <formula>1</formula>
    </cfRule>
  </conditionalFormatting>
  <conditionalFormatting sqref="E25:F26">
    <cfRule type="cellIs" dxfId="36" priority="13" operator="greaterThan">
      <formula>1</formula>
    </cfRule>
    <cfRule type="cellIs" dxfId="35" priority="14" operator="greaterThan">
      <formula>2</formula>
    </cfRule>
    <cfRule type="cellIs" dxfId="34" priority="15" operator="lessThan">
      <formula>2</formula>
    </cfRule>
    <cfRule type="cellIs" dxfId="33" priority="16" operator="lessThan">
      <formula>1</formula>
    </cfRule>
  </conditionalFormatting>
  <conditionalFormatting sqref="E26:F26">
    <cfRule type="cellIs" dxfId="32" priority="9" operator="greaterThan">
      <formula>1</formula>
    </cfRule>
    <cfRule type="cellIs" dxfId="31" priority="10" operator="greaterThan">
      <formula>2</formula>
    </cfRule>
    <cfRule type="cellIs" dxfId="30" priority="11" operator="lessThan">
      <formula>2</formula>
    </cfRule>
    <cfRule type="cellIs" dxfId="29" priority="12" operator="lessThan">
      <formula>1</formula>
    </cfRule>
  </conditionalFormatting>
  <conditionalFormatting sqref="E26:F26">
    <cfRule type="cellIs" dxfId="28" priority="5" operator="greaterThan">
      <formula>1</formula>
    </cfRule>
    <cfRule type="cellIs" dxfId="27" priority="6" operator="greaterThan">
      <formula>2</formula>
    </cfRule>
    <cfRule type="cellIs" dxfId="26" priority="7" operator="lessThan">
      <formula>2</formula>
    </cfRule>
    <cfRule type="cellIs" dxfId="25" priority="8" operator="lessThan">
      <formula>1</formula>
    </cfRule>
  </conditionalFormatting>
  <conditionalFormatting sqref="E26:F26">
    <cfRule type="cellIs" dxfId="24" priority="1" operator="greaterThan">
      <formula>1</formula>
    </cfRule>
    <cfRule type="cellIs" dxfId="23" priority="2" operator="greaterThan">
      <formula>2</formula>
    </cfRule>
    <cfRule type="cellIs" dxfId="22" priority="3" operator="lessThan">
      <formula>2</formula>
    </cfRule>
    <cfRule type="cellIs" dxfId="21" priority="4" operator="less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120650</xdr:colOff>
                    <xdr:row>0</xdr:row>
                    <xdr:rowOff>82550</xdr:rowOff>
                  </from>
                  <to>
                    <xdr:col>1</xdr:col>
                    <xdr:colOff>730250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A1F22-9552-40CC-87A8-05A9951083B8}">
  <sheetPr codeName="Hoja9">
    <tabColor theme="8" tint="0.39997558519241921"/>
    <pageSetUpPr fitToPage="1"/>
  </sheetPr>
  <dimension ref="A1:D24"/>
  <sheetViews>
    <sheetView showGridLines="0" zoomScaleNormal="100" workbookViewId="0">
      <pane ySplit="1" topLeftCell="A4" activePane="bottomLeft" state="frozen"/>
      <selection pane="bottomLeft" activeCell="A6" sqref="A6"/>
    </sheetView>
  </sheetViews>
  <sheetFormatPr baseColWidth="10" defaultColWidth="11.453125" defaultRowHeight="14.5" x14ac:dyDescent="0.35"/>
  <cols>
    <col min="1" max="1" width="34.1796875" customWidth="1"/>
    <col min="2" max="2" width="28.81640625" bestFit="1" customWidth="1"/>
    <col min="3" max="3" width="62.54296875" customWidth="1"/>
    <col min="4" max="4" width="18.54296875" customWidth="1"/>
  </cols>
  <sheetData>
    <row r="1" spans="1:4" ht="29.5" customHeight="1" x14ac:dyDescent="0.35">
      <c r="B1" s="57" t="s">
        <v>47</v>
      </c>
      <c r="C1" s="57" t="s">
        <v>250</v>
      </c>
      <c r="D1" s="57" t="s">
        <v>251</v>
      </c>
    </row>
    <row r="2" spans="1:4" ht="49.5" customHeight="1" x14ac:dyDescent="0.35">
      <c r="B2" s="76" t="s">
        <v>280</v>
      </c>
      <c r="C2" s="68" t="s">
        <v>252</v>
      </c>
      <c r="D2" s="57" t="s">
        <v>253</v>
      </c>
    </row>
    <row r="3" spans="1:4" ht="43.5" x14ac:dyDescent="0.35">
      <c r="B3" s="76" t="s">
        <v>279</v>
      </c>
      <c r="C3" s="77" t="s">
        <v>286</v>
      </c>
      <c r="D3" s="57" t="s">
        <v>253</v>
      </c>
    </row>
    <row r="4" spans="1:4" ht="42.65" customHeight="1" x14ac:dyDescent="0.35">
      <c r="A4" s="74"/>
      <c r="B4" s="76" t="s">
        <v>281</v>
      </c>
      <c r="C4" s="57" t="s">
        <v>254</v>
      </c>
      <c r="D4" s="57" t="s">
        <v>253</v>
      </c>
    </row>
    <row r="5" spans="1:4" ht="43.5" customHeight="1" x14ac:dyDescent="0.35">
      <c r="B5" s="76" t="s">
        <v>282</v>
      </c>
      <c r="C5" s="57" t="s">
        <v>255</v>
      </c>
      <c r="D5" s="57" t="s">
        <v>256</v>
      </c>
    </row>
    <row r="6" spans="1:4" ht="43" customHeight="1" x14ac:dyDescent="0.35">
      <c r="B6" s="69" t="s">
        <v>407</v>
      </c>
      <c r="C6" s="68" t="s">
        <v>252</v>
      </c>
      <c r="D6" s="57" t="s">
        <v>253</v>
      </c>
    </row>
    <row r="7" spans="1:4" ht="43" customHeight="1" x14ac:dyDescent="0.35">
      <c r="B7" s="69" t="s">
        <v>408</v>
      </c>
      <c r="C7" s="68" t="s">
        <v>410</v>
      </c>
      <c r="D7" s="57" t="s">
        <v>253</v>
      </c>
    </row>
    <row r="8" spans="1:4" ht="43" customHeight="1" x14ac:dyDescent="0.35">
      <c r="B8" s="69" t="s">
        <v>409</v>
      </c>
      <c r="C8" s="68" t="s">
        <v>411</v>
      </c>
      <c r="D8" s="57" t="s">
        <v>253</v>
      </c>
    </row>
    <row r="9" spans="1:4" ht="43" customHeight="1" x14ac:dyDescent="0.35">
      <c r="B9" s="69"/>
      <c r="C9" s="57"/>
      <c r="D9" s="57"/>
    </row>
    <row r="10" spans="1:4" x14ac:dyDescent="0.35">
      <c r="B10" s="69"/>
      <c r="C10" s="69"/>
    </row>
    <row r="11" spans="1:4" x14ac:dyDescent="0.35">
      <c r="B11" s="69"/>
      <c r="C11" s="69"/>
    </row>
    <row r="12" spans="1:4" x14ac:dyDescent="0.35">
      <c r="B12" s="69"/>
      <c r="C12" s="69"/>
    </row>
    <row r="13" spans="1:4" x14ac:dyDescent="0.35">
      <c r="B13" s="69"/>
      <c r="C13" s="69"/>
    </row>
    <row r="14" spans="1:4" x14ac:dyDescent="0.35">
      <c r="B14" s="69"/>
      <c r="C14" s="69"/>
    </row>
    <row r="15" spans="1:4" x14ac:dyDescent="0.35">
      <c r="B15" s="69"/>
      <c r="C15" s="57"/>
    </row>
    <row r="16" spans="1:4" x14ac:dyDescent="0.35">
      <c r="B16" s="69"/>
      <c r="C16" s="57"/>
    </row>
    <row r="17" spans="2:3" x14ac:dyDescent="0.35">
      <c r="B17" s="69"/>
      <c r="C17" s="57"/>
    </row>
    <row r="18" spans="2:3" x14ac:dyDescent="0.35">
      <c r="B18" s="69"/>
      <c r="C18" s="57"/>
    </row>
    <row r="19" spans="2:3" x14ac:dyDescent="0.35">
      <c r="B19" s="69"/>
      <c r="C19" s="57"/>
    </row>
    <row r="20" spans="2:3" x14ac:dyDescent="0.35">
      <c r="B20" s="69"/>
      <c r="C20" s="57"/>
    </row>
    <row r="21" spans="2:3" x14ac:dyDescent="0.35">
      <c r="B21" s="69"/>
      <c r="C21" s="57"/>
    </row>
    <row r="22" spans="2:3" x14ac:dyDescent="0.35">
      <c r="B22" s="69"/>
      <c r="C22" s="57"/>
    </row>
    <row r="23" spans="2:3" x14ac:dyDescent="0.35">
      <c r="B23" s="69"/>
      <c r="C23" s="57"/>
    </row>
    <row r="24" spans="2:3" x14ac:dyDescent="0.35">
      <c r="B24" s="69"/>
      <c r="C24" s="57"/>
    </row>
  </sheetData>
  <pageMargins left="0.7" right="0.7" top="0.75" bottom="0.75" header="0.3" footer="0.3"/>
  <pageSetup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otón1_Haga_clic_en">
                <anchor moveWithCells="1" sizeWithCells="1">
                  <from>
                    <xdr:col>2</xdr:col>
                    <xdr:colOff>146050</xdr:colOff>
                    <xdr:row>0</xdr:row>
                    <xdr:rowOff>44450</xdr:rowOff>
                  </from>
                  <to>
                    <xdr:col>2</xdr:col>
                    <xdr:colOff>850900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04743-6407-48F6-9E03-1DA147091565}">
  <sheetPr codeName="Hoja7"/>
  <dimension ref="A1:D1"/>
  <sheetViews>
    <sheetView workbookViewId="0">
      <selection activeCell="D12" sqref="D12"/>
    </sheetView>
  </sheetViews>
  <sheetFormatPr baseColWidth="10" defaultRowHeight="14.5" x14ac:dyDescent="0.35"/>
  <cols>
    <col min="1" max="1" width="11.26953125" customWidth="1"/>
    <col min="2" max="2" width="42.08984375" customWidth="1"/>
  </cols>
  <sheetData>
    <row r="1" spans="1:4" ht="31.5" customHeight="1" x14ac:dyDescent="0.35">
      <c r="A1" s="57" t="s">
        <v>366</v>
      </c>
      <c r="B1" s="57" t="s">
        <v>367</v>
      </c>
      <c r="C1" s="57" t="s">
        <v>368</v>
      </c>
      <c r="D1" s="57" t="s">
        <v>369</v>
      </c>
    </row>
  </sheetData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1930400</xdr:colOff>
                    <xdr:row>0</xdr:row>
                    <xdr:rowOff>38100</xdr:rowOff>
                  </from>
                  <to>
                    <xdr:col>1</xdr:col>
                    <xdr:colOff>2635250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7BEFE28BFD94843ABFED34F91009C2B" ma:contentTypeVersion="11" ma:contentTypeDescription="Crear nuevo documento." ma:contentTypeScope="" ma:versionID="91b12a5a03ce450fad185b3eb8527a97">
  <xsd:schema xmlns:xsd="http://www.w3.org/2001/XMLSchema" xmlns:xs="http://www.w3.org/2001/XMLSchema" xmlns:p="http://schemas.microsoft.com/office/2006/metadata/properties" xmlns:ns3="1b463325-265d-405e-95f8-ad3f84936645" xmlns:ns4="c760b9fb-44ab-4007-b3a7-21ffca79d1d0" targetNamespace="http://schemas.microsoft.com/office/2006/metadata/properties" ma:root="true" ma:fieldsID="444164caaa398625ce56b7302b7b42b7" ns3:_="" ns4:_="">
    <xsd:import namespace="1b463325-265d-405e-95f8-ad3f84936645"/>
    <xsd:import namespace="c760b9fb-44ab-4007-b3a7-21ffca79d1d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463325-265d-405e-95f8-ad3f849366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60b9fb-44ab-4007-b3a7-21ffca79d1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17929A-CC73-4313-927C-B93BFD1E96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463325-265d-405e-95f8-ad3f84936645"/>
    <ds:schemaRef ds:uri="c760b9fb-44ab-4007-b3a7-21ffca79d1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A7EDB4-8A53-49F3-A64D-9884B891C2E2}">
  <ds:schemaRefs>
    <ds:schemaRef ds:uri="http://schemas.microsoft.com/office/2006/metadata/properties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1b463325-265d-405e-95f8-ad3f84936645"/>
    <ds:schemaRef ds:uri="c760b9fb-44ab-4007-b3a7-21ffca79d1d0"/>
    <ds:schemaRef ds:uri="http://schemas.microsoft.com/office/2006/documentManagement/type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B2ABE8E-72B4-4925-8BF8-78D014668B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21</vt:i4>
      </vt:variant>
    </vt:vector>
  </HeadingPairs>
  <TitlesOfParts>
    <vt:vector size="34" baseType="lpstr">
      <vt:lpstr>x25 Kg</vt:lpstr>
      <vt:lpstr>ind x 25 kg</vt:lpstr>
      <vt:lpstr>Industrial</vt:lpstr>
      <vt:lpstr>dinamico</vt:lpstr>
      <vt:lpstr>Fundas</vt:lpstr>
      <vt:lpstr>Prensa</vt:lpstr>
      <vt:lpstr>Registro</vt:lpstr>
      <vt:lpstr>Reportes</vt:lpstr>
      <vt:lpstr>datos</vt:lpstr>
      <vt:lpstr>Incidencias Abiertas</vt:lpstr>
      <vt:lpstr>Inventario</vt:lpstr>
      <vt:lpstr>Mantenimiento</vt:lpstr>
      <vt:lpstr>borrador</vt:lpstr>
      <vt:lpstr>Reportes!Área_de_impresión</vt:lpstr>
      <vt:lpstr>descr</vt:lpstr>
      <vt:lpstr>emb</vt:lpstr>
      <vt:lpstr>embolsadores</vt:lpstr>
      <vt:lpstr>Fech25</vt:lpstr>
      <vt:lpstr>Fech50</vt:lpstr>
      <vt:lpstr>fecha</vt:lpstr>
      <vt:lpstr>Fechas</vt:lpstr>
      <vt:lpstr>Fechas255</vt:lpstr>
      <vt:lpstr>fin</vt:lpstr>
      <vt:lpstr>hfin</vt:lpstr>
      <vt:lpstr>hini</vt:lpstr>
      <vt:lpstr>hinicio</vt:lpstr>
      <vt:lpstr>Lista25</vt:lpstr>
      <vt:lpstr>listaindustrial</vt:lpstr>
      <vt:lpstr>operarios</vt:lpstr>
      <vt:lpstr>ops</vt:lpstr>
      <vt:lpstr>pieza</vt:lpstr>
      <vt:lpstr>piezaa</vt:lpstr>
      <vt:lpstr>piezas</vt:lpstr>
      <vt:lpstr>Tablaprodcs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Planilla Excel</dc:creator>
  <cp:keywords/>
  <dc:description/>
  <cp:lastModifiedBy>Marcos Casanas</cp:lastModifiedBy>
  <cp:revision/>
  <cp:lastPrinted>2022-09-22T15:24:04Z</cp:lastPrinted>
  <dcterms:created xsi:type="dcterms:W3CDTF">2017-09-08T12:57:39Z</dcterms:created>
  <dcterms:modified xsi:type="dcterms:W3CDTF">2022-10-07T17:16:30Z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0x010100B7BEFE28BFD94843ABFED34F91009C2B</vt:lpwstr>
  </property>
</Properties>
</file>