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favi\Documents\00000000 Hygiene Aug2020\M2_Aug20\M2 Raja\"/>
    </mc:Choice>
  </mc:AlternateContent>
  <xr:revisionPtr revIDLastSave="0" documentId="13_ncr:1_{C930FF25-E1F8-4BE6-BE1C-5FC4152F1AF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l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AL18" i="1"/>
  <c r="AL19" i="1"/>
  <c r="AL20" i="1"/>
  <c r="AL4" i="1"/>
  <c r="AL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P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4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N4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AL21" i="1" l="1"/>
  <c r="AK21" i="1"/>
  <c r="AK6" i="1" l="1"/>
  <c r="AK11" i="1" l="1"/>
  <c r="AL11" i="1" s="1"/>
  <c r="AK16" i="1"/>
  <c r="AK15" i="1"/>
  <c r="AK14" i="1"/>
  <c r="AK13" i="1"/>
  <c r="AK12" i="1"/>
  <c r="AK9" i="1"/>
  <c r="AK7" i="1"/>
  <c r="AL7" i="1" s="1"/>
  <c r="AK5" i="1"/>
  <c r="AL8" i="1" l="1"/>
  <c r="AL13" i="1"/>
  <c r="AL9" i="1"/>
  <c r="AL10" i="1"/>
  <c r="AL12" i="1"/>
  <c r="AL14" i="1"/>
  <c r="AL5" i="1"/>
  <c r="AL6" i="1"/>
  <c r="AL15" i="1"/>
  <c r="AL16" i="1"/>
  <c r="AL17" i="1"/>
  <c r="V20" i="1" l="1"/>
  <c r="W20" i="1"/>
  <c r="X20" i="1"/>
  <c r="R3" i="1" l="1"/>
  <c r="Q3" i="1"/>
  <c r="AC2" i="1" l="1"/>
  <c r="AD2" i="1"/>
  <c r="AC3" i="1"/>
  <c r="AD3" i="1"/>
  <c r="AC4" i="1"/>
  <c r="AF4" i="1" s="1"/>
  <c r="AD4" i="1"/>
  <c r="AC5" i="1"/>
  <c r="AF5" i="1" s="1"/>
  <c r="AD5" i="1"/>
  <c r="AC6" i="1"/>
  <c r="AD6" i="1"/>
  <c r="AC7" i="1"/>
  <c r="AD7" i="1"/>
  <c r="AC8" i="1"/>
  <c r="AF8" i="1" s="1"/>
  <c r="AD8" i="1"/>
  <c r="AG8" i="1" s="1"/>
  <c r="AC9" i="1"/>
  <c r="AF9" i="1" s="1"/>
  <c r="AD9" i="1"/>
  <c r="AC10" i="1"/>
  <c r="AD10" i="1"/>
  <c r="AC11" i="1"/>
  <c r="AD11" i="1"/>
  <c r="AC12" i="1"/>
  <c r="AF12" i="1" s="1"/>
  <c r="AD12" i="1"/>
  <c r="AC13" i="1"/>
  <c r="AD13" i="1"/>
  <c r="AG13" i="1" s="1"/>
  <c r="AC14" i="1"/>
  <c r="AD14" i="1"/>
  <c r="AC15" i="1"/>
  <c r="AD15" i="1"/>
  <c r="AC16" i="1"/>
  <c r="AF16" i="1" s="1"/>
  <c r="AD16" i="1"/>
  <c r="AC17" i="1"/>
  <c r="AF17" i="1" s="1"/>
  <c r="AD17" i="1"/>
  <c r="AC18" i="1"/>
  <c r="AD18" i="1"/>
  <c r="AC19" i="1"/>
  <c r="AD19" i="1"/>
  <c r="AG9" i="1" l="1"/>
  <c r="AG17" i="1"/>
  <c r="AG19" i="1"/>
  <c r="AG11" i="1"/>
  <c r="AG3" i="1"/>
  <c r="AG15" i="1"/>
  <c r="AG7" i="1"/>
  <c r="AG5" i="1"/>
  <c r="AG16" i="1"/>
  <c r="AG4" i="1"/>
  <c r="AG12" i="1"/>
  <c r="AF11" i="1"/>
  <c r="AF3" i="1"/>
  <c r="AF19" i="1"/>
  <c r="AF15" i="1"/>
  <c r="AF7" i="1"/>
  <c r="AF13" i="1"/>
  <c r="AG18" i="1"/>
  <c r="AG14" i="1"/>
  <c r="AG10" i="1"/>
  <c r="AG6" i="1"/>
  <c r="AF18" i="1"/>
  <c r="AF14" i="1"/>
  <c r="AF10" i="1"/>
  <c r="AF6" i="1"/>
  <c r="N3" i="1"/>
  <c r="X3" i="1" l="1"/>
  <c r="X4" i="1"/>
  <c r="X5" i="1"/>
  <c r="X6" i="1"/>
  <c r="X7" i="1"/>
  <c r="AA7" i="1" s="1"/>
  <c r="X8" i="1"/>
  <c r="X9" i="1"/>
  <c r="X10" i="1"/>
  <c r="X11" i="1"/>
  <c r="X12" i="1"/>
  <c r="X13" i="1"/>
  <c r="X14" i="1"/>
  <c r="X15" i="1"/>
  <c r="AA15" i="1" s="1"/>
  <c r="X16" i="1"/>
  <c r="X17" i="1"/>
  <c r="X18" i="1"/>
  <c r="X19" i="1"/>
  <c r="X2" i="1"/>
  <c r="W3" i="1"/>
  <c r="W4" i="1"/>
  <c r="W5" i="1"/>
  <c r="Z5" i="1" s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V3" i="1"/>
  <c r="V4" i="1"/>
  <c r="V5" i="1"/>
  <c r="V6" i="1"/>
  <c r="V7" i="1"/>
  <c r="V8" i="1"/>
  <c r="V9" i="1"/>
  <c r="V10" i="1"/>
  <c r="V11" i="1"/>
  <c r="V12" i="1"/>
  <c r="Y12" i="1" s="1"/>
  <c r="V13" i="1"/>
  <c r="V14" i="1"/>
  <c r="V15" i="1"/>
  <c r="V16" i="1"/>
  <c r="V17" i="1"/>
  <c r="V18" i="1"/>
  <c r="V19" i="1"/>
  <c r="Y4" i="1" l="1"/>
  <c r="Y13" i="1"/>
  <c r="Y5" i="1"/>
  <c r="Y17" i="1"/>
  <c r="Y9" i="1"/>
  <c r="Z18" i="1"/>
  <c r="AA12" i="1"/>
  <c r="Y15" i="1"/>
  <c r="Y7" i="1"/>
  <c r="Z8" i="1"/>
  <c r="AA18" i="1"/>
  <c r="Z14" i="1"/>
  <c r="Z6" i="1"/>
  <c r="AA16" i="1"/>
  <c r="AA8" i="1"/>
  <c r="Y19" i="1"/>
  <c r="Y11" i="1"/>
  <c r="Z12" i="1"/>
  <c r="Z4" i="1"/>
  <c r="AA14" i="1"/>
  <c r="AA6" i="1"/>
  <c r="Z16" i="1"/>
  <c r="AA4" i="1"/>
  <c r="AA10" i="1"/>
  <c r="Y14" i="1"/>
  <c r="Z13" i="1"/>
  <c r="Y10" i="1"/>
  <c r="Z19" i="1"/>
  <c r="Z11" i="1"/>
  <c r="AA13" i="1"/>
  <c r="AA5" i="1"/>
  <c r="Y6" i="1"/>
  <c r="Z15" i="1"/>
  <c r="Z7" i="1"/>
  <c r="AA17" i="1"/>
  <c r="AA9" i="1"/>
  <c r="Y18" i="1"/>
  <c r="Z10" i="1"/>
  <c r="Y16" i="1"/>
  <c r="Y8" i="1"/>
  <c r="Z17" i="1"/>
  <c r="Z9" i="1"/>
  <c r="AA19" i="1"/>
  <c r="AA11" i="1"/>
  <c r="AA3" i="1"/>
  <c r="W2" i="1"/>
  <c r="Z3" i="1" s="1"/>
  <c r="V2" i="1"/>
  <c r="Y3" i="1" s="1"/>
  <c r="AE2" i="1" l="1"/>
  <c r="AE3" i="1"/>
  <c r="AE4" i="1"/>
  <c r="AH4" i="1" s="1"/>
  <c r="AE5" i="1"/>
  <c r="AH5" i="1" s="1"/>
  <c r="AE6" i="1"/>
  <c r="AE7" i="1"/>
  <c r="AE8" i="1"/>
  <c r="AE9" i="1"/>
  <c r="AE10" i="1"/>
  <c r="AE11" i="1"/>
  <c r="AH11" i="1" s="1"/>
  <c r="AE12" i="1"/>
  <c r="AE13" i="1"/>
  <c r="AH13" i="1" s="1"/>
  <c r="AE14" i="1"/>
  <c r="AH14" i="1" s="1"/>
  <c r="AE15" i="1"/>
  <c r="AE16" i="1"/>
  <c r="AE17" i="1"/>
  <c r="AE18" i="1"/>
  <c r="AE19" i="1"/>
  <c r="AH19" i="1" s="1"/>
  <c r="AH18" i="1" l="1"/>
  <c r="AH10" i="1"/>
  <c r="AH12" i="1"/>
  <c r="AH6" i="1"/>
  <c r="AH3" i="1"/>
  <c r="AH7" i="1"/>
  <c r="AH15" i="1"/>
  <c r="AH17" i="1"/>
  <c r="AH9" i="1"/>
  <c r="AH16" i="1"/>
  <c r="AH8" i="1"/>
</calcChain>
</file>

<file path=xl/sharedStrings.xml><?xml version="1.0" encoding="utf-8"?>
<sst xmlns="http://schemas.openxmlformats.org/spreadsheetml/2006/main" count="33" uniqueCount="33">
  <si>
    <t xml:space="preserve">Toothpaste Weight (Kilogram) </t>
  </si>
  <si>
    <t xml:space="preserve"> Toothpaste Value (Rial)</t>
  </si>
  <si>
    <t>Toothpaste Value (dollar)</t>
  </si>
  <si>
    <t>Soap Weight (Kilogram)</t>
  </si>
  <si>
    <t>Soap Value (Rial)</t>
  </si>
  <si>
    <t>Soap Value (dollar)</t>
  </si>
  <si>
    <t>Shampoo Weight (Kilogram)</t>
  </si>
  <si>
    <t>Shampoo Value (Rial)</t>
  </si>
  <si>
    <t>Shampoo Value (dollar)</t>
  </si>
  <si>
    <t>2    -  Total Population</t>
  </si>
  <si>
    <t>Total Pop ROG</t>
  </si>
  <si>
    <t xml:space="preserve">ROG Soap CIF for Rial </t>
  </si>
  <si>
    <t xml:space="preserve">ROG Shampoo CIF for Rial </t>
  </si>
  <si>
    <r>
      <t xml:space="preserve">Annual Rate of Growth ROG Toothpaste CIF for </t>
    </r>
    <r>
      <rPr>
        <b/>
        <sz val="14"/>
        <color theme="1"/>
        <rFont val="Times New Roman"/>
        <family val="1"/>
      </rPr>
      <t>Rial</t>
    </r>
    <r>
      <rPr>
        <sz val="14"/>
        <color theme="1"/>
        <rFont val="Times New Roman"/>
        <family val="2"/>
      </rPr>
      <t xml:space="preserve"> </t>
    </r>
  </si>
  <si>
    <t>Inflation Rates (rial) - CBI</t>
  </si>
  <si>
    <t xml:space="preserve"> CBI Inflation Adjusted Toothpaste Value (Rial)</t>
  </si>
  <si>
    <t xml:space="preserve"> CBI Inflation Adjusted Soap Value (Rial)</t>
  </si>
  <si>
    <t xml:space="preserve"> CBI Inflation Adjusted Shampoo Value (Rial)</t>
  </si>
  <si>
    <t>Toothpaste / Kilo    Rial</t>
  </si>
  <si>
    <t>Soap / Kilo    Rial</t>
  </si>
  <si>
    <t>Shampoo / Kilo    Rial</t>
  </si>
  <si>
    <t>International Calendar</t>
  </si>
  <si>
    <t xml:space="preserve">Annual Rate of Growth ROG Toothpaste Weight </t>
  </si>
  <si>
    <t>ROG Soap Weight</t>
  </si>
  <si>
    <t>ROG Shampoo Weight</t>
  </si>
  <si>
    <t xml:space="preserve"> ROG_ CBI Inflation Adjusted Toothpaste Value (Rial)</t>
  </si>
  <si>
    <t xml:space="preserve"> ROG_ CBI Inflation Adjusted Soap Value (Rial)</t>
  </si>
  <si>
    <t xml:space="preserve"> ROG_ CBI Inflation Adjusted Shampoo Value (Rial)</t>
  </si>
  <si>
    <t>ROG_Toothpaste / Kilo    Rial</t>
  </si>
  <si>
    <t>ROG_Soap / Kilo    Rial</t>
  </si>
  <si>
    <t>ROG_Shampoo / Kilo    Rial</t>
  </si>
  <si>
    <t>GNI Per Capita-CBI Rial - Current</t>
  </si>
  <si>
    <t>ROGgniPcap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</si>
</sst>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.0E+00"/>
    <numFmt numFmtId="165" formatCode="0_);\(0\)"/>
    <numFmt numFmtId="166" formatCode="_(* #,##0_);_(* \(#,##0\);_(* &quot;-&quot;??_);_(@_)"/>
    <numFmt numFmtId="167" formatCode="0.000_);\(0.000\)"/>
    <numFmt numFmtId="170" formatCode="#,##0.0000_);\(#,##0.0000\)"/>
    <numFmt numFmtId="171" formatCode="0.0000"/>
    <numFmt numFmtId="173" formatCode="_(* #,##0.0000_);_(* \(#,##0.0000\);_(* &quot;-&quot;????_);_(@_)"/>
  </numFmts>
  <fonts count="15" x14ac:knownFonts="1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4"/>
      <color rgb="FFFF0000"/>
      <name val="Times New Roman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Times New Roman"/>
      <family val="2"/>
    </font>
    <font>
      <sz val="8"/>
      <name val="Times New Roman"/>
      <family val="2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 Light"/>
      <family val="1"/>
      <scheme val="major"/>
    </font>
    <font>
      <sz val="13"/>
      <color theme="1" tint="0.1499984740745262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3" fontId="2" fillId="0" borderId="0" xfId="0" applyNumberFormat="1" applyFont="1"/>
    <xf numFmtId="164" fontId="5" fillId="3" borderId="0" xfId="0" applyNumberFormat="1" applyFont="1" applyFill="1" applyBorder="1" applyAlignment="1">
      <alignment horizontal="left" vertical="center" wrapText="1" readingOrder="2"/>
    </xf>
    <xf numFmtId="165" fontId="0" fillId="0" borderId="0" xfId="1" applyNumberFormat="1" applyFont="1" applyAlignment="1"/>
    <xf numFmtId="41" fontId="0" fillId="0" borderId="0" xfId="1" applyNumberFormat="1" applyFont="1"/>
    <xf numFmtId="2" fontId="0" fillId="0" borderId="0" xfId="0" applyNumberFormat="1"/>
    <xf numFmtId="166" fontId="0" fillId="0" borderId="0" xfId="1" applyNumberFormat="1" applyFont="1"/>
    <xf numFmtId="0" fontId="0" fillId="5" borderId="0" xfId="0" applyFill="1"/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164" fontId="4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5" borderId="0" xfId="0" applyFont="1" applyFill="1"/>
    <xf numFmtId="3" fontId="5" fillId="5" borderId="0" xfId="0" applyNumberFormat="1" applyFont="1" applyFill="1"/>
    <xf numFmtId="167" fontId="12" fillId="5" borderId="0" xfId="1" applyNumberFormat="1" applyFont="1" applyFill="1" applyAlignment="1">
      <alignment horizontal="center" vertical="center"/>
    </xf>
    <xf numFmtId="167" fontId="12" fillId="8" borderId="0" xfId="1" applyNumberFormat="1" applyFont="1" applyFill="1" applyAlignment="1">
      <alignment horizontal="center" vertical="center"/>
    </xf>
    <xf numFmtId="167" fontId="13" fillId="8" borderId="0" xfId="1" applyNumberFormat="1" applyFont="1" applyFill="1" applyAlignment="1">
      <alignment horizontal="center" vertical="center"/>
    </xf>
    <xf numFmtId="167" fontId="14" fillId="8" borderId="0" xfId="1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left" wrapText="1"/>
    </xf>
    <xf numFmtId="164" fontId="5" fillId="7" borderId="0" xfId="0" applyNumberFormat="1" applyFont="1" applyFill="1" applyBorder="1" applyAlignment="1">
      <alignment horizontal="left" vertical="center" wrapText="1" readingOrder="2"/>
    </xf>
    <xf numFmtId="164" fontId="5" fillId="9" borderId="0" xfId="0" applyNumberFormat="1" applyFont="1" applyFill="1" applyBorder="1" applyAlignment="1">
      <alignment horizontal="left" vertical="center" wrapText="1" readingOrder="2"/>
    </xf>
    <xf numFmtId="164" fontId="5" fillId="10" borderId="0" xfId="0" applyNumberFormat="1" applyFont="1" applyFill="1" applyBorder="1" applyAlignment="1">
      <alignment horizontal="left" vertical="center" wrapText="1" readingOrder="2"/>
    </xf>
    <xf numFmtId="164" fontId="5" fillId="5" borderId="0" xfId="0" applyNumberFormat="1" applyFont="1" applyFill="1" applyBorder="1" applyAlignment="1">
      <alignment horizontal="left" vertical="center" wrapText="1" readingOrder="2"/>
    </xf>
    <xf numFmtId="0" fontId="0" fillId="5" borderId="0" xfId="0" applyFill="1" applyAlignment="1">
      <alignment vertical="center" wrapText="1"/>
    </xf>
    <xf numFmtId="166" fontId="0" fillId="0" borderId="0" xfId="1" applyNumberFormat="1" applyFont="1" applyAlignment="1">
      <alignment horizontal="center" vertical="center"/>
    </xf>
    <xf numFmtId="0" fontId="3" fillId="5" borderId="0" xfId="0" applyFont="1" applyFill="1" applyAlignment="1">
      <alignment wrapText="1"/>
    </xf>
    <xf numFmtId="165" fontId="5" fillId="5" borderId="0" xfId="1" applyNumberFormat="1" applyFont="1" applyFill="1" applyAlignment="1">
      <alignment horizontal="right"/>
    </xf>
    <xf numFmtId="165" fontId="0" fillId="5" borderId="0" xfId="1" applyNumberFormat="1" applyFont="1" applyFill="1"/>
    <xf numFmtId="0" fontId="0" fillId="0" borderId="0" xfId="0" applyFill="1"/>
    <xf numFmtId="164" fontId="5" fillId="2" borderId="0" xfId="0" applyNumberFormat="1" applyFont="1" applyFill="1" applyBorder="1" applyAlignment="1">
      <alignment horizontal="right" vertical="center" wrapText="1" readingOrder="2"/>
    </xf>
    <xf numFmtId="1" fontId="7" fillId="0" borderId="0" xfId="0" applyNumberFormat="1" applyFont="1" applyBorder="1" applyAlignment="1">
      <alignment horizontal="right" vertical="center"/>
    </xf>
    <xf numFmtId="1" fontId="8" fillId="0" borderId="0" xfId="0" applyNumberFormat="1" applyFont="1" applyBorder="1" applyAlignment="1">
      <alignment horizontal="right" vertical="center"/>
    </xf>
    <xf numFmtId="1" fontId="8" fillId="0" borderId="0" xfId="0" applyNumberFormat="1" applyFont="1" applyBorder="1" applyAlignment="1">
      <alignment horizontal="right" vertical="center" wrapText="1"/>
    </xf>
    <xf numFmtId="0" fontId="0" fillId="5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4" fillId="2" borderId="0" xfId="0" applyNumberFormat="1" applyFont="1" applyFill="1" applyAlignment="1">
      <alignment horizontal="right" vertical="center" wrapText="1"/>
    </xf>
    <xf numFmtId="0" fontId="0" fillId="10" borderId="0" xfId="0" applyFill="1" applyAlignment="1">
      <alignment horizontal="right" vertical="center" wrapText="1"/>
    </xf>
    <xf numFmtId="3" fontId="0" fillId="7" borderId="0" xfId="0" applyNumberFormat="1" applyFill="1" applyAlignment="1">
      <alignment horizontal="right" vertical="center" wrapText="1"/>
    </xf>
    <xf numFmtId="0" fontId="0" fillId="9" borderId="0" xfId="0" applyFill="1" applyAlignment="1">
      <alignment horizontal="right"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165" fontId="4" fillId="0" borderId="0" xfId="1" applyNumberFormat="1" applyFont="1" applyFill="1" applyBorder="1" applyAlignment="1">
      <alignment horizontal="right" vertical="center" readingOrder="2"/>
    </xf>
    <xf numFmtId="165" fontId="5" fillId="0" borderId="0" xfId="1" applyNumberFormat="1" applyFont="1" applyFill="1" applyBorder="1" applyAlignment="1">
      <alignment horizontal="right" vertical="center" readingOrder="2"/>
    </xf>
    <xf numFmtId="165" fontId="5" fillId="0" borderId="0" xfId="1" applyNumberFormat="1" applyFont="1" applyFill="1" applyBorder="1" applyAlignment="1">
      <alignment horizontal="right" vertical="center" wrapText="1" readingOrder="2"/>
    </xf>
    <xf numFmtId="164" fontId="5" fillId="4" borderId="0" xfId="0" applyNumberFormat="1" applyFont="1" applyFill="1" applyBorder="1" applyAlignment="1">
      <alignment horizontal="right" vertical="center" wrapText="1" readingOrder="2"/>
    </xf>
    <xf numFmtId="2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 vertical="center"/>
    </xf>
    <xf numFmtId="165" fontId="4" fillId="0" borderId="0" xfId="1" applyNumberFormat="1" applyFont="1" applyBorder="1" applyAlignment="1">
      <alignment horizontal="right" vertical="center" readingOrder="2"/>
    </xf>
    <xf numFmtId="165" fontId="5" fillId="0" borderId="0" xfId="1" applyNumberFormat="1" applyFont="1" applyBorder="1" applyAlignment="1">
      <alignment horizontal="right" vertical="center" readingOrder="2"/>
    </xf>
    <xf numFmtId="165" fontId="5" fillId="0" borderId="0" xfId="1" applyNumberFormat="1" applyFont="1" applyBorder="1" applyAlignment="1">
      <alignment horizontal="right" vertical="center" wrapText="1" readingOrder="2"/>
    </xf>
    <xf numFmtId="165" fontId="5" fillId="0" borderId="0" xfId="1" applyNumberFormat="1" applyFont="1" applyBorder="1" applyAlignment="1">
      <alignment horizontal="right" vertical="center" wrapText="1"/>
    </xf>
    <xf numFmtId="165" fontId="0" fillId="0" borderId="0" xfId="0" applyNumberFormat="1" applyAlignment="1">
      <alignment horizontal="right"/>
    </xf>
    <xf numFmtId="166" fontId="7" fillId="0" borderId="0" xfId="1" applyNumberFormat="1" applyFont="1" applyBorder="1" applyAlignment="1">
      <alignment horizontal="right" vertical="center"/>
    </xf>
    <xf numFmtId="166" fontId="8" fillId="0" borderId="0" xfId="1" applyNumberFormat="1" applyFont="1" applyBorder="1" applyAlignment="1">
      <alignment horizontal="right" vertical="center"/>
    </xf>
    <xf numFmtId="166" fontId="8" fillId="0" borderId="0" xfId="1" applyNumberFormat="1" applyFont="1" applyBorder="1" applyAlignment="1">
      <alignment horizontal="right" vertical="center" wrapText="1"/>
    </xf>
    <xf numFmtId="43" fontId="0" fillId="0" borderId="0" xfId="0" applyNumberFormat="1"/>
    <xf numFmtId="43" fontId="0" fillId="0" borderId="0" xfId="1" applyNumberFormat="1" applyFont="1" applyAlignment="1">
      <alignment horizontal="center" vertical="center"/>
    </xf>
    <xf numFmtId="166" fontId="0" fillId="0" borderId="0" xfId="0" applyNumberFormat="1"/>
    <xf numFmtId="10" fontId="0" fillId="0" borderId="0" xfId="0" applyNumberFormat="1"/>
    <xf numFmtId="0" fontId="0" fillId="5" borderId="0" xfId="0" applyFill="1" applyAlignment="1">
      <alignment horizontal="center" vertical="center"/>
    </xf>
    <xf numFmtId="39" fontId="0" fillId="0" borderId="0" xfId="1" applyNumberFormat="1" applyFont="1" applyAlignment="1">
      <alignment horizontal="right" vertical="center"/>
    </xf>
    <xf numFmtId="2" fontId="0" fillId="5" borderId="0" xfId="0" applyNumberFormat="1" applyFill="1"/>
    <xf numFmtId="0" fontId="0" fillId="11" borderId="0" xfId="0" applyFill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65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1" fontId="0" fillId="7" borderId="0" xfId="0" applyNumberFormat="1" applyFill="1"/>
    <xf numFmtId="2" fontId="0" fillId="7" borderId="0" xfId="0" applyNumberFormat="1" applyFill="1"/>
    <xf numFmtId="171" fontId="0" fillId="9" borderId="0" xfId="0" applyNumberFormat="1" applyFill="1"/>
    <xf numFmtId="2" fontId="0" fillId="9" borderId="0" xfId="0" applyNumberFormat="1" applyFill="1"/>
    <xf numFmtId="170" fontId="0" fillId="0" borderId="0" xfId="1" applyNumberFormat="1" applyFont="1" applyAlignment="1">
      <alignment horizontal="right" vertical="center"/>
    </xf>
    <xf numFmtId="170" fontId="0" fillId="0" borderId="0" xfId="1" applyNumberFormat="1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0" fontId="0" fillId="0" borderId="0" xfId="1" applyNumberFormat="1" applyFont="1"/>
  </cellXfs>
  <cellStyles count="5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3"/>
  <sheetViews>
    <sheetView tabSelected="1" workbookViewId="0">
      <pane xSplit="1" topLeftCell="Y1" activePane="topRight" state="frozen"/>
      <selection pane="topRight" activeCell="AM9" sqref="AM9"/>
    </sheetView>
  </sheetViews>
  <sheetFormatPr defaultColWidth="8.6640625" defaultRowHeight="18.75" x14ac:dyDescent="0.3"/>
  <cols>
    <col min="1" max="1" width="10.77734375" style="14" customWidth="1"/>
    <col min="2" max="2" width="10.77734375" style="39" customWidth="1"/>
    <col min="3" max="3" width="19.88671875" style="39" customWidth="1"/>
    <col min="4" max="4" width="11" style="39" bestFit="1" customWidth="1"/>
    <col min="5" max="5" width="18" customWidth="1"/>
    <col min="6" max="6" width="20.6640625" bestFit="1" customWidth="1"/>
    <col min="7" max="7" width="16.109375" bestFit="1" customWidth="1"/>
    <col min="8" max="8" width="17.33203125" style="39" customWidth="1"/>
    <col min="9" max="9" width="14.5546875" style="39" customWidth="1"/>
    <col min="10" max="10" width="10.77734375" style="39" customWidth="1"/>
    <col min="11" max="11" width="11.6640625" customWidth="1"/>
    <col min="12" max="12" width="4.21875" customWidth="1"/>
    <col min="13" max="15" width="8.21875" customWidth="1"/>
    <col min="16" max="16" width="8.6640625" customWidth="1"/>
    <col min="17" max="17" width="7.77734375" customWidth="1"/>
    <col min="18" max="18" width="7.5546875" customWidth="1"/>
    <col min="19" max="19" width="14.33203125" customWidth="1"/>
    <col min="20" max="20" width="10.77734375" customWidth="1"/>
    <col min="21" max="21" width="2.6640625" customWidth="1"/>
    <col min="22" max="22" width="18" bestFit="1" customWidth="1"/>
    <col min="23" max="23" width="19" customWidth="1"/>
    <col min="24" max="24" width="18.88671875" customWidth="1"/>
    <col min="25" max="25" width="11.88671875" customWidth="1"/>
    <col min="26" max="26" width="11.6640625" customWidth="1"/>
    <col min="27" max="27" width="11.77734375" customWidth="1"/>
    <col min="28" max="28" width="2.6640625" customWidth="1"/>
    <col min="29" max="29" width="11.33203125" style="44" customWidth="1"/>
    <col min="30" max="30" width="11.44140625" style="39" customWidth="1"/>
    <col min="31" max="31" width="11" style="39" bestFit="1" customWidth="1"/>
    <col min="32" max="32" width="11.77734375" style="39" customWidth="1"/>
    <col min="33" max="34" width="11" style="39" customWidth="1"/>
    <col min="35" max="35" width="3" style="7" customWidth="1"/>
    <col min="36" max="36" width="3.44140625" customWidth="1"/>
    <col min="37" max="37" width="19.33203125" customWidth="1"/>
    <col min="38" max="38" width="13.33203125" customWidth="1"/>
  </cols>
  <sheetData>
    <row r="1" spans="1:38" ht="108.4" customHeight="1" x14ac:dyDescent="0.3">
      <c r="A1" s="13" t="s">
        <v>21</v>
      </c>
      <c r="B1" s="34" t="s">
        <v>0</v>
      </c>
      <c r="C1" s="34" t="s">
        <v>1</v>
      </c>
      <c r="D1" s="40" t="s">
        <v>2</v>
      </c>
      <c r="E1" s="2" t="s">
        <v>3</v>
      </c>
      <c r="F1" s="2" t="s">
        <v>4</v>
      </c>
      <c r="G1" s="2" t="s">
        <v>5</v>
      </c>
      <c r="H1" s="49" t="s">
        <v>6</v>
      </c>
      <c r="I1" s="49" t="s">
        <v>7</v>
      </c>
      <c r="J1" s="49" t="s">
        <v>8</v>
      </c>
      <c r="K1" s="23" t="s">
        <v>9</v>
      </c>
      <c r="L1" s="30"/>
      <c r="M1" s="8" t="s">
        <v>22</v>
      </c>
      <c r="N1" s="9" t="s">
        <v>23</v>
      </c>
      <c r="O1" s="10" t="s">
        <v>24</v>
      </c>
      <c r="P1" s="8" t="s">
        <v>13</v>
      </c>
      <c r="Q1" s="9" t="s">
        <v>11</v>
      </c>
      <c r="R1" s="10" t="s">
        <v>12</v>
      </c>
      <c r="S1" s="11" t="s">
        <v>10</v>
      </c>
      <c r="T1" s="12" t="s">
        <v>14</v>
      </c>
      <c r="U1" s="7"/>
      <c r="V1" s="24" t="s">
        <v>15</v>
      </c>
      <c r="W1" s="25" t="s">
        <v>16</v>
      </c>
      <c r="X1" s="26" t="s">
        <v>17</v>
      </c>
      <c r="Y1" s="24" t="s">
        <v>25</v>
      </c>
      <c r="Z1" s="25" t="s">
        <v>26</v>
      </c>
      <c r="AA1" s="26" t="s">
        <v>27</v>
      </c>
      <c r="AB1" s="27"/>
      <c r="AC1" s="42" t="s">
        <v>18</v>
      </c>
      <c r="AD1" s="43" t="s">
        <v>19</v>
      </c>
      <c r="AE1" s="41" t="s">
        <v>20</v>
      </c>
      <c r="AF1" s="42" t="s">
        <v>28</v>
      </c>
      <c r="AG1" s="43" t="s">
        <v>29</v>
      </c>
      <c r="AH1" s="41" t="s">
        <v>30</v>
      </c>
      <c r="AI1" s="28"/>
      <c r="AJ1" s="64"/>
      <c r="AK1" s="67" t="s">
        <v>31</v>
      </c>
      <c r="AL1" s="67" t="s">
        <v>32</v>
      </c>
    </row>
    <row r="2" spans="1:38" x14ac:dyDescent="0.3">
      <c r="A2" s="16">
        <v>2001</v>
      </c>
      <c r="B2" s="35">
        <v>78368</v>
      </c>
      <c r="C2" s="57">
        <v>223896926</v>
      </c>
      <c r="D2" s="35">
        <v>127576.46</v>
      </c>
      <c r="E2" s="46">
        <v>197985</v>
      </c>
      <c r="F2" s="46">
        <v>205247744</v>
      </c>
      <c r="G2" s="46">
        <v>116950.40000000001</v>
      </c>
      <c r="H2" s="52">
        <v>89287</v>
      </c>
      <c r="I2" s="52">
        <v>163768482</v>
      </c>
      <c r="J2" s="52">
        <v>93315.64</v>
      </c>
      <c r="K2" s="46">
        <v>66449112</v>
      </c>
      <c r="L2" s="31"/>
      <c r="M2" s="5"/>
      <c r="N2" s="5"/>
      <c r="O2" s="5"/>
      <c r="P2" s="5"/>
      <c r="Q2" s="5"/>
      <c r="R2" s="5"/>
      <c r="S2" s="5"/>
      <c r="T2" s="20">
        <v>0.114</v>
      </c>
      <c r="U2" s="7"/>
      <c r="V2" s="6">
        <f>C2*(1-T2)</f>
        <v>198372676.43599999</v>
      </c>
      <c r="W2" s="6">
        <f>F2*(1-T2)</f>
        <v>181849501.18400002</v>
      </c>
      <c r="X2" s="29">
        <f>I2*(1-T2)</f>
        <v>145098875.05200002</v>
      </c>
      <c r="Y2" s="29"/>
      <c r="Z2" s="29"/>
      <c r="AA2" s="29"/>
      <c r="AB2" s="7"/>
      <c r="AC2" s="44">
        <f>C2/B2</f>
        <v>2856.9942578603514</v>
      </c>
      <c r="AD2" s="51">
        <f>F2/E2</f>
        <v>1036.683304290729</v>
      </c>
      <c r="AE2" s="51">
        <f>I2/H2</f>
        <v>1834.1805861995588</v>
      </c>
      <c r="AF2" s="65"/>
      <c r="AG2" s="65"/>
      <c r="AH2" s="65"/>
      <c r="AJ2" s="7"/>
      <c r="AK2" s="6">
        <v>8708799.5999103803</v>
      </c>
      <c r="AL2" s="6"/>
    </row>
    <row r="3" spans="1:38" x14ac:dyDescent="0.3">
      <c r="A3" s="15">
        <v>2002</v>
      </c>
      <c r="B3" s="35">
        <v>525862</v>
      </c>
      <c r="C3" s="57">
        <v>5298246766</v>
      </c>
      <c r="D3" s="35">
        <v>733126.12</v>
      </c>
      <c r="E3" s="46">
        <v>2425343.4300000002</v>
      </c>
      <c r="F3" s="46">
        <v>8750388586.7999992</v>
      </c>
      <c r="G3" s="46">
        <v>1178892.1099999999</v>
      </c>
      <c r="H3" s="52">
        <v>458518.97</v>
      </c>
      <c r="I3" s="52">
        <v>3244512296</v>
      </c>
      <c r="J3" s="52">
        <v>427211.75</v>
      </c>
      <c r="K3" s="3">
        <v>67284796</v>
      </c>
      <c r="L3" s="31"/>
      <c r="M3" s="74">
        <f>(B3-B2)/B2</f>
        <v>5.7101623111474069</v>
      </c>
      <c r="N3" s="75">
        <f>(E3-E2)/E2+1</f>
        <v>12.250137283127511</v>
      </c>
      <c r="O3" s="74">
        <f>(H3-H2)/H2</f>
        <v>4.1353385151253823</v>
      </c>
      <c r="P3" s="76">
        <f>(C3-C2)/C2</f>
        <v>22.663776277124949</v>
      </c>
      <c r="Q3" s="77">
        <f>(F3-F2)/F2+1</f>
        <v>42.633299719971582</v>
      </c>
      <c r="R3" s="77">
        <f>(I3-I2)/I2+1</f>
        <v>19.811579471073074</v>
      </c>
      <c r="S3" s="71">
        <f>(K3-K2)/K2</f>
        <v>1.2576300492924571E-2</v>
      </c>
      <c r="T3" s="20">
        <v>0.158</v>
      </c>
      <c r="U3" s="7"/>
      <c r="V3" s="6">
        <f>C3*(1-T3)</f>
        <v>4461123776.9720001</v>
      </c>
      <c r="W3" s="6">
        <f>F3*(1-T3)</f>
        <v>7367827190.0855989</v>
      </c>
      <c r="X3" s="29">
        <f>I3*(1-T3)</f>
        <v>2731879353.2319999</v>
      </c>
      <c r="Y3" s="61">
        <f>(V3-V2)/V2+1</f>
        <v>22.488600028599556</v>
      </c>
      <c r="Z3" s="61">
        <f>(W3-W2)/W2+1</f>
        <v>40.516070388505717</v>
      </c>
      <c r="AA3" s="61">
        <f>(X3-X2)/X2+1</f>
        <v>18.827708707272599</v>
      </c>
      <c r="AB3" s="7"/>
      <c r="AC3" s="44">
        <f>C3/B3</f>
        <v>10075.355827194207</v>
      </c>
      <c r="AD3" s="51">
        <f>F3/E3</f>
        <v>3607.8967120957377</v>
      </c>
      <c r="AE3" s="51">
        <f>I3/H3</f>
        <v>7076.0699301056184</v>
      </c>
      <c r="AF3" s="78">
        <f>(AC3-AC2)/AC2</f>
        <v>2.526557954911608</v>
      </c>
      <c r="AG3" s="78">
        <f>(AD3-AD2)/AD2</f>
        <v>2.4802303626990154</v>
      </c>
      <c r="AH3" s="78">
        <f>(AE3-AE2)/AE2</f>
        <v>2.8578916292900627</v>
      </c>
      <c r="AJ3" s="66"/>
      <c r="AK3" s="6">
        <v>11699002.550293829</v>
      </c>
      <c r="AL3" s="81">
        <f>(AK3-AK2)/AK2</f>
        <v>0.34335420353618201</v>
      </c>
    </row>
    <row r="4" spans="1:38" x14ac:dyDescent="0.3">
      <c r="A4" s="16">
        <v>2003</v>
      </c>
      <c r="B4" s="35">
        <v>795032.46</v>
      </c>
      <c r="C4" s="57">
        <v>10218136990.709999</v>
      </c>
      <c r="D4" s="35">
        <v>1290164.03</v>
      </c>
      <c r="E4" s="46">
        <v>5383630.4900000002</v>
      </c>
      <c r="F4" s="46">
        <v>23590249342.739998</v>
      </c>
      <c r="G4" s="46">
        <v>2978561.5999999996</v>
      </c>
      <c r="H4" s="52">
        <v>812474.1</v>
      </c>
      <c r="I4" s="52">
        <v>6754823601.2200003</v>
      </c>
      <c r="J4" s="52">
        <v>852882.34</v>
      </c>
      <c r="K4" s="3">
        <v>68122938</v>
      </c>
      <c r="L4" s="32"/>
      <c r="M4" s="74">
        <f>(B4-B3)/B3</f>
        <v>0.51186520417904313</v>
      </c>
      <c r="N4" s="74">
        <f>(E4-E3)/E3</f>
        <v>1.2197394494354146</v>
      </c>
      <c r="O4" s="74">
        <f>(H4-H3)/H3</f>
        <v>0.77195307753570153</v>
      </c>
      <c r="P4" s="76">
        <f>(C4-C3)/C3</f>
        <v>0.92858835044868104</v>
      </c>
      <c r="Q4" s="76">
        <f>(F4-F3)/F3</f>
        <v>1.6959087712202856</v>
      </c>
      <c r="R4" s="76">
        <f>(I4-I3)/I3</f>
        <v>1.0819226388963576</v>
      </c>
      <c r="S4" s="71">
        <f>(K4-K3)/K3</f>
        <v>1.2456632847634702E-2</v>
      </c>
      <c r="T4" s="20">
        <v>0.156</v>
      </c>
      <c r="U4" s="7"/>
      <c r="V4" s="6">
        <f>C4*(1-T4)</f>
        <v>8624107620.1592388</v>
      </c>
      <c r="W4" s="6">
        <f>F4*(1-T4)</f>
        <v>19910170445.272556</v>
      </c>
      <c r="X4" s="29">
        <f>I4*(1-T4)</f>
        <v>5701071119.4296799</v>
      </c>
      <c r="Y4" s="79">
        <f>(V4-V3)/V3</f>
        <v>0.93316932040224077</v>
      </c>
      <c r="Z4" s="79">
        <f>(W4-W3)/W3</f>
        <v>1.7023123549999064</v>
      </c>
      <c r="AA4" s="80">
        <f>(X4-X3)/X3</f>
        <v>1.0868678233117883</v>
      </c>
      <c r="AB4" s="7"/>
      <c r="AC4" s="44">
        <f>C4/B4</f>
        <v>12852.477734946822</v>
      </c>
      <c r="AD4" s="51">
        <f>F4/E4</f>
        <v>4381.8477859055283</v>
      </c>
      <c r="AE4" s="51">
        <f>I4/H4</f>
        <v>8313.894069017093</v>
      </c>
      <c r="AF4" s="78">
        <f t="shared" ref="AF4:AF19" si="0">(AC4-AC3)/AC3</f>
        <v>0.27563511953165326</v>
      </c>
      <c r="AG4" s="78">
        <f t="shared" ref="AG4:AG19" si="1">(AD4-AD3)/AD3</f>
        <v>0.21451586216841048</v>
      </c>
      <c r="AH4" s="78">
        <f t="shared" ref="AH4:AH19" si="2">(AE4-AE3)/AE3</f>
        <v>0.17493102119370924</v>
      </c>
      <c r="AJ4" s="66"/>
      <c r="AK4" s="6">
        <v>13733435.86561108</v>
      </c>
      <c r="AL4" s="81">
        <f>(AK4-AK3)/AK3</f>
        <v>0.17389801451630202</v>
      </c>
    </row>
    <row r="5" spans="1:38" x14ac:dyDescent="0.3">
      <c r="A5" s="15">
        <v>2004</v>
      </c>
      <c r="B5" s="35">
        <v>1552528</v>
      </c>
      <c r="C5" s="57">
        <v>25816243599</v>
      </c>
      <c r="D5" s="35">
        <v>3037205.15</v>
      </c>
      <c r="E5" s="46">
        <v>4365906.3</v>
      </c>
      <c r="F5" s="46">
        <v>32678471409</v>
      </c>
      <c r="G5" s="46">
        <v>3844526.07</v>
      </c>
      <c r="H5" s="52">
        <v>1589027.25</v>
      </c>
      <c r="I5" s="52">
        <v>13207173457.99</v>
      </c>
      <c r="J5" s="52">
        <v>1553785.14</v>
      </c>
      <c r="K5" s="3">
        <v>68951281</v>
      </c>
      <c r="L5" s="32"/>
      <c r="M5" s="74">
        <f>(B5-B4)/B4</f>
        <v>0.95278567619742227</v>
      </c>
      <c r="N5" s="74">
        <f>(E5-E4)/E4</f>
        <v>-0.1890404982084869</v>
      </c>
      <c r="O5" s="74">
        <f>(H5-H4)/H4</f>
        <v>0.95578819066355469</v>
      </c>
      <c r="P5" s="76">
        <f>(C5-C4)/C4</f>
        <v>1.5265117919706201</v>
      </c>
      <c r="Q5" s="76">
        <f>(F5-F4)/F4</f>
        <v>0.38525332794148454</v>
      </c>
      <c r="R5" s="76">
        <f>(I5-I4)/I4</f>
        <v>0.95522107425642167</v>
      </c>
      <c r="S5" s="71">
        <f>(K5-K4)/K4</f>
        <v>1.2159531346108414E-2</v>
      </c>
      <c r="T5" s="20">
        <v>0.152</v>
      </c>
      <c r="U5" s="7"/>
      <c r="V5" s="6">
        <f>C5*(1-T5)</f>
        <v>21892174571.952</v>
      </c>
      <c r="W5" s="6">
        <f>F5*(1-T5)</f>
        <v>27711343754.832001</v>
      </c>
      <c r="X5" s="29">
        <f>I5*(1-T5)</f>
        <v>11199683092.375519</v>
      </c>
      <c r="Y5" s="79">
        <f t="shared" ref="Y5:Y19" si="3">(V5-V4)/V4</f>
        <v>1.538485781506026</v>
      </c>
      <c r="Z5" s="79">
        <f t="shared" ref="Z5:Z19" si="4">(W5-W4)/W4</f>
        <v>0.39181850959049647</v>
      </c>
      <c r="AA5" s="80">
        <f t="shared" ref="AA5:AA19" si="5">(X5-X4)/X4</f>
        <v>0.96448752484531464</v>
      </c>
      <c r="AB5" s="7"/>
      <c r="AC5" s="44">
        <f>C5/B5</f>
        <v>16628.520451160945</v>
      </c>
      <c r="AD5" s="51">
        <f>F5/E5</f>
        <v>7484.922754526363</v>
      </c>
      <c r="AE5" s="51">
        <f>I5/H5</f>
        <v>8311.4833040087888</v>
      </c>
      <c r="AF5" s="78">
        <f t="shared" si="0"/>
        <v>0.29379881405643576</v>
      </c>
      <c r="AG5" s="78">
        <f t="shared" si="1"/>
        <v>0.70816585153917444</v>
      </c>
      <c r="AH5" s="78">
        <f t="shared" si="2"/>
        <v>-2.8996821324537713E-4</v>
      </c>
      <c r="AJ5" s="66"/>
      <c r="AK5" s="6">
        <f>20255.1405471273*1000</f>
        <v>20255140.547127299</v>
      </c>
      <c r="AL5" s="81">
        <f t="shared" ref="AL5:AL20" si="6">(AK5-AK4)/AK4</f>
        <v>0.47487786343741961</v>
      </c>
    </row>
    <row r="6" spans="1:38" x14ac:dyDescent="0.3">
      <c r="A6" s="16">
        <v>2005</v>
      </c>
      <c r="B6" s="35">
        <v>1789688.25</v>
      </c>
      <c r="C6" s="57">
        <v>27831854481</v>
      </c>
      <c r="D6" s="35">
        <v>3098079.7700000005</v>
      </c>
      <c r="E6" s="46">
        <v>6360939.8900000006</v>
      </c>
      <c r="F6" s="46">
        <v>45950447149.040001</v>
      </c>
      <c r="G6" s="46">
        <v>5082440.55</v>
      </c>
      <c r="H6" s="52">
        <v>3530051.89</v>
      </c>
      <c r="I6" s="52">
        <v>30562094154.57</v>
      </c>
      <c r="J6" s="52">
        <v>3385215.1399999997</v>
      </c>
      <c r="K6" s="3">
        <v>69762347</v>
      </c>
      <c r="L6" s="32"/>
      <c r="M6" s="74">
        <f>(B6-B5)/B5</f>
        <v>0.15275747039666918</v>
      </c>
      <c r="N6" s="74">
        <f>(E6-E5)/E5</f>
        <v>0.45695749127735535</v>
      </c>
      <c r="O6" s="74">
        <f>(H6-H5)/H5</f>
        <v>1.2215175290417455</v>
      </c>
      <c r="P6" s="76">
        <f>(C6-C5)/C5</f>
        <v>7.8075296828934299E-2</v>
      </c>
      <c r="Q6" s="76">
        <f>(F6-F5)/F5</f>
        <v>0.40613820560727809</v>
      </c>
      <c r="R6" s="76">
        <f>(I6-I5)/I5</f>
        <v>1.3140526057133537</v>
      </c>
      <c r="S6" s="71">
        <f>(K6-K5)/K5</f>
        <v>1.1762885159450481E-2</v>
      </c>
      <c r="T6" s="20">
        <v>0.10400000000000001</v>
      </c>
      <c r="U6" s="7"/>
      <c r="V6" s="6">
        <f>C6*(1-T6)</f>
        <v>24937341614.976002</v>
      </c>
      <c r="W6" s="6">
        <f>F6*(1-T6)</f>
        <v>41171600645.539841</v>
      </c>
      <c r="X6" s="29">
        <f>I6*(1-T6)</f>
        <v>27383636362.49472</v>
      </c>
      <c r="Y6" s="79">
        <f t="shared" si="3"/>
        <v>0.13909842683811935</v>
      </c>
      <c r="Z6" s="79">
        <f t="shared" si="4"/>
        <v>0.48573093422655794</v>
      </c>
      <c r="AA6" s="80">
        <f t="shared" si="5"/>
        <v>1.4450367154707133</v>
      </c>
      <c r="AB6" s="7"/>
      <c r="AC6" s="44">
        <f>C6/B6</f>
        <v>15551.230490002938</v>
      </c>
      <c r="AD6" s="51">
        <f>F6/E6</f>
        <v>7223.8455234073899</v>
      </c>
      <c r="AE6" s="51">
        <f>I6/H6</f>
        <v>8657.6897753675785</v>
      </c>
      <c r="AF6" s="78">
        <f t="shared" si="0"/>
        <v>-6.478567737412827E-2</v>
      </c>
      <c r="AG6" s="78">
        <f t="shared" si="1"/>
        <v>-3.4880417564909616E-2</v>
      </c>
      <c r="AH6" s="78">
        <f t="shared" si="2"/>
        <v>4.1653993480538866E-2</v>
      </c>
      <c r="AJ6" s="66"/>
      <c r="AK6" s="6">
        <f>25559.5895710987*1000</f>
        <v>25559589.5710987</v>
      </c>
      <c r="AL6" s="81">
        <f t="shared" si="6"/>
        <v>0.26188162020547956</v>
      </c>
    </row>
    <row r="7" spans="1:38" x14ac:dyDescent="0.3">
      <c r="A7" s="15">
        <v>2006</v>
      </c>
      <c r="B7" s="35">
        <v>1819116.28</v>
      </c>
      <c r="C7" s="57">
        <v>29341024480.519997</v>
      </c>
      <c r="D7" s="35">
        <v>3193037.2199999997</v>
      </c>
      <c r="E7" s="46">
        <v>5991368.6100000003</v>
      </c>
      <c r="F7" s="46">
        <v>46029148239.230003</v>
      </c>
      <c r="G7" s="46">
        <v>5016392.1899999995</v>
      </c>
      <c r="H7" s="52">
        <v>3674623.9500000007</v>
      </c>
      <c r="I7" s="52">
        <v>39744155263.619995</v>
      </c>
      <c r="J7" s="52">
        <v>4325601.3</v>
      </c>
      <c r="K7" s="3">
        <v>70554760</v>
      </c>
      <c r="L7" s="32"/>
      <c r="M7" s="74">
        <f>(B7-B6)/B6</f>
        <v>1.6443103987524101E-2</v>
      </c>
      <c r="N7" s="74">
        <f>(E7-E6)/E6</f>
        <v>-5.8100105706233959E-2</v>
      </c>
      <c r="O7" s="74">
        <f>(H7-H6)/H6</f>
        <v>4.095465576853051E-2</v>
      </c>
      <c r="P7" s="76">
        <f>(C7-C6)/C6</f>
        <v>5.4224557711390134E-2</v>
      </c>
      <c r="Q7" s="76">
        <f>(F7-F6)/F6</f>
        <v>1.7127382881549755E-3</v>
      </c>
      <c r="R7" s="76">
        <f>(I7-I6)/I6</f>
        <v>0.30043952690581532</v>
      </c>
      <c r="S7" s="71">
        <f>(K7-K6)/K6</f>
        <v>1.135874915446867E-2</v>
      </c>
      <c r="T7" s="20">
        <v>0.11900000000000001</v>
      </c>
      <c r="U7" s="7"/>
      <c r="V7" s="6">
        <f>C7*(1-T7)</f>
        <v>25849442567.338116</v>
      </c>
      <c r="W7" s="6">
        <f>F7*(1-T7)</f>
        <v>40551679598.761635</v>
      </c>
      <c r="X7" s="29">
        <f>I7*(1-T7)</f>
        <v>35014600787.249214</v>
      </c>
      <c r="Y7" s="79">
        <f t="shared" si="3"/>
        <v>3.6575709088989501E-2</v>
      </c>
      <c r="Z7" s="79">
        <f t="shared" si="4"/>
        <v>-1.5057006214436857E-2</v>
      </c>
      <c r="AA7" s="80">
        <f t="shared" si="5"/>
        <v>0.27866877589734734</v>
      </c>
      <c r="AB7" s="7"/>
      <c r="AC7" s="44">
        <f>C7/B7</f>
        <v>16129.273759520198</v>
      </c>
      <c r="AD7" s="51">
        <f>F7/E7</f>
        <v>7682.576592333884</v>
      </c>
      <c r="AE7" s="51">
        <f>I7/H7</f>
        <v>10815.842873832025</v>
      </c>
      <c r="AF7" s="78">
        <f t="shared" si="0"/>
        <v>3.7170259285196357E-2</v>
      </c>
      <c r="AG7" s="78">
        <f t="shared" si="1"/>
        <v>6.3502336455018335E-2</v>
      </c>
      <c r="AH7" s="78">
        <f t="shared" si="2"/>
        <v>0.24927586393828929</v>
      </c>
      <c r="AJ7" s="66"/>
      <c r="AK7" s="6">
        <f>30284.9664489371*1000</f>
        <v>30284966.448937099</v>
      </c>
      <c r="AL7" s="81">
        <f t="shared" si="6"/>
        <v>0.18487686841347331</v>
      </c>
    </row>
    <row r="8" spans="1:38" x14ac:dyDescent="0.3">
      <c r="A8" s="16">
        <v>2007</v>
      </c>
      <c r="B8" s="35">
        <v>1888415</v>
      </c>
      <c r="C8" s="57">
        <v>24448510214</v>
      </c>
      <c r="D8" s="35">
        <v>2624615</v>
      </c>
      <c r="E8" s="46">
        <v>5897035.3600000003</v>
      </c>
      <c r="F8" s="46">
        <v>51645407294.289993</v>
      </c>
      <c r="G8" s="46">
        <v>5568765.6199999982</v>
      </c>
      <c r="H8" s="52">
        <v>3894337.53</v>
      </c>
      <c r="I8" s="52">
        <v>76918250523.269989</v>
      </c>
      <c r="J8" s="52">
        <v>8292709.7400000002</v>
      </c>
      <c r="K8" s="3">
        <v>71336475</v>
      </c>
      <c r="L8" s="32"/>
      <c r="M8" s="74">
        <f>(B8-B7)/B7</f>
        <v>3.8094717067784126E-2</v>
      </c>
      <c r="N8" s="74">
        <f>(E8-E7)/E7</f>
        <v>-1.5744858335464691E-2</v>
      </c>
      <c r="O8" s="74">
        <f>(H8-H7)/H7</f>
        <v>5.9792126484126108E-2</v>
      </c>
      <c r="P8" s="76">
        <f>(C8-C7)/C7</f>
        <v>-0.16674653844374862</v>
      </c>
      <c r="Q8" s="76">
        <f>(F8-F7)/F7</f>
        <v>0.12201527227639052</v>
      </c>
      <c r="R8" s="76">
        <f>(I8-I7)/I7</f>
        <v>0.93533489422726468</v>
      </c>
      <c r="S8" s="71">
        <f>(K8-K7)/K7</f>
        <v>1.1079550125321098E-2</v>
      </c>
      <c r="T8" s="20">
        <v>0.184</v>
      </c>
      <c r="U8" s="7"/>
      <c r="V8" s="6">
        <f>C8*(1-T8)</f>
        <v>19949984334.624001</v>
      </c>
      <c r="W8" s="6">
        <f>F8*(1-T8)</f>
        <v>42142652352.14064</v>
      </c>
      <c r="X8" s="29">
        <f>I8*(1-T8)</f>
        <v>62765292426.988312</v>
      </c>
      <c r="Y8" s="79">
        <f t="shared" si="3"/>
        <v>-0.22822380859262067</v>
      </c>
      <c r="Z8" s="79">
        <f t="shared" si="4"/>
        <v>3.9233214730459411E-2</v>
      </c>
      <c r="AA8" s="80">
        <f t="shared" si="5"/>
        <v>0.79254628114579806</v>
      </c>
      <c r="AB8" s="7"/>
      <c r="AC8" s="44">
        <f>C8/B8</f>
        <v>12946.577004524959</v>
      </c>
      <c r="AD8" s="51">
        <f>F8/E8</f>
        <v>8757.8595245679498</v>
      </c>
      <c r="AE8" s="51">
        <f>I8/H8</f>
        <v>19751.305563714195</v>
      </c>
      <c r="AF8" s="78">
        <f t="shared" si="0"/>
        <v>-0.1973242442559866</v>
      </c>
      <c r="AG8" s="78">
        <f t="shared" si="1"/>
        <v>0.13996384146785401</v>
      </c>
      <c r="AH8" s="78">
        <f t="shared" si="2"/>
        <v>0.82614575619443686</v>
      </c>
      <c r="AJ8" s="66"/>
      <c r="AK8" s="6">
        <v>38236311</v>
      </c>
      <c r="AL8" s="81">
        <f t="shared" si="6"/>
        <v>0.26255087865028709</v>
      </c>
    </row>
    <row r="9" spans="1:38" x14ac:dyDescent="0.3">
      <c r="A9" s="15">
        <v>2008</v>
      </c>
      <c r="B9" s="35">
        <v>2489521.3800000004</v>
      </c>
      <c r="C9" s="57">
        <v>43791725268.240005</v>
      </c>
      <c r="D9" s="35">
        <v>4562737.38</v>
      </c>
      <c r="E9" s="46">
        <v>6751938.3099999996</v>
      </c>
      <c r="F9" s="46">
        <v>92952078258.139999</v>
      </c>
      <c r="G9" s="46">
        <v>9838709.120000001</v>
      </c>
      <c r="H9" s="53">
        <v>5815604.0899999999</v>
      </c>
      <c r="I9" s="53">
        <v>159346110276.25</v>
      </c>
      <c r="J9" s="53">
        <v>16605240.920000002</v>
      </c>
      <c r="K9" s="3">
        <v>72120604</v>
      </c>
      <c r="L9" s="32"/>
      <c r="M9" s="74">
        <f>(B9-B8)/B8</f>
        <v>0.31831264843797596</v>
      </c>
      <c r="N9" s="74">
        <f>(E9-E8)/E8</f>
        <v>0.14497165063632911</v>
      </c>
      <c r="O9" s="74">
        <f>(H9-H8)/H8</f>
        <v>0.49334875192495198</v>
      </c>
      <c r="P9" s="76">
        <f>(C9-C8)/C8</f>
        <v>0.79118174829170007</v>
      </c>
      <c r="Q9" s="76">
        <f>(F9-F8)/F8</f>
        <v>0.79981305459501995</v>
      </c>
      <c r="R9" s="76">
        <f>(I9-I8)/I8</f>
        <v>1.0716294142447143</v>
      </c>
      <c r="S9" s="71">
        <f>(K9-K8)/K8</f>
        <v>1.099197850748863E-2</v>
      </c>
      <c r="T9" s="20">
        <v>0.254</v>
      </c>
      <c r="U9" s="7"/>
      <c r="V9" s="6">
        <f>C9*(1-T9)</f>
        <v>32668627050.107044</v>
      </c>
      <c r="W9" s="6">
        <f>F9*(1-T9)</f>
        <v>69342250380.572433</v>
      </c>
      <c r="X9" s="29">
        <f>I9*(1-T9)</f>
        <v>118872198266.0825</v>
      </c>
      <c r="Y9" s="79">
        <f t="shared" si="3"/>
        <v>0.63752645125687279</v>
      </c>
      <c r="Z9" s="79">
        <f t="shared" si="4"/>
        <v>0.6454173268724076</v>
      </c>
      <c r="AA9" s="80">
        <f t="shared" si="5"/>
        <v>0.89391610665019228</v>
      </c>
      <c r="AB9" s="7"/>
      <c r="AC9" s="44">
        <f>C9/B9</f>
        <v>17590.419435658754</v>
      </c>
      <c r="AD9" s="51">
        <f>F9/E9</f>
        <v>13766.725048490558</v>
      </c>
      <c r="AE9" s="51">
        <f>I9/H9</f>
        <v>27399.752082547628</v>
      </c>
      <c r="AF9" s="78">
        <f t="shared" si="0"/>
        <v>0.35869268220555328</v>
      </c>
      <c r="AG9" s="78">
        <f t="shared" si="1"/>
        <v>0.57192805044103623</v>
      </c>
      <c r="AH9" s="78">
        <f t="shared" si="2"/>
        <v>0.38723751673836981</v>
      </c>
      <c r="AJ9" s="66"/>
      <c r="AK9" s="6">
        <f>46187.6567968137*1000</f>
        <v>46187656.796813704</v>
      </c>
      <c r="AL9" s="81">
        <f t="shared" si="6"/>
        <v>0.20795274410268563</v>
      </c>
    </row>
    <row r="10" spans="1:38" x14ac:dyDescent="0.3">
      <c r="A10" s="16">
        <v>2009</v>
      </c>
      <c r="B10" s="36">
        <v>3690423.59</v>
      </c>
      <c r="C10" s="58">
        <v>76896724515.179993</v>
      </c>
      <c r="D10" s="36">
        <v>7770022.7000000002</v>
      </c>
      <c r="E10" s="47">
        <v>6309486.6299999999</v>
      </c>
      <c r="F10" s="47">
        <v>94479576072.720001</v>
      </c>
      <c r="G10" s="47">
        <v>9519114.4700000007</v>
      </c>
      <c r="H10" s="53">
        <v>7022984.0099999998</v>
      </c>
      <c r="I10" s="53">
        <v>223633938919.26001</v>
      </c>
      <c r="J10" s="53">
        <v>22628400.949999999</v>
      </c>
      <c r="K10" s="3">
        <v>72924837</v>
      </c>
      <c r="L10" s="32"/>
      <c r="M10" s="74">
        <f>(B10-B9)/B9</f>
        <v>0.48238276628096255</v>
      </c>
      <c r="N10" s="74">
        <f>(E10-E9)/E9</f>
        <v>-6.5529579757075671E-2</v>
      </c>
      <c r="O10" s="74">
        <f>(H10-H9)/H9</f>
        <v>0.20761040492355798</v>
      </c>
      <c r="P10" s="76">
        <f>(C10-C9)/C9</f>
        <v>0.75596471808680765</v>
      </c>
      <c r="Q10" s="76">
        <f>(F10-F9)/F9</f>
        <v>1.643317549434389E-2</v>
      </c>
      <c r="R10" s="76">
        <f>(I10-I9)/I9</f>
        <v>0.40344774360389202</v>
      </c>
      <c r="S10" s="71">
        <f>(K10-K9)/K9</f>
        <v>1.1151223858302684E-2</v>
      </c>
      <c r="T10" s="20">
        <v>0.10800000000000001</v>
      </c>
      <c r="U10" s="7"/>
      <c r="V10" s="6">
        <f>C10*(1-T10)</f>
        <v>68591878267.540558</v>
      </c>
      <c r="W10" s="6">
        <f>F10*(1-T10)</f>
        <v>84275781856.866241</v>
      </c>
      <c r="X10" s="29">
        <f>I10*(1-T10)</f>
        <v>199481473515.97992</v>
      </c>
      <c r="Y10" s="79">
        <f t="shared" si="3"/>
        <v>1.0996253733692125</v>
      </c>
      <c r="Z10" s="79">
        <f t="shared" si="4"/>
        <v>0.21535977552406815</v>
      </c>
      <c r="AA10" s="80">
        <f t="shared" si="5"/>
        <v>0.67811714114567234</v>
      </c>
      <c r="AB10" s="7"/>
      <c r="AC10" s="44">
        <f>C10/B10</f>
        <v>20836.828792106218</v>
      </c>
      <c r="AD10" s="51">
        <f>F10/E10</f>
        <v>14974.209727855467</v>
      </c>
      <c r="AE10" s="51">
        <f>I10/H10</f>
        <v>31843.150803252363</v>
      </c>
      <c r="AF10" s="78">
        <f t="shared" si="0"/>
        <v>0.18455553992455936</v>
      </c>
      <c r="AG10" s="78">
        <f t="shared" si="1"/>
        <v>8.7710379564622909E-2</v>
      </c>
      <c r="AH10" s="78">
        <f t="shared" si="2"/>
        <v>0.1621693038432627</v>
      </c>
      <c r="AJ10" s="66"/>
      <c r="AK10" s="6">
        <v>47384000.191426799</v>
      </c>
      <c r="AL10" s="81">
        <f t="shared" si="6"/>
        <v>2.5901798826383101E-2</v>
      </c>
    </row>
    <row r="11" spans="1:38" x14ac:dyDescent="0.3">
      <c r="A11" s="15">
        <v>2010</v>
      </c>
      <c r="B11" s="36">
        <v>2963728.65</v>
      </c>
      <c r="C11" s="58">
        <v>83502626005.570007</v>
      </c>
      <c r="D11" s="36">
        <v>8115453.6100000003</v>
      </c>
      <c r="E11" s="47">
        <v>8752230.0499999989</v>
      </c>
      <c r="F11" s="47">
        <v>120067654480.37</v>
      </c>
      <c r="G11" s="47">
        <v>11583354.560000001</v>
      </c>
      <c r="H11" s="53">
        <v>6412082.71</v>
      </c>
      <c r="I11" s="53">
        <v>175958101424.47</v>
      </c>
      <c r="J11" s="53">
        <v>17102042.850000001</v>
      </c>
      <c r="K11" s="3">
        <v>73762519</v>
      </c>
      <c r="L11" s="32"/>
      <c r="M11" s="74">
        <f>(B11-B10)/B10</f>
        <v>-0.19691369358496866</v>
      </c>
      <c r="N11" s="74">
        <f>(E11-E10)/E10</f>
        <v>0.38715406866628055</v>
      </c>
      <c r="O11" s="74">
        <f>(H11-H10)/H10</f>
        <v>-8.6986001837700305E-2</v>
      </c>
      <c r="P11" s="76">
        <f>(C11-C10)/C10</f>
        <v>8.5906149215574976E-2</v>
      </c>
      <c r="Q11" s="76">
        <f>(F11-F10)/F10</f>
        <v>0.27083185034567792</v>
      </c>
      <c r="R11" s="76">
        <f>(I11-I10)/I10</f>
        <v>-0.21318695062650003</v>
      </c>
      <c r="S11" s="71">
        <f>(K11-K10)/K10</f>
        <v>1.1486923172690807E-2</v>
      </c>
      <c r="T11" s="20">
        <v>0.124</v>
      </c>
      <c r="U11" s="7"/>
      <c r="V11" s="6">
        <f>C11*(1-T11)</f>
        <v>73148300380.879333</v>
      </c>
      <c r="W11" s="6">
        <f>F11*(1-T11)</f>
        <v>105179265324.80412</v>
      </c>
      <c r="X11" s="29">
        <f>I11*(1-T11)</f>
        <v>154139296847.83572</v>
      </c>
      <c r="Y11" s="79">
        <f t="shared" si="3"/>
        <v>6.6428012009914467E-2</v>
      </c>
      <c r="Z11" s="79">
        <f t="shared" si="4"/>
        <v>0.24803666020494833</v>
      </c>
      <c r="AA11" s="80">
        <f t="shared" si="5"/>
        <v>-0.22730018918028475</v>
      </c>
      <c r="AB11" s="7"/>
      <c r="AC11" s="44">
        <f>C11/B11</f>
        <v>28174.855348370038</v>
      </c>
      <c r="AD11" s="51">
        <f>F11/E11</f>
        <v>13718.521313361731</v>
      </c>
      <c r="AE11" s="51">
        <f>I11/H11</f>
        <v>27441.645621640771</v>
      </c>
      <c r="AF11" s="78">
        <f t="shared" si="0"/>
        <v>0.35216618754595436</v>
      </c>
      <c r="AG11" s="78">
        <f t="shared" si="1"/>
        <v>-8.3856740176269012E-2</v>
      </c>
      <c r="AH11" s="78">
        <f t="shared" si="2"/>
        <v>-0.13822454972521236</v>
      </c>
      <c r="AJ11" s="66"/>
      <c r="AK11" s="6">
        <f>58348.4578955804*1000</f>
        <v>58348457.895580404</v>
      </c>
      <c r="AL11" s="81">
        <f t="shared" si="6"/>
        <v>0.2313957804292219</v>
      </c>
    </row>
    <row r="12" spans="1:38" x14ac:dyDescent="0.3">
      <c r="A12" s="16">
        <v>2011</v>
      </c>
      <c r="B12" s="36">
        <v>3559981.97</v>
      </c>
      <c r="C12" s="58">
        <v>143060407810.26001</v>
      </c>
      <c r="D12" s="36">
        <v>13189734.699999999</v>
      </c>
      <c r="E12" s="47">
        <v>7879954.4000000004</v>
      </c>
      <c r="F12" s="47">
        <v>141955238272.70001</v>
      </c>
      <c r="G12" s="47">
        <v>13088362.669999998</v>
      </c>
      <c r="H12" s="53">
        <v>7804411.3700000001</v>
      </c>
      <c r="I12" s="53">
        <v>224901998625.51001</v>
      </c>
      <c r="J12" s="53">
        <v>21009981.620000001</v>
      </c>
      <c r="K12" s="3">
        <v>74634956</v>
      </c>
      <c r="L12" s="32"/>
      <c r="M12" s="74">
        <f>(B12-B11)/B11</f>
        <v>0.20118350578417504</v>
      </c>
      <c r="N12" s="74">
        <f>(E12-E11)/E11</f>
        <v>-9.9663245254847779E-2</v>
      </c>
      <c r="O12" s="74">
        <f>(H12-H11)/H11</f>
        <v>0.21714140677389987</v>
      </c>
      <c r="P12" s="76">
        <f>(C12-C11)/C11</f>
        <v>0.71324441701650465</v>
      </c>
      <c r="Q12" s="76">
        <f>(F12-F11)/F11</f>
        <v>0.18229375669121983</v>
      </c>
      <c r="R12" s="76">
        <f>(I12-I11)/I11</f>
        <v>0.27815654297707443</v>
      </c>
      <c r="S12" s="71">
        <f>(K12-K11)/K11</f>
        <v>1.1827646504317457E-2</v>
      </c>
      <c r="T12" s="20">
        <v>0.215</v>
      </c>
      <c r="U12" s="7"/>
      <c r="V12" s="6">
        <f>C12*(1-T12)</f>
        <v>112302420131.05411</v>
      </c>
      <c r="W12" s="6">
        <f>F12*(1-T12)</f>
        <v>111434862044.06952</v>
      </c>
      <c r="X12" s="29">
        <f>I12*(1-T12)</f>
        <v>176548068921.02536</v>
      </c>
      <c r="Y12" s="79">
        <f t="shared" si="3"/>
        <v>0.53527039652734709</v>
      </c>
      <c r="Z12" s="79">
        <f t="shared" si="4"/>
        <v>5.947556963767988E-2</v>
      </c>
      <c r="AA12" s="80">
        <f t="shared" si="5"/>
        <v>0.1453800071198669</v>
      </c>
      <c r="AB12" s="7"/>
      <c r="AC12" s="44">
        <f>C12/B12</f>
        <v>40185.711336695334</v>
      </c>
      <c r="AD12" s="51">
        <f>F12/E12</f>
        <v>18014.728393948575</v>
      </c>
      <c r="AE12" s="51">
        <f>I12/H12</f>
        <v>28817.291652517029</v>
      </c>
      <c r="AF12" s="78">
        <f t="shared" si="0"/>
        <v>0.42629698856715315</v>
      </c>
      <c r="AG12" s="78">
        <f t="shared" si="1"/>
        <v>0.31316837889826893</v>
      </c>
      <c r="AH12" s="78">
        <f t="shared" si="2"/>
        <v>5.012986647533299E-2</v>
      </c>
      <c r="AJ12" s="66"/>
      <c r="AK12" s="6">
        <f>73744.0332844899*1000</f>
        <v>73744033.2844899</v>
      </c>
      <c r="AL12" s="81">
        <f t="shared" si="6"/>
        <v>0.26385573748086377</v>
      </c>
    </row>
    <row r="13" spans="1:38" x14ac:dyDescent="0.3">
      <c r="A13" s="15">
        <v>2012</v>
      </c>
      <c r="B13" s="36">
        <v>3742296.68</v>
      </c>
      <c r="C13" s="58">
        <v>231945324762.79001</v>
      </c>
      <c r="D13" s="36">
        <v>17926189.219999999</v>
      </c>
      <c r="E13" s="47">
        <v>8103132.2400000002</v>
      </c>
      <c r="F13" s="47">
        <v>164386577195.63998</v>
      </c>
      <c r="G13" s="47">
        <v>11432841.33</v>
      </c>
      <c r="H13" s="53">
        <v>8235479.5599999996</v>
      </c>
      <c r="I13" s="53">
        <v>404887489591.53003</v>
      </c>
      <c r="J13" s="53">
        <v>27570236.449999999</v>
      </c>
      <c r="K13" s="3">
        <v>75539862</v>
      </c>
      <c r="L13" s="32"/>
      <c r="M13" s="74">
        <f>(B13-B12)/B12</f>
        <v>5.1212256560951054E-2</v>
      </c>
      <c r="N13" s="74">
        <f>(E13-E12)/E12</f>
        <v>2.8322224808813593E-2</v>
      </c>
      <c r="O13" s="74">
        <f>(H13-H12)/H12</f>
        <v>5.5233914457279494E-2</v>
      </c>
      <c r="P13" s="76">
        <f>(C13-C12)/C12</f>
        <v>0.62131038428478003</v>
      </c>
      <c r="Q13" s="76">
        <f>(F13-F12)/F12</f>
        <v>0.15801698617030771</v>
      </c>
      <c r="R13" s="76">
        <f>(I13-I12)/I12</f>
        <v>0.80028408847410204</v>
      </c>
      <c r="S13" s="71">
        <f>(K13-K12)/K12</f>
        <v>1.2124425986129074E-2</v>
      </c>
      <c r="T13" s="21">
        <v>0.30499999999999999</v>
      </c>
      <c r="U13" s="7"/>
      <c r="V13" s="6">
        <f>C13*(1-T13)</f>
        <v>161202000710.13907</v>
      </c>
      <c r="W13" s="6">
        <f>F13*(1-T13)</f>
        <v>114248671150.9698</v>
      </c>
      <c r="X13" s="29">
        <f>I13*(1-T13)</f>
        <v>281396805266.1134</v>
      </c>
      <c r="Y13" s="79">
        <f t="shared" si="3"/>
        <v>0.43542766506741687</v>
      </c>
      <c r="Z13" s="79">
        <f t="shared" si="4"/>
        <v>2.5250707501100485E-2</v>
      </c>
      <c r="AA13" s="80">
        <f t="shared" si="5"/>
        <v>0.59388209106942802</v>
      </c>
      <c r="AB13" s="7"/>
      <c r="AC13" s="44">
        <f>C13/B13</f>
        <v>61979.405855868703</v>
      </c>
      <c r="AD13" s="51">
        <f>F13/E13</f>
        <v>20286.794331723751</v>
      </c>
      <c r="AE13" s="51">
        <f>I13/H13</f>
        <v>49163.802379898087</v>
      </c>
      <c r="AF13" s="78">
        <f t="shared" si="0"/>
        <v>0.54232446793277467</v>
      </c>
      <c r="AG13" s="78">
        <f t="shared" si="1"/>
        <v>0.12612268628698273</v>
      </c>
      <c r="AH13" s="78">
        <f t="shared" si="2"/>
        <v>0.70605214996336763</v>
      </c>
      <c r="AJ13" s="66"/>
      <c r="AK13" s="6">
        <f>79015.9260702264*1000</f>
        <v>79015926.070226401</v>
      </c>
      <c r="AL13" s="81">
        <f t="shared" si="6"/>
        <v>7.1489075806290409E-2</v>
      </c>
    </row>
    <row r="14" spans="1:38" ht="19.5" customHeight="1" x14ac:dyDescent="0.3">
      <c r="A14" s="16">
        <v>2013</v>
      </c>
      <c r="B14" s="36">
        <v>3606526.51</v>
      </c>
      <c r="C14" s="58">
        <v>326662485798.31</v>
      </c>
      <c r="D14" s="36">
        <v>13075952.949999999</v>
      </c>
      <c r="E14" s="47">
        <v>11125865.670000002</v>
      </c>
      <c r="F14" s="47">
        <v>363208939096.23999</v>
      </c>
      <c r="G14" s="47">
        <v>14645809.869999999</v>
      </c>
      <c r="H14" s="53">
        <v>7192205.9299999997</v>
      </c>
      <c r="I14" s="53">
        <v>503085353206.46997</v>
      </c>
      <c r="J14" s="53">
        <v>20248733.289999999</v>
      </c>
      <c r="K14" s="3">
        <v>76481943</v>
      </c>
      <c r="L14" s="32"/>
      <c r="M14" s="74">
        <f>(B14-B13)/B13</f>
        <v>-3.6279905525822817E-2</v>
      </c>
      <c r="N14" s="74">
        <f>(E14-E13)/E13</f>
        <v>0.37303271629687751</v>
      </c>
      <c r="O14" s="74">
        <f>(H14-H13)/H13</f>
        <v>-0.12668037391134027</v>
      </c>
      <c r="P14" s="76">
        <f>(C14-C13)/C13</f>
        <v>0.4083598629650631</v>
      </c>
      <c r="Q14" s="76">
        <f>(F14-F13)/F13</f>
        <v>1.2094805141175076</v>
      </c>
      <c r="R14" s="76">
        <f>(I14-I13)/I13</f>
        <v>0.24253123679866392</v>
      </c>
      <c r="S14" s="71">
        <f>(K14-K13)/K13</f>
        <v>1.2471309518675054E-2</v>
      </c>
      <c r="T14" s="20">
        <v>0.34700000000000003</v>
      </c>
      <c r="U14" s="7"/>
      <c r="V14" s="6">
        <f>C14*(1-T14)</f>
        <v>213310603226.29645</v>
      </c>
      <c r="W14" s="6">
        <f>F14*(1-T14)</f>
        <v>237175437229.84473</v>
      </c>
      <c r="X14" s="29">
        <f>I14*(1-T14)</f>
        <v>328514735643.82489</v>
      </c>
      <c r="Y14" s="79">
        <f t="shared" si="3"/>
        <v>0.32325034606645503</v>
      </c>
      <c r="Z14" s="79">
        <f t="shared" si="4"/>
        <v>1.075957950674435</v>
      </c>
      <c r="AA14" s="80">
        <f t="shared" si="5"/>
        <v>0.16744301817198193</v>
      </c>
      <c r="AB14" s="7"/>
      <c r="AC14" s="44">
        <f>C14/B14</f>
        <v>90575.373532554469</v>
      </c>
      <c r="AD14" s="51">
        <f>F14/E14</f>
        <v>32645.454283670129</v>
      </c>
      <c r="AE14" s="51">
        <f>I14/H14</f>
        <v>69948.685855616204</v>
      </c>
      <c r="AF14" s="78">
        <f t="shared" si="0"/>
        <v>0.46137853827100012</v>
      </c>
      <c r="AG14" s="78">
        <f t="shared" si="1"/>
        <v>0.60919728123927175</v>
      </c>
      <c r="AH14" s="78">
        <f t="shared" si="2"/>
        <v>0.42276802178784617</v>
      </c>
      <c r="AJ14" s="66"/>
      <c r="AK14" s="6">
        <f>104451.416979364*1000</f>
        <v>104451416.97936401</v>
      </c>
      <c r="AL14" s="81">
        <f t="shared" si="6"/>
        <v>0.32190334498556017</v>
      </c>
    </row>
    <row r="15" spans="1:38" x14ac:dyDescent="0.3">
      <c r="A15" s="15">
        <v>2014</v>
      </c>
      <c r="B15" s="36">
        <v>4984456.96</v>
      </c>
      <c r="C15" s="58">
        <v>571193774432.91003</v>
      </c>
      <c r="D15" s="36">
        <v>21547592.68</v>
      </c>
      <c r="E15" s="47">
        <v>7635591.1189999999</v>
      </c>
      <c r="F15" s="47">
        <v>353194186119.08997</v>
      </c>
      <c r="G15" s="47">
        <v>13482606.789999999</v>
      </c>
      <c r="H15" s="53">
        <v>8778517.9000000004</v>
      </c>
      <c r="I15" s="53">
        <v>716361741013.94995</v>
      </c>
      <c r="J15" s="53">
        <v>27109763.940000001</v>
      </c>
      <c r="K15" s="3">
        <v>77465753</v>
      </c>
      <c r="L15" s="32"/>
      <c r="M15" s="74">
        <f>(B15-B14)/B14</f>
        <v>0.3820658038085516</v>
      </c>
      <c r="N15" s="74">
        <f>(E15-E14)/E14</f>
        <v>-0.31370813332855935</v>
      </c>
      <c r="O15" s="74">
        <f>(H15-H14)/H14</f>
        <v>0.22055986514279363</v>
      </c>
      <c r="P15" s="76">
        <f>(C15-C14)/C14</f>
        <v>0.74857474998087192</v>
      </c>
      <c r="Q15" s="76">
        <f>(F15-F14)/F14</f>
        <v>-2.7572980450507031E-2</v>
      </c>
      <c r="R15" s="76">
        <f>(I15-I14)/I14</f>
        <v>0.42393678616986047</v>
      </c>
      <c r="S15" s="71">
        <f>(K15-K14)/K14</f>
        <v>1.2863297680604166E-2</v>
      </c>
      <c r="T15" s="20">
        <v>0.156</v>
      </c>
      <c r="U15" s="7"/>
      <c r="V15" s="6">
        <f>C15*(1-T15)</f>
        <v>482087545621.37604</v>
      </c>
      <c r="W15" s="6">
        <f>F15*(1-T15)</f>
        <v>298095893084.5119</v>
      </c>
      <c r="X15" s="29">
        <f>I15*(1-T15)</f>
        <v>604609309415.77368</v>
      </c>
      <c r="Y15" s="79">
        <f t="shared" si="3"/>
        <v>1.2600261699599629</v>
      </c>
      <c r="Z15" s="79">
        <f t="shared" si="4"/>
        <v>0.25685819984651137</v>
      </c>
      <c r="AA15" s="80">
        <f t="shared" si="5"/>
        <v>0.84043284460545498</v>
      </c>
      <c r="AB15" s="7"/>
      <c r="AC15" s="44">
        <f>C15/B15</f>
        <v>114594.98577612556</v>
      </c>
      <c r="AD15" s="51">
        <f>F15/E15</f>
        <v>46256.299036261946</v>
      </c>
      <c r="AE15" s="51">
        <f>I15/H15</f>
        <v>81603.95059557262</v>
      </c>
      <c r="AF15" s="78">
        <f t="shared" si="0"/>
        <v>0.26518921542109891</v>
      </c>
      <c r="AG15" s="78">
        <f t="shared" si="1"/>
        <v>0.41692924945450116</v>
      </c>
      <c r="AH15" s="78">
        <f t="shared" si="2"/>
        <v>0.16662592867026121</v>
      </c>
      <c r="AJ15" s="66"/>
      <c r="AK15" s="6">
        <f>117844.569759014*1000</f>
        <v>117844569.75901401</v>
      </c>
      <c r="AL15" s="81">
        <f t="shared" si="6"/>
        <v>0.12822375384621185</v>
      </c>
    </row>
    <row r="16" spans="1:38" x14ac:dyDescent="0.3">
      <c r="A16" s="16">
        <v>2015</v>
      </c>
      <c r="B16" s="37">
        <v>4521667.3600000003</v>
      </c>
      <c r="C16" s="59">
        <v>604793068537.42004</v>
      </c>
      <c r="D16" s="37">
        <v>20540521.273451999</v>
      </c>
      <c r="E16" s="48">
        <v>9477437.1660000011</v>
      </c>
      <c r="F16" s="48">
        <v>359067314239.95007</v>
      </c>
      <c r="G16" s="48">
        <v>12199053.029794099</v>
      </c>
      <c r="H16" s="54">
        <v>9054517.1478000004</v>
      </c>
      <c r="I16" s="55">
        <v>812810694116.42004</v>
      </c>
      <c r="J16" s="54">
        <v>27510372.5937071</v>
      </c>
      <c r="K16" s="3">
        <v>78492215</v>
      </c>
      <c r="L16" s="32"/>
      <c r="M16" s="74">
        <f>(B16-B15)/B15</f>
        <v>-9.2846543507921001E-2</v>
      </c>
      <c r="N16" s="74">
        <f>(E16-E15)/E15</f>
        <v>0.24121852758941598</v>
      </c>
      <c r="O16" s="74">
        <f>(H16-H15)/H15</f>
        <v>3.1440301306442625E-2</v>
      </c>
      <c r="P16" s="76">
        <f>(C16-C15)/C15</f>
        <v>5.8822934717500913E-2</v>
      </c>
      <c r="Q16" s="76">
        <f>(F16-F15)/F15</f>
        <v>1.6628609279768287E-2</v>
      </c>
      <c r="R16" s="76">
        <f>(I16-I15)/I15</f>
        <v>0.13463721969008938</v>
      </c>
      <c r="S16" s="71">
        <f>(K16-K15)/K15</f>
        <v>1.3250526332584672E-2</v>
      </c>
      <c r="T16" s="20">
        <v>0.11900000000000001</v>
      </c>
      <c r="U16" s="7"/>
      <c r="V16" s="6">
        <f>C16*(1-T16)</f>
        <v>532822693381.46704</v>
      </c>
      <c r="W16" s="6">
        <f>F16*(1-T16)</f>
        <v>316338303845.396</v>
      </c>
      <c r="X16" s="29">
        <f>I16*(1-T16)</f>
        <v>716086221516.56604</v>
      </c>
      <c r="Y16" s="79">
        <f t="shared" si="3"/>
        <v>0.10524052782715443</v>
      </c>
      <c r="Z16" s="79">
        <f t="shared" si="4"/>
        <v>6.1196451155777133E-2</v>
      </c>
      <c r="AA16" s="80">
        <f t="shared" si="5"/>
        <v>0.18437842481868347</v>
      </c>
      <c r="AB16" s="7"/>
      <c r="AC16" s="44">
        <f>C16/B16</f>
        <v>133754.43622580409</v>
      </c>
      <c r="AD16" s="51">
        <f>F16/E16</f>
        <v>37886.541261185295</v>
      </c>
      <c r="AE16" s="51">
        <f>I16/H16</f>
        <v>89768.529988803522</v>
      </c>
      <c r="AF16" s="78">
        <f t="shared" si="0"/>
        <v>0.16719274687209021</v>
      </c>
      <c r="AG16" s="78">
        <f t="shared" si="1"/>
        <v>-0.18094309206439757</v>
      </c>
      <c r="AH16" s="78">
        <f t="shared" si="2"/>
        <v>0.1000512761164515</v>
      </c>
      <c r="AJ16" s="66"/>
      <c r="AK16" s="6">
        <f>113782.194125226*1000</f>
        <v>113782194.12522601</v>
      </c>
      <c r="AL16" s="81">
        <f t="shared" si="6"/>
        <v>-3.4472319276953961E-2</v>
      </c>
    </row>
    <row r="17" spans="1:38" x14ac:dyDescent="0.3">
      <c r="A17" s="15">
        <v>2016</v>
      </c>
      <c r="B17" s="36">
        <v>3916234.72</v>
      </c>
      <c r="C17" s="58">
        <v>499182258067.20001</v>
      </c>
      <c r="D17" s="36">
        <v>15784504.311220901</v>
      </c>
      <c r="E17" s="47">
        <v>11111406.152000001</v>
      </c>
      <c r="F17" s="47">
        <v>456884287068.35999</v>
      </c>
      <c r="G17" s="47">
        <v>14580993.94842596</v>
      </c>
      <c r="H17" s="53">
        <v>12409312.464</v>
      </c>
      <c r="I17" s="53">
        <v>1137805385200.8999</v>
      </c>
      <c r="J17" s="53">
        <v>36342187.029208794</v>
      </c>
      <c r="K17" s="3">
        <v>79564016</v>
      </c>
      <c r="L17" s="32"/>
      <c r="M17" s="74">
        <f>(B17-B16)/B16</f>
        <v>-0.13389588215971732</v>
      </c>
      <c r="N17" s="74">
        <f>(E17-E16)/E16</f>
        <v>0.17240620616951283</v>
      </c>
      <c r="O17" s="74">
        <f>(H17-H16)/H16</f>
        <v>0.37051068118139491</v>
      </c>
      <c r="P17" s="76">
        <f>(C17-C16)/C16</f>
        <v>-0.17462305036931094</v>
      </c>
      <c r="Q17" s="76">
        <f>(F17-F16)/F16</f>
        <v>0.2724195964076051</v>
      </c>
      <c r="R17" s="76">
        <f>(I17-I16)/I16</f>
        <v>0.39984056981161026</v>
      </c>
      <c r="S17" s="71">
        <f>(K17-K16)/K16</f>
        <v>1.3654870103996937E-2</v>
      </c>
      <c r="T17" s="20">
        <v>0.09</v>
      </c>
      <c r="U17" s="7"/>
      <c r="V17" s="6">
        <f>C17*(1-T17)</f>
        <v>454255854841.15204</v>
      </c>
      <c r="W17" s="6">
        <f>F17*(1-T17)</f>
        <v>415764701232.20758</v>
      </c>
      <c r="X17" s="29">
        <f>I17*(1-T17)</f>
        <v>1035402900532.819</v>
      </c>
      <c r="Y17" s="79">
        <f t="shared" si="3"/>
        <v>-0.14745400208407819</v>
      </c>
      <c r="Z17" s="79">
        <f t="shared" si="4"/>
        <v>0.31430400991023916</v>
      </c>
      <c r="AA17" s="80">
        <f t="shared" si="5"/>
        <v>0.44591931728554535</v>
      </c>
      <c r="AB17" s="7"/>
      <c r="AC17" s="44">
        <f>C17/B17</f>
        <v>127464.8466594464</v>
      </c>
      <c r="AD17" s="51">
        <f>F17/E17</f>
        <v>41118.493988820934</v>
      </c>
      <c r="AE17" s="51">
        <f>I17/H17</f>
        <v>91689.63941408736</v>
      </c>
      <c r="AF17" s="78">
        <f t="shared" si="0"/>
        <v>-4.7023409045959551E-2</v>
      </c>
      <c r="AG17" s="78">
        <f t="shared" si="1"/>
        <v>8.5306090765977866E-2</v>
      </c>
      <c r="AH17" s="78">
        <f t="shared" si="2"/>
        <v>2.1400700507443422E-2</v>
      </c>
      <c r="AJ17" s="66"/>
      <c r="AK17" s="68">
        <v>130523828.76198708</v>
      </c>
      <c r="AL17" s="81">
        <f t="shared" si="6"/>
        <v>0.14713756194871422</v>
      </c>
    </row>
    <row r="18" spans="1:38" x14ac:dyDescent="0.3">
      <c r="A18" s="16">
        <v>2017</v>
      </c>
      <c r="B18" s="36">
        <v>4375432.99</v>
      </c>
      <c r="C18" s="58">
        <v>898346120481</v>
      </c>
      <c r="D18" s="36">
        <v>26281588</v>
      </c>
      <c r="E18" s="47">
        <v>13354452.119999999</v>
      </c>
      <c r="F18" s="47">
        <v>692789006344</v>
      </c>
      <c r="G18" s="47">
        <v>20318965</v>
      </c>
      <c r="H18" s="53">
        <v>14713632.92</v>
      </c>
      <c r="I18" s="53">
        <v>1836675241919</v>
      </c>
      <c r="J18" s="47">
        <v>53804792</v>
      </c>
      <c r="K18" s="3">
        <v>80673951</v>
      </c>
      <c r="L18" s="32"/>
      <c r="M18" s="74">
        <f>(B18-B17)/B17</f>
        <v>0.11725504287444752</v>
      </c>
      <c r="N18" s="74">
        <f>(E18-E17)/E17</f>
        <v>0.20186877676109974</v>
      </c>
      <c r="O18" s="74">
        <f>(H18-H17)/H17</f>
        <v>0.18569283855853758</v>
      </c>
      <c r="P18" s="76">
        <f>(C18-C17)/C17</f>
        <v>0.79963551581207137</v>
      </c>
      <c r="Q18" s="76">
        <f>(F18-F17)/F17</f>
        <v>0.51633362309162423</v>
      </c>
      <c r="R18" s="76">
        <f>(I18-I17)/I17</f>
        <v>0.61422618121525419</v>
      </c>
      <c r="S18" s="71">
        <f>(K18-K17)/K17</f>
        <v>1.3950213372839299E-2</v>
      </c>
      <c r="T18" s="22">
        <v>9.6000000000000002E-2</v>
      </c>
      <c r="U18" s="7"/>
      <c r="V18" s="6">
        <f>C18*(1-T18)</f>
        <v>812104892914.82397</v>
      </c>
      <c r="W18" s="6">
        <f>F18*(1-T18)</f>
        <v>626281261734.97607</v>
      </c>
      <c r="X18" s="29">
        <f>I18*(1-T18)</f>
        <v>1660354418694.7761</v>
      </c>
      <c r="Y18" s="79">
        <f t="shared" si="3"/>
        <v>0.78776978713638723</v>
      </c>
      <c r="Z18" s="79">
        <f t="shared" si="4"/>
        <v>0.50633581898332802</v>
      </c>
      <c r="AA18" s="80">
        <f t="shared" si="5"/>
        <v>0.60358293166878008</v>
      </c>
      <c r="AB18" s="7"/>
      <c r="AC18" s="44">
        <f>C18/B18</f>
        <v>205315.93616772542</v>
      </c>
      <c r="AD18" s="51">
        <f>F18/E18</f>
        <v>51877.007017491931</v>
      </c>
      <c r="AE18" s="51">
        <f>I18/H18</f>
        <v>124828.1272140776</v>
      </c>
      <c r="AF18" s="78">
        <f t="shared" si="0"/>
        <v>0.61076517603537628</v>
      </c>
      <c r="AG18" s="78">
        <f t="shared" si="1"/>
        <v>0.26164657274646203</v>
      </c>
      <c r="AH18" s="78">
        <f t="shared" si="2"/>
        <v>0.36142019983665441</v>
      </c>
      <c r="AJ18" s="66"/>
      <c r="AK18" s="68">
        <v>152676295.72276682</v>
      </c>
      <c r="AL18" s="81">
        <f t="shared" si="6"/>
        <v>0.16971971456013007</v>
      </c>
    </row>
    <row r="19" spans="1:38" x14ac:dyDescent="0.3">
      <c r="A19" s="15">
        <v>2018</v>
      </c>
      <c r="B19" s="36">
        <v>213127</v>
      </c>
      <c r="C19" s="58">
        <v>28252301801</v>
      </c>
      <c r="D19" s="36">
        <v>444225</v>
      </c>
      <c r="E19" s="47">
        <v>14372299</v>
      </c>
      <c r="F19" s="47">
        <v>751434058940</v>
      </c>
      <c r="G19" s="47">
        <v>17948727</v>
      </c>
      <c r="H19" s="53">
        <v>8682787</v>
      </c>
      <c r="I19" s="53">
        <v>808765318483</v>
      </c>
      <c r="J19" s="47">
        <v>19415913</v>
      </c>
      <c r="K19" s="3">
        <v>81800269</v>
      </c>
      <c r="L19" s="32"/>
      <c r="M19" s="74">
        <f>(B19-B18)/B18</f>
        <v>-0.95129007792209386</v>
      </c>
      <c r="N19" s="74">
        <f>(E19-E18)/E18</f>
        <v>7.6217793950202201E-2</v>
      </c>
      <c r="O19" s="74">
        <f>(H19-H18)/H18</f>
        <v>-0.40988149920488842</v>
      </c>
      <c r="P19" s="76">
        <f>(C19-C18)/C18</f>
        <v>-0.96855076105201754</v>
      </c>
      <c r="Q19" s="76">
        <f>(F19-F18)/F18</f>
        <v>8.4650668614796365E-2</v>
      </c>
      <c r="R19" s="76">
        <f>(I19-I18)/I18</f>
        <v>-0.55965796237445675</v>
      </c>
      <c r="S19" s="63"/>
      <c r="T19" s="20">
        <v>0.312</v>
      </c>
      <c r="U19" s="7"/>
      <c r="V19" s="6">
        <f>C19*(1-T19)</f>
        <v>19437583639.087997</v>
      </c>
      <c r="W19" s="6">
        <f>F19*(1-T19)</f>
        <v>516986632550.71997</v>
      </c>
      <c r="X19" s="29">
        <f>I19*(1-T19)</f>
        <v>556430539116.30396</v>
      </c>
      <c r="Y19" s="79">
        <f t="shared" si="3"/>
        <v>-0.97606518097764161</v>
      </c>
      <c r="Z19" s="79">
        <f t="shared" si="4"/>
        <v>-0.17451365043475689</v>
      </c>
      <c r="AA19" s="80">
        <f t="shared" si="5"/>
        <v>-0.66487243154162201</v>
      </c>
      <c r="AB19" s="7"/>
      <c r="AC19" s="44">
        <f>C19/B19</f>
        <v>132560.87591436092</v>
      </c>
      <c r="AD19" s="51">
        <f>F19/E19</f>
        <v>52283.497507253363</v>
      </c>
      <c r="AE19" s="51">
        <f>I19/H19</f>
        <v>93145.820401099321</v>
      </c>
      <c r="AF19" s="78">
        <f t="shared" si="0"/>
        <v>-0.35435661552316078</v>
      </c>
      <c r="AG19" s="78">
        <f t="shared" si="1"/>
        <v>7.8356580907678729E-3</v>
      </c>
      <c r="AH19" s="78">
        <f t="shared" si="2"/>
        <v>-0.25380743523167493</v>
      </c>
      <c r="AJ19" s="66"/>
      <c r="AK19" s="68">
        <v>180720677.09214991</v>
      </c>
      <c r="AL19" s="81">
        <f t="shared" si="6"/>
        <v>0.18368523572452097</v>
      </c>
    </row>
    <row r="20" spans="1:38" x14ac:dyDescent="0.3">
      <c r="A20" s="16">
        <v>2019</v>
      </c>
      <c r="B20" s="38"/>
      <c r="C20" s="38"/>
      <c r="D20" s="38"/>
      <c r="E20" s="17"/>
      <c r="F20" s="17"/>
      <c r="G20" s="17"/>
      <c r="H20" s="38"/>
      <c r="I20" s="38"/>
      <c r="J20" s="38"/>
      <c r="K20" s="3">
        <v>82913906</v>
      </c>
      <c r="L20" s="18"/>
      <c r="M20" s="7"/>
      <c r="N20" s="7"/>
      <c r="O20" s="7"/>
      <c r="P20" s="7"/>
      <c r="Q20" s="7"/>
      <c r="R20" s="7"/>
      <c r="S20" s="5"/>
      <c r="T20" s="19">
        <v>0.41200000000000003</v>
      </c>
      <c r="U20" s="7"/>
      <c r="V20" s="6">
        <f>C20/(1-T20)</f>
        <v>0</v>
      </c>
      <c r="W20" s="6">
        <f>F20/(1-T20)</f>
        <v>0</v>
      </c>
      <c r="X20" s="29">
        <f>I20/(1-T20)</f>
        <v>0</v>
      </c>
      <c r="Y20" s="29"/>
      <c r="Z20" s="29"/>
      <c r="AA20" s="29"/>
      <c r="AB20" s="7"/>
      <c r="AC20" s="45"/>
      <c r="AJ20" s="7"/>
      <c r="AK20" s="68">
        <v>225330115.3126232</v>
      </c>
      <c r="AL20" s="81">
        <f t="shared" si="6"/>
        <v>0.24684191614513942</v>
      </c>
    </row>
    <row r="21" spans="1:38" x14ac:dyDescent="0.3">
      <c r="B21" s="72"/>
      <c r="C21" s="73"/>
      <c r="H21" s="56"/>
      <c r="K21" s="4"/>
      <c r="L21" s="1"/>
      <c r="AI21" s="33"/>
      <c r="AK21">
        <f>AK18/AK4</f>
        <v>11.11712299942891</v>
      </c>
      <c r="AL21">
        <f>K18/K4</f>
        <v>1.1842406297861081</v>
      </c>
    </row>
    <row r="22" spans="1:38" x14ac:dyDescent="0.3">
      <c r="AC22"/>
      <c r="AI22" s="33"/>
      <c r="AK22" s="60"/>
      <c r="AL22" s="60"/>
    </row>
    <row r="23" spans="1:38" x14ac:dyDescent="0.3">
      <c r="A23"/>
      <c r="B23" s="69"/>
      <c r="G23" s="57"/>
      <c r="H23" s="50"/>
      <c r="AI23" s="33"/>
    </row>
    <row r="24" spans="1:38" x14ac:dyDescent="0.3">
      <c r="A24"/>
      <c r="B24"/>
      <c r="D24"/>
      <c r="G24" s="62"/>
      <c r="H24"/>
      <c r="AI24" s="33"/>
      <c r="AK24" s="62"/>
    </row>
    <row r="25" spans="1:38" x14ac:dyDescent="0.3">
      <c r="A25"/>
      <c r="B25"/>
      <c r="D25"/>
      <c r="G25" s="62"/>
      <c r="H25"/>
      <c r="AI25" s="33"/>
    </row>
    <row r="26" spans="1:38" x14ac:dyDescent="0.3">
      <c r="A26"/>
      <c r="B26"/>
      <c r="C26"/>
      <c r="D26"/>
      <c r="G26" s="57"/>
      <c r="H26"/>
      <c r="AI26" s="33"/>
    </row>
    <row r="27" spans="1:38" x14ac:dyDescent="0.3">
      <c r="A27"/>
      <c r="B27" s="70"/>
      <c r="C27"/>
      <c r="D27"/>
      <c r="H27"/>
      <c r="AI27" s="33"/>
    </row>
    <row r="28" spans="1:38" x14ac:dyDescent="0.3">
      <c r="A28"/>
      <c r="B28"/>
      <c r="C28" s="57"/>
      <c r="E28" s="60"/>
      <c r="H28"/>
      <c r="AI28" s="33"/>
    </row>
    <row r="29" spans="1:38" x14ac:dyDescent="0.3">
      <c r="A29"/>
      <c r="B29"/>
      <c r="C29"/>
      <c r="D29"/>
      <c r="H29"/>
      <c r="AI29" s="33"/>
    </row>
    <row r="30" spans="1:38" x14ac:dyDescent="0.3">
      <c r="A30"/>
      <c r="B30"/>
      <c r="C30"/>
      <c r="D30"/>
      <c r="H30"/>
      <c r="AI30" s="33"/>
    </row>
    <row r="31" spans="1:38" x14ac:dyDescent="0.3">
      <c r="A31"/>
      <c r="B31"/>
      <c r="C31"/>
      <c r="D31"/>
      <c r="AI31" s="33"/>
    </row>
    <row r="32" spans="1:38" x14ac:dyDescent="0.3">
      <c r="A32"/>
      <c r="B32"/>
      <c r="C32"/>
      <c r="D32"/>
      <c r="H32" s="57"/>
      <c r="AI32" s="33"/>
    </row>
    <row r="33" spans="35:35" x14ac:dyDescent="0.3">
      <c r="AI33" s="33"/>
    </row>
    <row r="34" spans="35:35" x14ac:dyDescent="0.3">
      <c r="AI34" s="33"/>
    </row>
    <row r="35" spans="35:35" x14ac:dyDescent="0.3">
      <c r="AI35" s="33"/>
    </row>
    <row r="36" spans="35:35" x14ac:dyDescent="0.3">
      <c r="AI36" s="33"/>
    </row>
    <row r="37" spans="35:35" x14ac:dyDescent="0.3">
      <c r="AI37" s="33"/>
    </row>
    <row r="38" spans="35:35" x14ac:dyDescent="0.3">
      <c r="AI38" s="33"/>
    </row>
    <row r="39" spans="35:35" x14ac:dyDescent="0.3">
      <c r="AI39" s="33"/>
    </row>
    <row r="40" spans="35:35" x14ac:dyDescent="0.3">
      <c r="AI40" s="33"/>
    </row>
    <row r="41" spans="35:35" x14ac:dyDescent="0.3">
      <c r="AI41" s="33"/>
    </row>
    <row r="42" spans="35:35" x14ac:dyDescent="0.3">
      <c r="AI42" s="33"/>
    </row>
    <row r="43" spans="35:35" x14ac:dyDescent="0.3">
      <c r="AI43" s="33"/>
    </row>
    <row r="44" spans="35:35" x14ac:dyDescent="0.3">
      <c r="AI44" s="33"/>
    </row>
    <row r="45" spans="35:35" x14ac:dyDescent="0.3">
      <c r="AI45" s="33"/>
    </row>
    <row r="46" spans="35:35" x14ac:dyDescent="0.3">
      <c r="AI46" s="33"/>
    </row>
    <row r="47" spans="35:35" x14ac:dyDescent="0.3">
      <c r="AI47" s="33"/>
    </row>
    <row r="48" spans="35:35" x14ac:dyDescent="0.3">
      <c r="AI48" s="33"/>
    </row>
    <row r="49" spans="35:35" x14ac:dyDescent="0.3">
      <c r="AI49" s="33"/>
    </row>
    <row r="50" spans="35:35" x14ac:dyDescent="0.3">
      <c r="AI50" s="33"/>
    </row>
    <row r="51" spans="35:35" x14ac:dyDescent="0.3">
      <c r="AI51" s="33"/>
    </row>
    <row r="52" spans="35:35" x14ac:dyDescent="0.3">
      <c r="AI52" s="33"/>
    </row>
    <row r="53" spans="35:35" x14ac:dyDescent="0.3">
      <c r="AI53" s="33"/>
    </row>
    <row r="54" spans="35:35" x14ac:dyDescent="0.3">
      <c r="AI54" s="33"/>
    </row>
    <row r="55" spans="35:35" x14ac:dyDescent="0.3">
      <c r="AI55" s="33"/>
    </row>
    <row r="56" spans="35:35" x14ac:dyDescent="0.3">
      <c r="AI56" s="33"/>
    </row>
    <row r="57" spans="35:35" x14ac:dyDescent="0.3">
      <c r="AI57" s="33"/>
    </row>
    <row r="58" spans="35:35" x14ac:dyDescent="0.3">
      <c r="AI58" s="33"/>
    </row>
    <row r="59" spans="35:35" x14ac:dyDescent="0.3">
      <c r="AI59" s="33"/>
    </row>
    <row r="60" spans="35:35" x14ac:dyDescent="0.3">
      <c r="AI60" s="33"/>
    </row>
    <row r="61" spans="35:35" x14ac:dyDescent="0.3">
      <c r="AI61" s="33"/>
    </row>
    <row r="62" spans="35:35" x14ac:dyDescent="0.3">
      <c r="AI62" s="33"/>
    </row>
    <row r="63" spans="35:35" x14ac:dyDescent="0.3">
      <c r="AI63" s="33"/>
    </row>
    <row r="64" spans="35:35" x14ac:dyDescent="0.3">
      <c r="AI64" s="33"/>
    </row>
    <row r="65" spans="35:35" x14ac:dyDescent="0.3">
      <c r="AI65" s="33"/>
    </row>
    <row r="66" spans="35:35" x14ac:dyDescent="0.3">
      <c r="AI66" s="33"/>
    </row>
    <row r="67" spans="35:35" x14ac:dyDescent="0.3">
      <c r="AI67" s="33"/>
    </row>
    <row r="68" spans="35:35" x14ac:dyDescent="0.3">
      <c r="AI68" s="33"/>
    </row>
    <row r="69" spans="35:35" x14ac:dyDescent="0.3">
      <c r="AI69" s="33"/>
    </row>
    <row r="70" spans="35:35" x14ac:dyDescent="0.3">
      <c r="AI70" s="33"/>
    </row>
    <row r="71" spans="35:35" x14ac:dyDescent="0.3">
      <c r="AI71" s="33"/>
    </row>
    <row r="72" spans="35:35" x14ac:dyDescent="0.3">
      <c r="AI72" s="33"/>
    </row>
    <row r="73" spans="35:35" x14ac:dyDescent="0.3">
      <c r="AI73" s="33"/>
    </row>
    <row r="74" spans="35:35" x14ac:dyDescent="0.3">
      <c r="AI74" s="33"/>
    </row>
    <row r="75" spans="35:35" x14ac:dyDescent="0.3">
      <c r="AI75" s="33"/>
    </row>
    <row r="76" spans="35:35" x14ac:dyDescent="0.3">
      <c r="AI76" s="33"/>
    </row>
    <row r="77" spans="35:35" x14ac:dyDescent="0.3">
      <c r="AI77" s="33"/>
    </row>
    <row r="78" spans="35:35" x14ac:dyDescent="0.3">
      <c r="AI78" s="33"/>
    </row>
    <row r="79" spans="35:35" x14ac:dyDescent="0.3">
      <c r="AI79" s="33"/>
    </row>
    <row r="80" spans="35:35" x14ac:dyDescent="0.3">
      <c r="AI80" s="33"/>
    </row>
    <row r="81" spans="35:35" x14ac:dyDescent="0.3">
      <c r="AI81" s="33"/>
    </row>
    <row r="82" spans="35:35" x14ac:dyDescent="0.3">
      <c r="AI82" s="33"/>
    </row>
    <row r="83" spans="35:35" x14ac:dyDescent="0.3">
      <c r="AI83" s="33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Manager/>
  <Company>Western Washington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Farrokh Safavi</dc:creator>
  <cp:keywords/>
  <dc:description/>
  <cp:lastModifiedBy>Safavi</cp:lastModifiedBy>
  <cp:revision/>
  <dcterms:created xsi:type="dcterms:W3CDTF">2020-03-20T18:09:52Z</dcterms:created>
  <dcterms:modified xsi:type="dcterms:W3CDTF">2020-10-29T00:20:01Z</dcterms:modified>
  <cp:category/>
  <cp:contentStatus/>
</cp:coreProperties>
</file>