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jonesdc76/MollerPolarimetry/"/>
    </mc:Choice>
  </mc:AlternateContent>
  <bookViews>
    <workbookView xWindow="5500" yWindow="1640" windowWidth="19580" windowHeight="157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6" i="1" l="1"/>
  <c r="U17" i="1"/>
  <c r="U18" i="1"/>
  <c r="U19" i="1"/>
  <c r="U20" i="1"/>
  <c r="U21" i="1"/>
  <c r="U15" i="1"/>
  <c r="U27" i="1"/>
  <c r="U28" i="1"/>
  <c r="U29" i="1"/>
  <c r="U30" i="1"/>
  <c r="U31" i="1"/>
  <c r="U32" i="1"/>
  <c r="U26" i="1"/>
  <c r="V5" i="1"/>
  <c r="W5" i="1"/>
  <c r="X5" i="1"/>
  <c r="Y5" i="1"/>
  <c r="V6" i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W4" i="1"/>
  <c r="X4" i="1"/>
  <c r="Y4" i="1"/>
  <c r="V4" i="1"/>
  <c r="U5" i="1"/>
  <c r="U6" i="1"/>
  <c r="U7" i="1"/>
  <c r="U8" i="1"/>
  <c r="U9" i="1"/>
  <c r="U10" i="1"/>
  <c r="U4" i="1"/>
  <c r="T5" i="1"/>
  <c r="T6" i="1"/>
  <c r="T7" i="1"/>
  <c r="T8" i="1"/>
  <c r="T9" i="1"/>
  <c r="T10" i="1"/>
  <c r="S5" i="1"/>
  <c r="S6" i="1"/>
  <c r="S7" i="1"/>
  <c r="S8" i="1"/>
  <c r="S9" i="1"/>
  <c r="S10" i="1"/>
  <c r="T4" i="1"/>
  <c r="S4" i="1"/>
  <c r="AF4" i="1"/>
  <c r="AG4" i="1"/>
  <c r="AJ4" i="1"/>
  <c r="AF5" i="1"/>
  <c r="AG5" i="1"/>
  <c r="AI5" i="1"/>
  <c r="AF6" i="1"/>
  <c r="AG6" i="1"/>
  <c r="AI6" i="1"/>
  <c r="AF7" i="1"/>
  <c r="AG7" i="1"/>
  <c r="AI7" i="1"/>
  <c r="AF8" i="1"/>
  <c r="AG8" i="1"/>
  <c r="AI8" i="1"/>
  <c r="AF9" i="1"/>
  <c r="AG9" i="1"/>
  <c r="AI9" i="1"/>
  <c r="AF10" i="1"/>
  <c r="AG10" i="1"/>
  <c r="AI10" i="1"/>
  <c r="AI4" i="1"/>
  <c r="AH5" i="1"/>
  <c r="AH6" i="1"/>
  <c r="AH7" i="1"/>
  <c r="AH8" i="1"/>
  <c r="AH9" i="1"/>
  <c r="AH10" i="1"/>
  <c r="AH4" i="1"/>
  <c r="AA5" i="1"/>
  <c r="AA6" i="1"/>
  <c r="AA7" i="1"/>
  <c r="AA8" i="1"/>
  <c r="AA9" i="1"/>
  <c r="AA10" i="1"/>
  <c r="Z5" i="1"/>
  <c r="Z6" i="1"/>
  <c r="Z7" i="1"/>
  <c r="Z8" i="1"/>
  <c r="Z9" i="1"/>
  <c r="Z10" i="1"/>
  <c r="Z3" i="1"/>
  <c r="AB5" i="1"/>
  <c r="AB6" i="1"/>
  <c r="AB7" i="1"/>
  <c r="AB8" i="1"/>
  <c r="AB9" i="1"/>
  <c r="AB10" i="1"/>
  <c r="Z4" i="1"/>
  <c r="AA4" i="1"/>
  <c r="AB4" i="1"/>
  <c r="AC4" i="1"/>
  <c r="AD5" i="1"/>
  <c r="AD6" i="1"/>
  <c r="AD7" i="1"/>
  <c r="AD8" i="1"/>
  <c r="AD9" i="1"/>
  <c r="AD10" i="1"/>
  <c r="AD4" i="1"/>
  <c r="AC5" i="1"/>
  <c r="AC6" i="1"/>
  <c r="AC7" i="1"/>
  <c r="AC8" i="1"/>
  <c r="AC9" i="1"/>
  <c r="AC10" i="1"/>
  <c r="R3" i="1"/>
  <c r="R4" i="1"/>
  <c r="R5" i="1"/>
  <c r="R6" i="1"/>
  <c r="R7" i="1"/>
  <c r="R8" i="1"/>
  <c r="R9" i="1"/>
  <c r="R10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39" i="1"/>
  <c r="R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39" i="1"/>
  <c r="Y32" i="1"/>
  <c r="X32" i="1"/>
  <c r="W32" i="1"/>
  <c r="V32" i="1"/>
  <c r="T32" i="1"/>
  <c r="S32" i="1"/>
  <c r="Y31" i="1"/>
  <c r="X31" i="1"/>
  <c r="W31" i="1"/>
  <c r="V31" i="1"/>
  <c r="T31" i="1"/>
  <c r="S31" i="1"/>
  <c r="Y30" i="1"/>
  <c r="X30" i="1"/>
  <c r="W30" i="1"/>
  <c r="V30" i="1"/>
  <c r="T30" i="1"/>
  <c r="S30" i="1"/>
  <c r="Y29" i="1"/>
  <c r="X29" i="1"/>
  <c r="W29" i="1"/>
  <c r="V29" i="1"/>
  <c r="T29" i="1"/>
  <c r="S29" i="1"/>
  <c r="Y28" i="1"/>
  <c r="X28" i="1"/>
  <c r="W28" i="1"/>
  <c r="V28" i="1"/>
  <c r="T28" i="1"/>
  <c r="S28" i="1"/>
  <c r="Y27" i="1"/>
  <c r="X27" i="1"/>
  <c r="W27" i="1"/>
  <c r="V27" i="1"/>
  <c r="T27" i="1"/>
  <c r="S27" i="1"/>
  <c r="Y26" i="1"/>
  <c r="X26" i="1"/>
  <c r="W26" i="1"/>
  <c r="V26" i="1"/>
  <c r="T26" i="1"/>
  <c r="S26" i="1"/>
  <c r="Y21" i="1"/>
  <c r="X21" i="1"/>
  <c r="W21" i="1"/>
  <c r="V21" i="1"/>
  <c r="T21" i="1"/>
  <c r="S21" i="1"/>
  <c r="Y20" i="1"/>
  <c r="X20" i="1"/>
  <c r="W20" i="1"/>
  <c r="V20" i="1"/>
  <c r="T20" i="1"/>
  <c r="S20" i="1"/>
  <c r="Y19" i="1"/>
  <c r="X19" i="1"/>
  <c r="W19" i="1"/>
  <c r="V19" i="1"/>
  <c r="T19" i="1"/>
  <c r="S19" i="1"/>
  <c r="Y18" i="1"/>
  <c r="X18" i="1"/>
  <c r="W18" i="1"/>
  <c r="V18" i="1"/>
  <c r="T18" i="1"/>
  <c r="S18" i="1"/>
  <c r="Y17" i="1"/>
  <c r="X17" i="1"/>
  <c r="W17" i="1"/>
  <c r="V17" i="1"/>
  <c r="T17" i="1"/>
  <c r="S17" i="1"/>
  <c r="Y16" i="1"/>
  <c r="X16" i="1"/>
  <c r="W16" i="1"/>
  <c r="V16" i="1"/>
  <c r="T16" i="1"/>
  <c r="S16" i="1"/>
  <c r="Y15" i="1"/>
  <c r="X15" i="1"/>
  <c r="W15" i="1"/>
  <c r="V15" i="1"/>
  <c r="T15" i="1"/>
  <c r="S15" i="1"/>
</calcChain>
</file>

<file path=xl/sharedStrings.xml><?xml version="1.0" encoding="utf-8"?>
<sst xmlns="http://schemas.openxmlformats.org/spreadsheetml/2006/main" count="106" uniqueCount="26">
  <si>
    <t>Current</t>
  </si>
  <si>
    <t>B_{pole}</t>
  </si>
  <si>
    <t>(A)</t>
  </si>
  <si>
    <t>(Gauss)</t>
  </si>
  <si>
    <t>Quadrupole</t>
  </si>
  <si>
    <t>Sextapole</t>
  </si>
  <si>
    <t>Octupole</t>
  </si>
  <si>
    <t>Decapole</t>
  </si>
  <si>
    <t>Dodecapole</t>
  </si>
  <si>
    <t>Q2 (Patsy) Radius=4.96 cm, Effective Length = 44.77 cm</t>
  </si>
  <si>
    <t>Q3 (Tessa) Radius = 5.00 cm, Effective Length = 36.74 cm</t>
  </si>
  <si>
    <t>Q4 (Felicia) Radius = 5.00 cm, Effective Length = 36.50 cm</t>
  </si>
  <si>
    <t>$\int \mathbf{G} \cdot d\mathbf{l}$ (Gauss)</t>
  </si>
  <si>
    <t>n=3</t>
  </si>
  <si>
    <t>n=4</t>
  </si>
  <si>
    <t>n=5</t>
  </si>
  <si>
    <t>n=6</t>
  </si>
  <si>
    <t>Multipoles in % of n=2 (quadrupole)</t>
  </si>
  <si>
    <t>Hysteresis curves</t>
  </si>
  <si>
    <t xml:space="preserve">(A) </t>
  </si>
  <si>
    <t>Q2 (Patsy)</t>
  </si>
  <si>
    <t>Q3 (Tessa)</t>
  </si>
  <si>
    <t>Q4 (Felicia)</t>
  </si>
  <si>
    <t>B_{pole}R=4.96cm</t>
  </si>
  <si>
    <t>Multipoles in % of n=2 (quadrupole) at R=4.0cm</t>
  </si>
  <si>
    <t>GL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</si>
</sst>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Q2 (Patsy) Hysteresis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Sheet1!$K$39:$K$79</c:f>
              <c:numCache>
                <c:formatCode>General</c:formatCode>
                <c:ptCount val="41"/>
                <c:pt idx="0">
                  <c:v>-300.0</c:v>
                </c:pt>
                <c:pt idx="1">
                  <c:v>-270.0</c:v>
                </c:pt>
                <c:pt idx="2">
                  <c:v>-240.0</c:v>
                </c:pt>
                <c:pt idx="3">
                  <c:v>-210.0</c:v>
                </c:pt>
                <c:pt idx="4">
                  <c:v>-180.0</c:v>
                </c:pt>
                <c:pt idx="5">
                  <c:v>-150.0</c:v>
                </c:pt>
                <c:pt idx="6">
                  <c:v>-120.0</c:v>
                </c:pt>
                <c:pt idx="7">
                  <c:v>-90.0</c:v>
                </c:pt>
                <c:pt idx="8">
                  <c:v>-60.0</c:v>
                </c:pt>
                <c:pt idx="9">
                  <c:v>-30.0</c:v>
                </c:pt>
                <c:pt idx="10">
                  <c:v>0.0</c:v>
                </c:pt>
                <c:pt idx="11">
                  <c:v>30.0</c:v>
                </c:pt>
                <c:pt idx="12">
                  <c:v>60.0</c:v>
                </c:pt>
                <c:pt idx="13">
                  <c:v>90.0</c:v>
                </c:pt>
                <c:pt idx="14">
                  <c:v>120.0</c:v>
                </c:pt>
                <c:pt idx="15">
                  <c:v>150.0</c:v>
                </c:pt>
                <c:pt idx="16">
                  <c:v>180.0</c:v>
                </c:pt>
                <c:pt idx="17">
                  <c:v>210.0</c:v>
                </c:pt>
                <c:pt idx="18">
                  <c:v>240.0</c:v>
                </c:pt>
                <c:pt idx="19">
                  <c:v>270.0</c:v>
                </c:pt>
                <c:pt idx="20">
                  <c:v>300.0</c:v>
                </c:pt>
                <c:pt idx="21">
                  <c:v>270.0</c:v>
                </c:pt>
                <c:pt idx="22">
                  <c:v>240.0</c:v>
                </c:pt>
                <c:pt idx="23">
                  <c:v>210.0</c:v>
                </c:pt>
                <c:pt idx="24">
                  <c:v>180.0</c:v>
                </c:pt>
                <c:pt idx="25">
                  <c:v>150.0</c:v>
                </c:pt>
                <c:pt idx="26">
                  <c:v>120.0</c:v>
                </c:pt>
                <c:pt idx="27">
                  <c:v>90.0</c:v>
                </c:pt>
                <c:pt idx="28">
                  <c:v>60.0</c:v>
                </c:pt>
                <c:pt idx="29">
                  <c:v>30.0</c:v>
                </c:pt>
                <c:pt idx="30">
                  <c:v>0.0</c:v>
                </c:pt>
                <c:pt idx="31">
                  <c:v>-30.0</c:v>
                </c:pt>
                <c:pt idx="32">
                  <c:v>-60.0</c:v>
                </c:pt>
                <c:pt idx="33">
                  <c:v>-90.0</c:v>
                </c:pt>
                <c:pt idx="34">
                  <c:v>-120.0</c:v>
                </c:pt>
                <c:pt idx="35">
                  <c:v>-150.0</c:v>
                </c:pt>
                <c:pt idx="36">
                  <c:v>-180.0</c:v>
                </c:pt>
                <c:pt idx="37">
                  <c:v>-210.0</c:v>
                </c:pt>
                <c:pt idx="38">
                  <c:v>-240.0</c:v>
                </c:pt>
                <c:pt idx="39">
                  <c:v>-270.0</c:v>
                </c:pt>
                <c:pt idx="40">
                  <c:v>-300.0</c:v>
                </c:pt>
              </c:numCache>
            </c:numRef>
          </c:xVal>
          <c:yVal>
            <c:numRef>
              <c:f>Sheet1!$L$39:$L$79</c:f>
              <c:numCache>
                <c:formatCode>0.00</c:formatCode>
                <c:ptCount val="41"/>
                <c:pt idx="0">
                  <c:v>-51585.45</c:v>
                </c:pt>
                <c:pt idx="1">
                  <c:v>-47006.78</c:v>
                </c:pt>
                <c:pt idx="2">
                  <c:v>-42059.79</c:v>
                </c:pt>
                <c:pt idx="3">
                  <c:v>-36859.13</c:v>
                </c:pt>
                <c:pt idx="4">
                  <c:v>-31596.5</c:v>
                </c:pt>
                <c:pt idx="5">
                  <c:v>-26305.22</c:v>
                </c:pt>
                <c:pt idx="6">
                  <c:v>-20992.48</c:v>
                </c:pt>
                <c:pt idx="7">
                  <c:v>-15671.83</c:v>
                </c:pt>
                <c:pt idx="8">
                  <c:v>-10347.58</c:v>
                </c:pt>
                <c:pt idx="9">
                  <c:v>-5028.18</c:v>
                </c:pt>
                <c:pt idx="10">
                  <c:v>290.0</c:v>
                </c:pt>
                <c:pt idx="11">
                  <c:v>5606.97</c:v>
                </c:pt>
                <c:pt idx="12">
                  <c:v>10929.7</c:v>
                </c:pt>
                <c:pt idx="13">
                  <c:v>16253.97</c:v>
                </c:pt>
                <c:pt idx="14">
                  <c:v>21576.4</c:v>
                </c:pt>
                <c:pt idx="15">
                  <c:v>26885.27</c:v>
                </c:pt>
                <c:pt idx="16">
                  <c:v>32187.58</c:v>
                </c:pt>
                <c:pt idx="17">
                  <c:v>37496.32</c:v>
                </c:pt>
                <c:pt idx="18">
                  <c:v>42697.07</c:v>
                </c:pt>
                <c:pt idx="19">
                  <c:v>47586.78</c:v>
                </c:pt>
                <c:pt idx="20">
                  <c:v>52165.45</c:v>
                </c:pt>
                <c:pt idx="21">
                  <c:v>47529.38</c:v>
                </c:pt>
                <c:pt idx="22">
                  <c:v>42581.04</c:v>
                </c:pt>
                <c:pt idx="23">
                  <c:v>37322.11</c:v>
                </c:pt>
                <c:pt idx="24">
                  <c:v>31955.34</c:v>
                </c:pt>
                <c:pt idx="25">
                  <c:v>26595.0</c:v>
                </c:pt>
                <c:pt idx="26">
                  <c:v>21228.03</c:v>
                </c:pt>
                <c:pt idx="27">
                  <c:v>15847.56</c:v>
                </c:pt>
                <c:pt idx="28">
                  <c:v>10465.63</c:v>
                </c:pt>
                <c:pt idx="29">
                  <c:v>5085.13</c:v>
                </c:pt>
                <c:pt idx="30">
                  <c:v>-290.0</c:v>
                </c:pt>
                <c:pt idx="31">
                  <c:v>-5573.3</c:v>
                </c:pt>
                <c:pt idx="32">
                  <c:v>-10811.53</c:v>
                </c:pt>
                <c:pt idx="33">
                  <c:v>-16078.12</c:v>
                </c:pt>
                <c:pt idx="34">
                  <c:v>-21340.96</c:v>
                </c:pt>
                <c:pt idx="35">
                  <c:v>-26595.49</c:v>
                </c:pt>
                <c:pt idx="36">
                  <c:v>-31828.7</c:v>
                </c:pt>
                <c:pt idx="37">
                  <c:v>-37033.26</c:v>
                </c:pt>
                <c:pt idx="38">
                  <c:v>-42175.74</c:v>
                </c:pt>
                <c:pt idx="39">
                  <c:v>-47064.17</c:v>
                </c:pt>
                <c:pt idx="40">
                  <c:v>-51583.77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6634176"/>
        <c:axId val="-1608422032"/>
      </c:scatterChart>
      <c:valAx>
        <c:axId val="-162663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>
            <c:manualLayout>
              <c:xMode val="edge"/>
              <c:yMode val="edge"/>
              <c:x val="0.457904556125735"/>
              <c:y val="0.950047021507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8422032"/>
        <c:crosses val="autoZero"/>
        <c:crossBetween val="midCat"/>
      </c:valAx>
      <c:valAx>
        <c:axId val="-16084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 (Gauss)</a:t>
                </a:r>
              </a:p>
            </c:rich>
          </c:tx>
          <c:layout>
            <c:manualLayout>
              <c:xMode val="edge"/>
              <c:yMode val="edge"/>
              <c:x val="0.0140721196130167"/>
              <c:y val="0.427644194652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663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Q3 (Tessa) Hysteresis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Sheet1!$K$39:$K$79</c:f>
              <c:numCache>
                <c:formatCode>General</c:formatCode>
                <c:ptCount val="41"/>
                <c:pt idx="0">
                  <c:v>-300.0</c:v>
                </c:pt>
                <c:pt idx="1">
                  <c:v>-270.0</c:v>
                </c:pt>
                <c:pt idx="2">
                  <c:v>-240.0</c:v>
                </c:pt>
                <c:pt idx="3">
                  <c:v>-210.0</c:v>
                </c:pt>
                <c:pt idx="4">
                  <c:v>-180.0</c:v>
                </c:pt>
                <c:pt idx="5">
                  <c:v>-150.0</c:v>
                </c:pt>
                <c:pt idx="6">
                  <c:v>-120.0</c:v>
                </c:pt>
                <c:pt idx="7">
                  <c:v>-90.0</c:v>
                </c:pt>
                <c:pt idx="8">
                  <c:v>-60.0</c:v>
                </c:pt>
                <c:pt idx="9">
                  <c:v>-30.0</c:v>
                </c:pt>
                <c:pt idx="10">
                  <c:v>0.0</c:v>
                </c:pt>
                <c:pt idx="11">
                  <c:v>30.0</c:v>
                </c:pt>
                <c:pt idx="12">
                  <c:v>60.0</c:v>
                </c:pt>
                <c:pt idx="13">
                  <c:v>90.0</c:v>
                </c:pt>
                <c:pt idx="14">
                  <c:v>120.0</c:v>
                </c:pt>
                <c:pt idx="15">
                  <c:v>150.0</c:v>
                </c:pt>
                <c:pt idx="16">
                  <c:v>180.0</c:v>
                </c:pt>
                <c:pt idx="17">
                  <c:v>210.0</c:v>
                </c:pt>
                <c:pt idx="18">
                  <c:v>240.0</c:v>
                </c:pt>
                <c:pt idx="19">
                  <c:v>270.0</c:v>
                </c:pt>
                <c:pt idx="20">
                  <c:v>300.0</c:v>
                </c:pt>
                <c:pt idx="21">
                  <c:v>270.0</c:v>
                </c:pt>
                <c:pt idx="22">
                  <c:v>240.0</c:v>
                </c:pt>
                <c:pt idx="23">
                  <c:v>210.0</c:v>
                </c:pt>
                <c:pt idx="24">
                  <c:v>180.0</c:v>
                </c:pt>
                <c:pt idx="25">
                  <c:v>150.0</c:v>
                </c:pt>
                <c:pt idx="26">
                  <c:v>120.0</c:v>
                </c:pt>
                <c:pt idx="27">
                  <c:v>90.0</c:v>
                </c:pt>
                <c:pt idx="28">
                  <c:v>60.0</c:v>
                </c:pt>
                <c:pt idx="29">
                  <c:v>30.0</c:v>
                </c:pt>
                <c:pt idx="30">
                  <c:v>0.0</c:v>
                </c:pt>
                <c:pt idx="31">
                  <c:v>-30.0</c:v>
                </c:pt>
                <c:pt idx="32">
                  <c:v>-60.0</c:v>
                </c:pt>
                <c:pt idx="33">
                  <c:v>-90.0</c:v>
                </c:pt>
                <c:pt idx="34">
                  <c:v>-120.0</c:v>
                </c:pt>
                <c:pt idx="35">
                  <c:v>-150.0</c:v>
                </c:pt>
                <c:pt idx="36">
                  <c:v>-180.0</c:v>
                </c:pt>
                <c:pt idx="37">
                  <c:v>-210.0</c:v>
                </c:pt>
                <c:pt idx="38">
                  <c:v>-240.0</c:v>
                </c:pt>
                <c:pt idx="39">
                  <c:v>-270.0</c:v>
                </c:pt>
                <c:pt idx="40">
                  <c:v>-300.0</c:v>
                </c:pt>
              </c:numCache>
            </c:numRef>
          </c:xVal>
          <c:yVal>
            <c:numRef>
              <c:f>Sheet1!$M$39:$M$79</c:f>
              <c:numCache>
                <c:formatCode>0.00</c:formatCode>
                <c:ptCount val="41"/>
                <c:pt idx="0">
                  <c:v>-43586.39</c:v>
                </c:pt>
                <c:pt idx="1">
                  <c:v>-41258.47</c:v>
                </c:pt>
                <c:pt idx="2">
                  <c:v>-38089.24</c:v>
                </c:pt>
                <c:pt idx="3">
                  <c:v>-34199.61</c:v>
                </c:pt>
                <c:pt idx="4">
                  <c:v>-29658.79</c:v>
                </c:pt>
                <c:pt idx="5">
                  <c:v>-24870.97</c:v>
                </c:pt>
                <c:pt idx="6">
                  <c:v>-19953.56</c:v>
                </c:pt>
                <c:pt idx="7">
                  <c:v>-14965.26</c:v>
                </c:pt>
                <c:pt idx="8">
                  <c:v>-9924.1</c:v>
                </c:pt>
                <c:pt idx="9">
                  <c:v>-4851.71</c:v>
                </c:pt>
                <c:pt idx="10">
                  <c:v>228.0</c:v>
                </c:pt>
                <c:pt idx="11">
                  <c:v>5315.68</c:v>
                </c:pt>
                <c:pt idx="12">
                  <c:v>10388.31</c:v>
                </c:pt>
                <c:pt idx="13">
                  <c:v>15430.0</c:v>
                </c:pt>
                <c:pt idx="14">
                  <c:v>20426.34</c:v>
                </c:pt>
                <c:pt idx="15">
                  <c:v>25327.08</c:v>
                </c:pt>
                <c:pt idx="16">
                  <c:v>30249.26</c:v>
                </c:pt>
                <c:pt idx="17">
                  <c:v>34714.48</c:v>
                </c:pt>
                <c:pt idx="18">
                  <c:v>38605.17</c:v>
                </c:pt>
                <c:pt idx="19">
                  <c:v>41714.47</c:v>
                </c:pt>
                <c:pt idx="20">
                  <c:v>44042.39</c:v>
                </c:pt>
                <c:pt idx="21">
                  <c:v>41669.04</c:v>
                </c:pt>
                <c:pt idx="22">
                  <c:v>38513.54</c:v>
                </c:pt>
                <c:pt idx="23">
                  <c:v>34577.41</c:v>
                </c:pt>
                <c:pt idx="24">
                  <c:v>30066.81</c:v>
                </c:pt>
                <c:pt idx="25">
                  <c:v>25098.96</c:v>
                </c:pt>
                <c:pt idx="26">
                  <c:v>20152.48</c:v>
                </c:pt>
                <c:pt idx="27">
                  <c:v>15110.33</c:v>
                </c:pt>
                <c:pt idx="28">
                  <c:v>10022.76</c:v>
                </c:pt>
                <c:pt idx="29">
                  <c:v>4904.61</c:v>
                </c:pt>
                <c:pt idx="30">
                  <c:v>-228.0</c:v>
                </c:pt>
                <c:pt idx="31">
                  <c:v>-5280.95</c:v>
                </c:pt>
                <c:pt idx="32">
                  <c:v>-10289.76</c:v>
                </c:pt>
                <c:pt idx="33">
                  <c:v>-15285.05</c:v>
                </c:pt>
                <c:pt idx="34">
                  <c:v>-20227.42</c:v>
                </c:pt>
                <c:pt idx="35">
                  <c:v>-25099.09</c:v>
                </c:pt>
                <c:pt idx="36">
                  <c:v>-29841.25</c:v>
                </c:pt>
                <c:pt idx="37">
                  <c:v>-34336.49</c:v>
                </c:pt>
                <c:pt idx="38">
                  <c:v>-38180.67</c:v>
                </c:pt>
                <c:pt idx="39">
                  <c:v>-41303.9</c:v>
                </c:pt>
                <c:pt idx="40">
                  <c:v>-43584.88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5490864"/>
        <c:axId val="-1625500656"/>
      </c:scatterChart>
      <c:valAx>
        <c:axId val="-162549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>
            <c:manualLayout>
              <c:xMode val="edge"/>
              <c:yMode val="edge"/>
              <c:x val="0.457904556125735"/>
              <c:y val="0.950047021507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5500656"/>
        <c:crosses val="autoZero"/>
        <c:crossBetween val="midCat"/>
      </c:valAx>
      <c:valAx>
        <c:axId val="-16255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 (Gauss)</a:t>
                </a:r>
              </a:p>
            </c:rich>
          </c:tx>
          <c:layout>
            <c:manualLayout>
              <c:xMode val="edge"/>
              <c:yMode val="edge"/>
              <c:x val="0.0140721196130167"/>
              <c:y val="0.427644194652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549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Q4 (Felicia) Hysteresis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Sheet1!$K$39:$K$79</c:f>
              <c:numCache>
                <c:formatCode>General</c:formatCode>
                <c:ptCount val="41"/>
                <c:pt idx="0">
                  <c:v>-300.0</c:v>
                </c:pt>
                <c:pt idx="1">
                  <c:v>-270.0</c:v>
                </c:pt>
                <c:pt idx="2">
                  <c:v>-240.0</c:v>
                </c:pt>
                <c:pt idx="3">
                  <c:v>-210.0</c:v>
                </c:pt>
                <c:pt idx="4">
                  <c:v>-180.0</c:v>
                </c:pt>
                <c:pt idx="5">
                  <c:v>-150.0</c:v>
                </c:pt>
                <c:pt idx="6">
                  <c:v>-120.0</c:v>
                </c:pt>
                <c:pt idx="7">
                  <c:v>-90.0</c:v>
                </c:pt>
                <c:pt idx="8">
                  <c:v>-60.0</c:v>
                </c:pt>
                <c:pt idx="9">
                  <c:v>-30.0</c:v>
                </c:pt>
                <c:pt idx="10">
                  <c:v>0.0</c:v>
                </c:pt>
                <c:pt idx="11">
                  <c:v>30.0</c:v>
                </c:pt>
                <c:pt idx="12">
                  <c:v>60.0</c:v>
                </c:pt>
                <c:pt idx="13">
                  <c:v>90.0</c:v>
                </c:pt>
                <c:pt idx="14">
                  <c:v>120.0</c:v>
                </c:pt>
                <c:pt idx="15">
                  <c:v>150.0</c:v>
                </c:pt>
                <c:pt idx="16">
                  <c:v>180.0</c:v>
                </c:pt>
                <c:pt idx="17">
                  <c:v>210.0</c:v>
                </c:pt>
                <c:pt idx="18">
                  <c:v>240.0</c:v>
                </c:pt>
                <c:pt idx="19">
                  <c:v>270.0</c:v>
                </c:pt>
                <c:pt idx="20">
                  <c:v>300.0</c:v>
                </c:pt>
                <c:pt idx="21">
                  <c:v>270.0</c:v>
                </c:pt>
                <c:pt idx="22">
                  <c:v>240.0</c:v>
                </c:pt>
                <c:pt idx="23">
                  <c:v>210.0</c:v>
                </c:pt>
                <c:pt idx="24">
                  <c:v>180.0</c:v>
                </c:pt>
                <c:pt idx="25">
                  <c:v>150.0</c:v>
                </c:pt>
                <c:pt idx="26">
                  <c:v>120.0</c:v>
                </c:pt>
                <c:pt idx="27">
                  <c:v>90.0</c:v>
                </c:pt>
                <c:pt idx="28">
                  <c:v>60.0</c:v>
                </c:pt>
                <c:pt idx="29">
                  <c:v>30.0</c:v>
                </c:pt>
                <c:pt idx="30">
                  <c:v>0.0</c:v>
                </c:pt>
                <c:pt idx="31">
                  <c:v>-30.0</c:v>
                </c:pt>
                <c:pt idx="32">
                  <c:v>-60.0</c:v>
                </c:pt>
                <c:pt idx="33">
                  <c:v>-90.0</c:v>
                </c:pt>
                <c:pt idx="34">
                  <c:v>-120.0</c:v>
                </c:pt>
                <c:pt idx="35">
                  <c:v>-150.0</c:v>
                </c:pt>
                <c:pt idx="36">
                  <c:v>-180.0</c:v>
                </c:pt>
                <c:pt idx="37">
                  <c:v>-210.0</c:v>
                </c:pt>
                <c:pt idx="38">
                  <c:v>-240.0</c:v>
                </c:pt>
                <c:pt idx="39">
                  <c:v>-270.0</c:v>
                </c:pt>
                <c:pt idx="40">
                  <c:v>-300.0</c:v>
                </c:pt>
              </c:numCache>
            </c:numRef>
          </c:xVal>
          <c:yVal>
            <c:numRef>
              <c:f>Sheet1!$N$39:$N$79</c:f>
              <c:numCache>
                <c:formatCode>0.00</c:formatCode>
                <c:ptCount val="41"/>
                <c:pt idx="0">
                  <c:v>-43843.8</c:v>
                </c:pt>
                <c:pt idx="1">
                  <c:v>-41546.9</c:v>
                </c:pt>
                <c:pt idx="2">
                  <c:v>-38396.81</c:v>
                </c:pt>
                <c:pt idx="3">
                  <c:v>-34506.46</c:v>
                </c:pt>
                <c:pt idx="4">
                  <c:v>-29933.35</c:v>
                </c:pt>
                <c:pt idx="5">
                  <c:v>-25100.47</c:v>
                </c:pt>
                <c:pt idx="6">
                  <c:v>-20130.77</c:v>
                </c:pt>
                <c:pt idx="7">
                  <c:v>-15093.55</c:v>
                </c:pt>
                <c:pt idx="8">
                  <c:v>-10006.52</c:v>
                </c:pt>
                <c:pt idx="9">
                  <c:v>-4892.13</c:v>
                </c:pt>
                <c:pt idx="10">
                  <c:v>229.0</c:v>
                </c:pt>
                <c:pt idx="11">
                  <c:v>5357.0</c:v>
                </c:pt>
                <c:pt idx="12">
                  <c:v>10472.99</c:v>
                </c:pt>
                <c:pt idx="13">
                  <c:v>15560.28</c:v>
                </c:pt>
                <c:pt idx="14">
                  <c:v>20608.17</c:v>
                </c:pt>
                <c:pt idx="15">
                  <c:v>25558.59</c:v>
                </c:pt>
                <c:pt idx="16">
                  <c:v>30532.12</c:v>
                </c:pt>
                <c:pt idx="17">
                  <c:v>35021.31</c:v>
                </c:pt>
                <c:pt idx="18">
                  <c:v>38911.4</c:v>
                </c:pt>
                <c:pt idx="19">
                  <c:v>42004.9</c:v>
                </c:pt>
                <c:pt idx="20">
                  <c:v>44301.8</c:v>
                </c:pt>
                <c:pt idx="21">
                  <c:v>41959.53</c:v>
                </c:pt>
                <c:pt idx="22">
                  <c:v>38819.7</c:v>
                </c:pt>
                <c:pt idx="23">
                  <c:v>34883.85</c:v>
                </c:pt>
                <c:pt idx="24">
                  <c:v>30348.95</c:v>
                </c:pt>
                <c:pt idx="25">
                  <c:v>25329.48</c:v>
                </c:pt>
                <c:pt idx="26">
                  <c:v>20333.08</c:v>
                </c:pt>
                <c:pt idx="27">
                  <c:v>15239.26</c:v>
                </c:pt>
                <c:pt idx="28">
                  <c:v>10106.33</c:v>
                </c:pt>
                <c:pt idx="29">
                  <c:v>4944.71</c:v>
                </c:pt>
                <c:pt idx="30">
                  <c:v>-229.0</c:v>
                </c:pt>
                <c:pt idx="31">
                  <c:v>-5322.77</c:v>
                </c:pt>
                <c:pt idx="32">
                  <c:v>-10373.13</c:v>
                </c:pt>
                <c:pt idx="33">
                  <c:v>-15414.52</c:v>
                </c:pt>
                <c:pt idx="34">
                  <c:v>-20405.94</c:v>
                </c:pt>
                <c:pt idx="35">
                  <c:v>-25329.58</c:v>
                </c:pt>
                <c:pt idx="36">
                  <c:v>-30116.53</c:v>
                </c:pt>
                <c:pt idx="37">
                  <c:v>-34643.78</c:v>
                </c:pt>
                <c:pt idx="38">
                  <c:v>-38488.36</c:v>
                </c:pt>
                <c:pt idx="39">
                  <c:v>-41592.27</c:v>
                </c:pt>
                <c:pt idx="40">
                  <c:v>-43842.28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6206624"/>
        <c:axId val="-1626203232"/>
      </c:scatterChart>
      <c:valAx>
        <c:axId val="-162620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>
            <c:manualLayout>
              <c:xMode val="edge"/>
              <c:yMode val="edge"/>
              <c:x val="0.457904556125735"/>
              <c:y val="0.950047021507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6203232"/>
        <c:crosses val="autoZero"/>
        <c:crossBetween val="midCat"/>
      </c:valAx>
      <c:valAx>
        <c:axId val="-16262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 (Gauss)</a:t>
                </a:r>
              </a:p>
            </c:rich>
          </c:tx>
          <c:layout>
            <c:manualLayout>
              <c:xMode val="edge"/>
              <c:yMode val="edge"/>
              <c:x val="0.0140721196130167"/>
              <c:y val="0.427644194652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620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Patsy Field Strength Current UK Measurement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17339865681894"/>
          <c:y val="0.132571281153958"/>
          <c:w val="0.944098802718153"/>
          <c:h val="0.84589743589743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0609856982162944"/>
                  <c:y val="0.01177345331833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-0.2734x</a:t>
                    </a:r>
                    <a:r>
                      <a:rPr lang="en-US" sz="1200" baseline="30000"/>
                      <a:t>5</a:t>
                    </a:r>
                    <a:r>
                      <a:rPr lang="en-US" sz="1200" baseline="0"/>
                      <a:t> - 0.0516x</a:t>
                    </a:r>
                    <a:r>
                      <a:rPr lang="en-US" sz="1200" baseline="30000"/>
                      <a:t>4</a:t>
                    </a:r>
                    <a:r>
                      <a:rPr lang="en-US" sz="1200" baseline="0"/>
                      <a:t> + 0.163x</a:t>
                    </a:r>
                    <a:r>
                      <a:rPr lang="en-US" sz="1200" baseline="30000"/>
                      <a:t>3</a:t>
                    </a:r>
                    <a:r>
                      <a:rPr lang="en-US" sz="1200" baseline="0"/>
                      <a:t> + 0.1018x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+ 5.2999x - 0.023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Sheet1!$O$59:$O$79</c:f>
              <c:numCache>
                <c:formatCode>General</c:formatCode>
                <c:ptCount val="21"/>
                <c:pt idx="0">
                  <c:v>1.0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</c:v>
                </c:pt>
                <c:pt idx="11">
                  <c:v>-0.1</c:v>
                </c:pt>
                <c:pt idx="12">
                  <c:v>-0.2</c:v>
                </c:pt>
                <c:pt idx="13">
                  <c:v>-0.3</c:v>
                </c:pt>
                <c:pt idx="14">
                  <c:v>-0.4</c:v>
                </c:pt>
                <c:pt idx="15">
                  <c:v>-0.5</c:v>
                </c:pt>
                <c:pt idx="16">
                  <c:v>-0.6</c:v>
                </c:pt>
                <c:pt idx="17">
                  <c:v>-0.7</c:v>
                </c:pt>
                <c:pt idx="18">
                  <c:v>-0.8</c:v>
                </c:pt>
                <c:pt idx="19">
                  <c:v>-0.9</c:v>
                </c:pt>
                <c:pt idx="20">
                  <c:v>-1.0</c:v>
                </c:pt>
              </c:numCache>
            </c:numRef>
          </c:xVal>
          <c:yVal>
            <c:numRef>
              <c:f>Sheet1!$P$59:$P$79</c:f>
              <c:numCache>
                <c:formatCode>General</c:formatCode>
                <c:ptCount val="21"/>
                <c:pt idx="0">
                  <c:v>5.216545</c:v>
                </c:pt>
                <c:pt idx="1">
                  <c:v>4.752937999999999</c:v>
                </c:pt>
                <c:pt idx="2">
                  <c:v>4.258104</c:v>
                </c:pt>
                <c:pt idx="3">
                  <c:v>3.732211</c:v>
                </c:pt>
                <c:pt idx="4">
                  <c:v>3.195534</c:v>
                </c:pt>
                <c:pt idx="5">
                  <c:v>2.6595</c:v>
                </c:pt>
                <c:pt idx="6">
                  <c:v>2.122803</c:v>
                </c:pt>
                <c:pt idx="7">
                  <c:v>1.584756</c:v>
                </c:pt>
                <c:pt idx="8">
                  <c:v>1.046563</c:v>
                </c:pt>
                <c:pt idx="9">
                  <c:v>0.508513</c:v>
                </c:pt>
                <c:pt idx="10">
                  <c:v>-0.029</c:v>
                </c:pt>
                <c:pt idx="11">
                  <c:v>-0.55733</c:v>
                </c:pt>
                <c:pt idx="12">
                  <c:v>-1.081153</c:v>
                </c:pt>
                <c:pt idx="13">
                  <c:v>-1.607812</c:v>
                </c:pt>
                <c:pt idx="14">
                  <c:v>-2.134096</c:v>
                </c:pt>
                <c:pt idx="15">
                  <c:v>-2.659549</c:v>
                </c:pt>
                <c:pt idx="16">
                  <c:v>-3.18287</c:v>
                </c:pt>
                <c:pt idx="17">
                  <c:v>-3.703326</c:v>
                </c:pt>
                <c:pt idx="18">
                  <c:v>-4.217574</c:v>
                </c:pt>
                <c:pt idx="19">
                  <c:v>-4.706417</c:v>
                </c:pt>
                <c:pt idx="20">
                  <c:v>-5.158377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8973056"/>
        <c:axId val="-1525874560"/>
      </c:scatterChart>
      <c:valAx>
        <c:axId val="-158897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874560"/>
        <c:crosses val="autoZero"/>
        <c:crossBetween val="midCat"/>
      </c:valAx>
      <c:valAx>
        <c:axId val="-15258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89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Patsy Field</a:t>
            </a:r>
            <a:r>
              <a:rPr lang="en-US" baseline="0"/>
              <a:t> Strength</a:t>
            </a:r>
            <a:r>
              <a:rPr lang="en-US"/>
              <a:t> Current UK Measurement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Patsy Hysteresis Curve UK Measurement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-0.2746x</a:t>
                    </a:r>
                    <a:r>
                      <a:rPr lang="en-US" sz="1200" baseline="30000"/>
                      <a:t>5</a:t>
                    </a:r>
                    <a:r>
                      <a:rPr lang="en-US" sz="1200" baseline="0"/>
                      <a:t> - 0.0076x</a:t>
                    </a:r>
                    <a:r>
                      <a:rPr lang="en-US" sz="1200" baseline="30000"/>
                      <a:t>4</a:t>
                    </a:r>
                    <a:r>
                      <a:rPr lang="en-US" sz="1200" baseline="0"/>
                      <a:t> + 0.1647x</a:t>
                    </a:r>
                    <a:r>
                      <a:rPr lang="en-US" sz="1200" baseline="30000"/>
                      <a:t>3</a:t>
                    </a:r>
                    <a:r>
                      <a:rPr lang="en-US" sz="1200" baseline="0"/>
                      <a:t> + 0.0081x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+ 5.2993x + 0.0285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Sheet1!$O$39:$O$59</c:f>
              <c:numCache>
                <c:formatCode>General</c:formatCode>
                <c:ptCount val="21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0.0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1.0</c:v>
                </c:pt>
              </c:numCache>
            </c:numRef>
          </c:xVal>
          <c:yVal>
            <c:numRef>
              <c:f>Sheet1!$P$39:$P$59</c:f>
              <c:numCache>
                <c:formatCode>General</c:formatCode>
                <c:ptCount val="21"/>
                <c:pt idx="0">
                  <c:v>-5.158544999999999</c:v>
                </c:pt>
                <c:pt idx="1">
                  <c:v>-4.700678</c:v>
                </c:pt>
                <c:pt idx="2">
                  <c:v>-4.205979</c:v>
                </c:pt>
                <c:pt idx="3">
                  <c:v>-3.685913</c:v>
                </c:pt>
                <c:pt idx="4">
                  <c:v>-3.15965</c:v>
                </c:pt>
                <c:pt idx="5">
                  <c:v>-2.630522</c:v>
                </c:pt>
                <c:pt idx="6">
                  <c:v>-2.099248</c:v>
                </c:pt>
                <c:pt idx="7">
                  <c:v>-1.567183</c:v>
                </c:pt>
                <c:pt idx="8">
                  <c:v>-1.034758</c:v>
                </c:pt>
                <c:pt idx="9">
                  <c:v>-0.502818</c:v>
                </c:pt>
                <c:pt idx="10">
                  <c:v>0.029</c:v>
                </c:pt>
                <c:pt idx="11">
                  <c:v>0.560697</c:v>
                </c:pt>
                <c:pt idx="12">
                  <c:v>1.09297</c:v>
                </c:pt>
                <c:pt idx="13">
                  <c:v>1.625397</c:v>
                </c:pt>
                <c:pt idx="14">
                  <c:v>2.15764</c:v>
                </c:pt>
                <c:pt idx="15">
                  <c:v>2.688527</c:v>
                </c:pt>
                <c:pt idx="16">
                  <c:v>3.218758</c:v>
                </c:pt>
                <c:pt idx="17">
                  <c:v>3.749632</c:v>
                </c:pt>
                <c:pt idx="18">
                  <c:v>4.269707</c:v>
                </c:pt>
                <c:pt idx="19">
                  <c:v>4.758678</c:v>
                </c:pt>
                <c:pt idx="20">
                  <c:v>5.216545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9890240"/>
        <c:axId val="-1605767680"/>
      </c:scatterChart>
      <c:valAx>
        <c:axId val="-16198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5767680"/>
        <c:crosses val="autoZero"/>
        <c:crossBetween val="midCat"/>
      </c:valAx>
      <c:valAx>
        <c:axId val="-16057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98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Sheet1!$AF$4:$AF$10</c:f>
              <c:numCache>
                <c:formatCode>0.00</c:formatCode>
                <c:ptCount val="7"/>
                <c:pt idx="0">
                  <c:v>0.997166666666667</c:v>
                </c:pt>
                <c:pt idx="1">
                  <c:v>0.8331</c:v>
                </c:pt>
                <c:pt idx="2">
                  <c:v>0.666966666666667</c:v>
                </c:pt>
                <c:pt idx="3">
                  <c:v>0.500466666666667</c:v>
                </c:pt>
                <c:pt idx="4">
                  <c:v>0.334133333333333</c:v>
                </c:pt>
                <c:pt idx="5">
                  <c:v>0.166466666666667</c:v>
                </c:pt>
                <c:pt idx="6">
                  <c:v>0.0</c:v>
                </c:pt>
              </c:numCache>
            </c:numRef>
          </c:xVal>
          <c:yVal>
            <c:numRef>
              <c:f>Sheet1!$AG$4:$AG$10</c:f>
              <c:numCache>
                <c:formatCode>0.00</c:formatCode>
                <c:ptCount val="7"/>
                <c:pt idx="0">
                  <c:v>5.204</c:v>
                </c:pt>
                <c:pt idx="1">
                  <c:v>4.435</c:v>
                </c:pt>
                <c:pt idx="2">
                  <c:v>3.571</c:v>
                </c:pt>
                <c:pt idx="3">
                  <c:v>2.691</c:v>
                </c:pt>
                <c:pt idx="4">
                  <c:v>1.807</c:v>
                </c:pt>
                <c:pt idx="5">
                  <c:v>0.9143</c:v>
                </c:pt>
                <c:pt idx="6">
                  <c:v>0.029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2158672"/>
        <c:axId val="-1589146832"/>
      </c:scatterChart>
      <c:valAx>
        <c:axId val="-15221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9146832"/>
        <c:crosses val="autoZero"/>
        <c:crossBetween val="midCat"/>
      </c:valAx>
      <c:valAx>
        <c:axId val="-15891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215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717550</xdr:colOff>
      <xdr:row>36</xdr:row>
      <xdr:rowOff>120650</xdr:rowOff>
    </xdr:from>
    <xdr:to>
      <xdr:col>31</xdr:col>
      <xdr:colOff>508000</xdr:colOff>
      <xdr:row>63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673100</xdr:colOff>
      <xdr:row>37</xdr:row>
      <xdr:rowOff>0</xdr:rowOff>
    </xdr:from>
    <xdr:to>
      <xdr:col>36</xdr:col>
      <xdr:colOff>463550</xdr:colOff>
      <xdr:row>63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749300</xdr:colOff>
      <xdr:row>64</xdr:row>
      <xdr:rowOff>38100</xdr:rowOff>
    </xdr:from>
    <xdr:to>
      <xdr:col>26</xdr:col>
      <xdr:colOff>539750</xdr:colOff>
      <xdr:row>90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254000</xdr:colOff>
      <xdr:row>63</xdr:row>
      <xdr:rowOff>177800</xdr:rowOff>
    </xdr:from>
    <xdr:to>
      <xdr:col>9</xdr:col>
      <xdr:colOff>698500</xdr:colOff>
      <xdr:row>85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247650</xdr:colOff>
      <xdr:row>44</xdr:row>
      <xdr:rowOff>6350</xdr:rowOff>
    </xdr:from>
    <xdr:to>
      <xdr:col>9</xdr:col>
      <xdr:colOff>393700</xdr:colOff>
      <xdr:row>62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793750</xdr:colOff>
      <xdr:row>11</xdr:row>
      <xdr:rowOff>57150</xdr:rowOff>
    </xdr:from>
    <xdr:to>
      <xdr:col>33</xdr:col>
      <xdr:colOff>412750</xdr:colOff>
      <xdr:row>24</xdr:row>
      <xdr:rowOff>158750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9"/>
  <sheetViews>
    <sheetView tabSelected="1" topLeftCell="O15" workbookViewId="0">
      <selection activeCell="V34" sqref="V34"/>
    </sheetView>
  </sheetViews>
  <sheetFormatPr baseColWidth="10" defaultRowHeight="16" x14ac:dyDescent="0.2"/>
  <cols>
    <col min="12" max="13" width="12" customWidth="1"/>
    <col min="14" max="14" width="12.83203125" customWidth="1"/>
  </cols>
  <sheetData>
    <row r="1" spans="1:36" x14ac:dyDescent="0.2">
      <c r="A1" s="7" t="s">
        <v>9</v>
      </c>
      <c r="B1" s="7"/>
      <c r="C1" s="7"/>
      <c r="D1" s="7"/>
      <c r="E1" s="7"/>
      <c r="F1" s="7"/>
      <c r="G1" s="7"/>
      <c r="K1" s="7" t="s">
        <v>9</v>
      </c>
      <c r="L1" s="7"/>
      <c r="M1" s="7"/>
      <c r="N1" s="7"/>
      <c r="O1" s="7"/>
      <c r="P1" s="7"/>
      <c r="Q1" s="7"/>
      <c r="R1">
        <v>0.44769999999999999</v>
      </c>
      <c r="S1" s="7" t="s">
        <v>9</v>
      </c>
      <c r="T1" s="7"/>
      <c r="U1" s="7"/>
      <c r="V1" s="7"/>
      <c r="W1" s="7"/>
      <c r="X1" s="7"/>
      <c r="Y1" s="7"/>
      <c r="Z1">
        <v>0.44769999999999999</v>
      </c>
    </row>
    <row r="2" spans="1:36" x14ac:dyDescent="0.2">
      <c r="A2" t="s">
        <v>0</v>
      </c>
      <c r="B2" t="s">
        <v>1</v>
      </c>
      <c r="C2" s="7" t="s">
        <v>12</v>
      </c>
      <c r="D2" s="7"/>
      <c r="E2" s="7"/>
      <c r="F2" s="7"/>
      <c r="G2" s="7"/>
      <c r="K2" t="s">
        <v>0</v>
      </c>
      <c r="L2" t="s">
        <v>1</v>
      </c>
      <c r="M2" s="7" t="s">
        <v>12</v>
      </c>
      <c r="N2" s="7"/>
      <c r="O2" s="7"/>
      <c r="P2" s="7"/>
      <c r="Q2" s="7"/>
      <c r="R2">
        <v>4.9599999999999998E-2</v>
      </c>
      <c r="S2" t="s">
        <v>0</v>
      </c>
      <c r="T2" t="s">
        <v>23</v>
      </c>
      <c r="U2" s="7" t="s">
        <v>24</v>
      </c>
      <c r="V2" s="7"/>
      <c r="W2" s="7"/>
      <c r="X2" s="7"/>
      <c r="Y2" s="7"/>
      <c r="Z2">
        <v>4.9599999999999998E-2</v>
      </c>
    </row>
    <row r="3" spans="1:36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>
        <f>0.0508/R2</f>
        <v>1.0241935483870968</v>
      </c>
      <c r="S3" s="1" t="s">
        <v>2</v>
      </c>
      <c r="T3" s="1" t="s">
        <v>3</v>
      </c>
      <c r="U3" s="1" t="s">
        <v>25</v>
      </c>
      <c r="V3" s="1" t="s">
        <v>13</v>
      </c>
      <c r="W3" s="1" t="s">
        <v>14</v>
      </c>
      <c r="X3" s="1" t="s">
        <v>15</v>
      </c>
      <c r="Y3" s="1" t="s">
        <v>16</v>
      </c>
      <c r="Z3">
        <f>Z$2/0.04</f>
        <v>1.24</v>
      </c>
    </row>
    <row r="4" spans="1:36" x14ac:dyDescent="0.2">
      <c r="A4" s="3">
        <v>0</v>
      </c>
      <c r="B4" s="4">
        <v>32</v>
      </c>
      <c r="C4" s="5">
        <v>290</v>
      </c>
      <c r="D4" s="3">
        <v>0.32</v>
      </c>
      <c r="E4" s="3">
        <v>0.17</v>
      </c>
      <c r="F4" s="3">
        <v>0.03</v>
      </c>
      <c r="G4" s="3">
        <v>1.51</v>
      </c>
      <c r="K4" s="3">
        <v>299.14999999999998</v>
      </c>
      <c r="L4" s="4">
        <v>5801.5</v>
      </c>
      <c r="M4" s="5">
        <v>52040</v>
      </c>
      <c r="N4" s="3">
        <v>98.88</v>
      </c>
      <c r="O4" s="3">
        <v>26.02</v>
      </c>
      <c r="P4" s="3">
        <v>10.41</v>
      </c>
      <c r="Q4" s="3">
        <v>161.32</v>
      </c>
      <c r="R4">
        <f>SUM(M4:Q4)/R1*R2*R3</f>
        <v>5938.5767344203705</v>
      </c>
      <c r="S4" s="2">
        <f>K4</f>
        <v>299.14999999999998</v>
      </c>
      <c r="T4" s="2">
        <f>L4</f>
        <v>5801.5</v>
      </c>
      <c r="U4" s="6">
        <f>M4/10000</f>
        <v>5.2039999999999997</v>
      </c>
      <c r="V4" s="2">
        <f>N4/$M4*100</f>
        <v>0.1900076863950807</v>
      </c>
      <c r="W4" s="2">
        <f t="shared" ref="W4:Y4" si="0">O4/$M4*100</f>
        <v>0.05</v>
      </c>
      <c r="X4" s="2">
        <f t="shared" si="0"/>
        <v>2.0003843197540352E-2</v>
      </c>
      <c r="Y4" s="2">
        <f t="shared" si="0"/>
        <v>0.3099923136049193</v>
      </c>
      <c r="Z4">
        <f>M4/$Z$1*Z$2</f>
        <v>5765.4322090685728</v>
      </c>
      <c r="AA4" s="2">
        <f>Z4*0.01*(U4*Z$3+V4*Z$3^2+W4*Z$3^3+X4*Z$3^4+Y4*Z$3^5)</f>
        <v>449.50316841608941</v>
      </c>
      <c r="AB4" s="2">
        <f>AA4*300/299.15</f>
        <v>450.78037949131482</v>
      </c>
      <c r="AC4">
        <f>AA4/Z4</f>
        <v>7.796521615657126E-2</v>
      </c>
      <c r="AD4">
        <f>AA4/T4</f>
        <v>7.7480508216166408E-2</v>
      </c>
      <c r="AF4" s="2">
        <f>S4/300</f>
        <v>0.99716666666666665</v>
      </c>
      <c r="AG4" s="2">
        <f>U4</f>
        <v>5.2039999999999997</v>
      </c>
      <c r="AH4">
        <f>(AG4-(-2.0398*AF4^5+4.0052*AF4^4-2.8535*AF4^3+0.8362*AF4^2+5.2388*AF4+0.0291))/AG4*100</f>
        <v>-2.7908972167900339E-3</v>
      </c>
      <c r="AI4">
        <f>(AG4-(-0.5949*AF4^3+0.6183*AF4^2+5.1663*AF4+0.0326))/AG4*100</f>
        <v>-0.10003362665682645</v>
      </c>
      <c r="AJ4">
        <f>(AG4-(-0.2734*AF4^5-0.0516*AF4^4+0.163*AF4^3+0.1018*AF4^2+5.2999*AF4-0.023))/AG4*100</f>
        <v>-3.0666643918772661E-3</v>
      </c>
    </row>
    <row r="5" spans="1:36" x14ac:dyDescent="0.2">
      <c r="A5" s="3">
        <v>49.94</v>
      </c>
      <c r="B5" s="4">
        <v>1014.5</v>
      </c>
      <c r="C5" s="5">
        <v>9143</v>
      </c>
      <c r="D5" s="3">
        <v>10.97</v>
      </c>
      <c r="E5" s="3">
        <v>1.83</v>
      </c>
      <c r="F5" s="3">
        <v>1.83</v>
      </c>
      <c r="G5" s="3">
        <v>16.46</v>
      </c>
      <c r="K5" s="3">
        <v>249.93</v>
      </c>
      <c r="L5" s="4">
        <v>4918</v>
      </c>
      <c r="M5" s="5">
        <v>44350</v>
      </c>
      <c r="N5" s="3">
        <v>70.959999999999994</v>
      </c>
      <c r="O5" s="3">
        <v>22.17</v>
      </c>
      <c r="P5" s="3">
        <v>8.8699999999999992</v>
      </c>
      <c r="Q5" s="3">
        <v>115.31</v>
      </c>
      <c r="R5">
        <f>(M5*R$2+N5*R$2^2+O5*R$2^3+P5*R$2^5+Q5*R$2^6)/R$1*R2</f>
        <v>243.7276953700175</v>
      </c>
      <c r="S5" s="2">
        <f t="shared" ref="S5:S10" si="1">K5</f>
        <v>249.93</v>
      </c>
      <c r="T5" s="2">
        <f t="shared" ref="T5:T10" si="2">L5</f>
        <v>4918</v>
      </c>
      <c r="U5" s="6">
        <f t="shared" ref="U5:U10" si="3">M5/10000</f>
        <v>4.4349999999999996</v>
      </c>
      <c r="V5" s="2">
        <f t="shared" ref="V5:V10" si="4">N5/$M5*100</f>
        <v>0.15999999999999998</v>
      </c>
      <c r="W5" s="2">
        <f t="shared" ref="W5:W10" si="5">O5/$M5*100</f>
        <v>4.9988726042841033E-2</v>
      </c>
      <c r="X5" s="2">
        <f t="shared" ref="X5:X10" si="6">P5/$M5*100</f>
        <v>1.9999999999999997E-2</v>
      </c>
      <c r="Y5" s="2">
        <f t="shared" ref="Y5:Y10" si="7">Q5/$M5*100</f>
        <v>0.26</v>
      </c>
      <c r="Z5">
        <f t="shared" ref="Z5:Z10" si="8">M5/$Z$1*Z$2</f>
        <v>4913.4688407415679</v>
      </c>
      <c r="AA5" s="2">
        <f t="shared" ref="AA5:AA10" si="9">Z5*0.01*(U5*Z$3+V5*Z$3^2+W5*Z$3^3+X5*Z$3^4+Y5*Z$3^5)</f>
        <v>326.75710153896932</v>
      </c>
      <c r="AB5" s="2">
        <f t="shared" ref="AB5:AB10" si="10">AA5*300/299.15</f>
        <v>327.68554391339063</v>
      </c>
      <c r="AC5">
        <f>AA5/Z5</f>
        <v>6.6502324962267045E-2</v>
      </c>
      <c r="AD5">
        <f>AA5/T5</f>
        <v>6.644105358661434E-2</v>
      </c>
      <c r="AF5" s="2">
        <f t="shared" ref="AF5:AF10" si="11">S5/300</f>
        <v>0.83310000000000006</v>
      </c>
      <c r="AG5" s="2">
        <f t="shared" ref="AG5:AG10" si="12">U5</f>
        <v>4.4349999999999996</v>
      </c>
      <c r="AH5">
        <f t="shared" ref="AH5:AH10" si="13">(AG5-(-2.0398*AF5^5+4.0052*AF5^4-2.8535*AF5^3+0.8362*AF5^2+5.2388*AF5+0.0291))/AG5*100</f>
        <v>6.2210630045782967E-3</v>
      </c>
      <c r="AI5">
        <f t="shared" ref="AI5:AI10" si="14">(AG5-(-0.5949*AF5^3+0.6183*AF5^2+5.1663*AF5+0.0326))/AG5*100</f>
        <v>0.29769138974691317</v>
      </c>
    </row>
    <row r="6" spans="1:36" x14ac:dyDescent="0.2">
      <c r="A6" s="3">
        <v>100.24</v>
      </c>
      <c r="B6" s="4">
        <v>1997</v>
      </c>
      <c r="C6" s="5">
        <v>18070</v>
      </c>
      <c r="D6" s="3">
        <v>28.91</v>
      </c>
      <c r="E6" s="3">
        <v>3.61</v>
      </c>
      <c r="F6" s="3">
        <v>3.61</v>
      </c>
      <c r="G6" s="3">
        <v>32.53</v>
      </c>
      <c r="K6" s="3">
        <v>200.09</v>
      </c>
      <c r="L6" s="4">
        <v>3954</v>
      </c>
      <c r="M6" s="5">
        <v>35710</v>
      </c>
      <c r="N6" s="3">
        <v>53.57</v>
      </c>
      <c r="O6" s="3">
        <v>14.28</v>
      </c>
      <c r="P6" s="3">
        <v>7.14</v>
      </c>
      <c r="Q6" s="3">
        <v>74.989999999999995</v>
      </c>
      <c r="R6">
        <f t="shared" ref="R6:R10" si="15">(M6*R$2+N6*R$2^2+O6*R$2^3+P6*R$2^5+Q6*R$2^6)/R$1</f>
        <v>3956.5546940652489</v>
      </c>
      <c r="S6" s="2">
        <f t="shared" si="1"/>
        <v>200.09</v>
      </c>
      <c r="T6" s="2">
        <f t="shared" si="2"/>
        <v>3954</v>
      </c>
      <c r="U6" s="6">
        <f t="shared" si="3"/>
        <v>3.5710000000000002</v>
      </c>
      <c r="V6" s="2">
        <f t="shared" si="4"/>
        <v>0.15001400168020163</v>
      </c>
      <c r="W6" s="2">
        <f t="shared" si="5"/>
        <v>3.9988798655838702E-2</v>
      </c>
      <c r="X6" s="2">
        <f t="shared" si="6"/>
        <v>1.9994399327919351E-2</v>
      </c>
      <c r="Y6" s="2">
        <f t="shared" si="7"/>
        <v>0.20999719966395969</v>
      </c>
      <c r="Z6">
        <f t="shared" si="8"/>
        <v>3956.2564217109671</v>
      </c>
      <c r="AA6" s="2">
        <f t="shared" si="9"/>
        <v>213.5527563931885</v>
      </c>
      <c r="AB6" s="2">
        <f t="shared" si="10"/>
        <v>214.15954176151283</v>
      </c>
      <c r="AC6">
        <f>AA6/Z6</f>
        <v>5.397849219814551E-2</v>
      </c>
      <c r="AD6">
        <f>AA6/T6</f>
        <v>5.4009296002323848E-2</v>
      </c>
      <c r="AF6" s="2">
        <f t="shared" si="11"/>
        <v>0.66696666666666671</v>
      </c>
      <c r="AG6" s="2">
        <f t="shared" si="12"/>
        <v>3.5710000000000002</v>
      </c>
      <c r="AH6">
        <f t="shared" si="13"/>
        <v>-2.5641572163409527E-2</v>
      </c>
      <c r="AI6">
        <f t="shared" si="14"/>
        <v>-0.16501069398686366</v>
      </c>
    </row>
    <row r="7" spans="1:36" x14ac:dyDescent="0.2">
      <c r="A7" s="3">
        <v>150.13999999999999</v>
      </c>
      <c r="B7" s="4">
        <v>2976</v>
      </c>
      <c r="C7" s="5">
        <v>26910</v>
      </c>
      <c r="D7" s="3">
        <v>40.36</v>
      </c>
      <c r="E7" s="3">
        <v>5.38</v>
      </c>
      <c r="F7" s="3">
        <v>5.38</v>
      </c>
      <c r="G7" s="3">
        <v>48.44</v>
      </c>
      <c r="K7" s="3">
        <v>150.13999999999999</v>
      </c>
      <c r="L7" s="4">
        <v>2976</v>
      </c>
      <c r="M7" s="5">
        <v>26910</v>
      </c>
      <c r="N7" s="3">
        <v>40.36</v>
      </c>
      <c r="O7" s="3">
        <v>5.38</v>
      </c>
      <c r="P7" s="3">
        <v>5.38</v>
      </c>
      <c r="Q7" s="3">
        <v>48.44</v>
      </c>
      <c r="R7">
        <f t="shared" si="15"/>
        <v>2981.5411009218378</v>
      </c>
      <c r="S7" s="2">
        <f t="shared" si="1"/>
        <v>150.13999999999999</v>
      </c>
      <c r="T7" s="2">
        <f t="shared" si="2"/>
        <v>2976</v>
      </c>
      <c r="U7" s="6">
        <f t="shared" si="3"/>
        <v>2.6909999999999998</v>
      </c>
      <c r="V7" s="2">
        <f t="shared" si="4"/>
        <v>0.14998141954663693</v>
      </c>
      <c r="W7" s="2">
        <f t="shared" si="5"/>
        <v>1.9992567818654775E-2</v>
      </c>
      <c r="X7" s="2">
        <f t="shared" si="6"/>
        <v>1.9992567818654775E-2</v>
      </c>
      <c r="Y7" s="2">
        <f t="shared" si="7"/>
        <v>0.18000743218134521</v>
      </c>
      <c r="Z7">
        <f t="shared" si="8"/>
        <v>2981.3178467723924</v>
      </c>
      <c r="AA7" s="2">
        <f t="shared" si="9"/>
        <v>124.63550541993347</v>
      </c>
      <c r="AB7" s="2">
        <f t="shared" si="10"/>
        <v>124.98964274103308</v>
      </c>
      <c r="AC7">
        <f>AA7/Z7</f>
        <v>4.1805507438552797E-2</v>
      </c>
      <c r="AD7">
        <f>AA7/T7</f>
        <v>4.1880210154547536E-2</v>
      </c>
      <c r="AF7" s="2">
        <f t="shared" si="11"/>
        <v>0.50046666666666662</v>
      </c>
      <c r="AG7" s="2">
        <f t="shared" si="12"/>
        <v>2.6909999999999998</v>
      </c>
      <c r="AH7">
        <f t="shared" si="13"/>
        <v>4.0241401411964625E-2</v>
      </c>
      <c r="AI7">
        <f t="shared" si="14"/>
        <v>-0.27698644583947607</v>
      </c>
    </row>
    <row r="8" spans="1:36" x14ac:dyDescent="0.2">
      <c r="A8" s="3">
        <v>200.09</v>
      </c>
      <c r="B8" s="4">
        <v>3954</v>
      </c>
      <c r="C8" s="5">
        <v>35710</v>
      </c>
      <c r="D8" s="3">
        <v>53.57</v>
      </c>
      <c r="E8" s="3">
        <v>14.28</v>
      </c>
      <c r="F8" s="3">
        <v>7.14</v>
      </c>
      <c r="G8" s="3">
        <v>74.989999999999995</v>
      </c>
      <c r="K8" s="3">
        <v>100.24</v>
      </c>
      <c r="L8" s="4">
        <v>1997</v>
      </c>
      <c r="M8" s="5">
        <v>18070</v>
      </c>
      <c r="N8" s="3">
        <v>28.91</v>
      </c>
      <c r="O8" s="3">
        <v>3.61</v>
      </c>
      <c r="P8" s="3">
        <v>3.61</v>
      </c>
      <c r="Q8" s="3">
        <v>32.53</v>
      </c>
      <c r="R8">
        <f t="shared" si="15"/>
        <v>2002.1075838733341</v>
      </c>
      <c r="S8" s="2">
        <f t="shared" si="1"/>
        <v>100.24</v>
      </c>
      <c r="T8" s="2">
        <f t="shared" si="2"/>
        <v>1997</v>
      </c>
      <c r="U8" s="6">
        <f t="shared" si="3"/>
        <v>1.8069999999999999</v>
      </c>
      <c r="V8" s="2">
        <f t="shared" si="4"/>
        <v>0.15998893193137798</v>
      </c>
      <c r="W8" s="2">
        <f t="shared" si="5"/>
        <v>1.9977863862755948E-2</v>
      </c>
      <c r="X8" s="2">
        <f t="shared" si="6"/>
        <v>1.9977863862755948E-2</v>
      </c>
      <c r="Y8" s="2">
        <f t="shared" si="7"/>
        <v>0.18002213613724405</v>
      </c>
      <c r="Z8">
        <f t="shared" si="8"/>
        <v>2001.9477328568237</v>
      </c>
      <c r="AA8" s="2">
        <f t="shared" si="9"/>
        <v>62.055547080268504</v>
      </c>
      <c r="AB8" s="2">
        <f t="shared" si="10"/>
        <v>62.23187071395806</v>
      </c>
      <c r="AC8">
        <f>AA8/Z8</f>
        <v>3.0997586031736135E-2</v>
      </c>
      <c r="AD8">
        <f>AA8/T8</f>
        <v>3.1074385117810969E-2</v>
      </c>
      <c r="AF8" s="2">
        <f t="shared" si="11"/>
        <v>0.33413333333333334</v>
      </c>
      <c r="AG8" s="2">
        <f t="shared" si="12"/>
        <v>1.8069999999999999</v>
      </c>
      <c r="AH8">
        <f t="shared" si="13"/>
        <v>-4.9542967023938053E-2</v>
      </c>
      <c r="AI8">
        <f t="shared" si="14"/>
        <v>7.3556096398571164E-2</v>
      </c>
    </row>
    <row r="9" spans="1:36" x14ac:dyDescent="0.2">
      <c r="A9" s="3">
        <v>249.93</v>
      </c>
      <c r="B9" s="4">
        <v>4918</v>
      </c>
      <c r="C9" s="5">
        <v>44350</v>
      </c>
      <c r="D9" s="3">
        <v>70.959999999999994</v>
      </c>
      <c r="E9" s="3">
        <v>22.17</v>
      </c>
      <c r="F9" s="3">
        <v>8.8699999999999992</v>
      </c>
      <c r="G9" s="3">
        <v>115.31</v>
      </c>
      <c r="K9" s="3">
        <v>49.94</v>
      </c>
      <c r="L9" s="4">
        <v>1014.5</v>
      </c>
      <c r="M9" s="5">
        <v>9143</v>
      </c>
      <c r="N9" s="3">
        <v>10.97</v>
      </c>
      <c r="O9" s="3">
        <v>1.83</v>
      </c>
      <c r="P9" s="3">
        <v>1.83</v>
      </c>
      <c r="Q9" s="3">
        <v>16.46</v>
      </c>
      <c r="R9">
        <f t="shared" si="15"/>
        <v>1012.9998035591976</v>
      </c>
      <c r="S9" s="2">
        <f t="shared" si="1"/>
        <v>49.94</v>
      </c>
      <c r="T9" s="2">
        <f t="shared" si="2"/>
        <v>1014.5</v>
      </c>
      <c r="U9" s="6">
        <f t="shared" si="3"/>
        <v>0.9143</v>
      </c>
      <c r="V9" s="2">
        <f t="shared" si="4"/>
        <v>0.11998250027343324</v>
      </c>
      <c r="W9" s="2">
        <f t="shared" si="5"/>
        <v>2.0015312260745925E-2</v>
      </c>
      <c r="X9" s="2">
        <f t="shared" si="6"/>
        <v>2.0015312260745925E-2</v>
      </c>
      <c r="Y9" s="2">
        <f t="shared" si="7"/>
        <v>0.18002843705567101</v>
      </c>
      <c r="Z9">
        <f t="shared" si="8"/>
        <v>1012.9390216662944</v>
      </c>
      <c r="AA9" s="2">
        <f t="shared" si="9"/>
        <v>19.564665202680452</v>
      </c>
      <c r="AB9" s="2">
        <f t="shared" si="10"/>
        <v>19.620255927809247</v>
      </c>
      <c r="AC9">
        <f>AA9/Z9</f>
        <v>1.9314751218189215E-2</v>
      </c>
      <c r="AD9">
        <f>AA9/T9</f>
        <v>1.9285032235269051E-2</v>
      </c>
      <c r="AF9" s="2">
        <f t="shared" si="11"/>
        <v>0.16646666666666665</v>
      </c>
      <c r="AG9" s="2">
        <f t="shared" si="12"/>
        <v>0.9143</v>
      </c>
      <c r="AH9">
        <f t="shared" si="13"/>
        <v>3.1787605473493817E-2</v>
      </c>
      <c r="AI9">
        <f t="shared" si="14"/>
        <v>0.79773803214564543</v>
      </c>
    </row>
    <row r="10" spans="1:36" x14ac:dyDescent="0.2">
      <c r="A10" s="3">
        <v>299.14999999999998</v>
      </c>
      <c r="B10" s="4">
        <v>5801.5</v>
      </c>
      <c r="C10" s="5">
        <v>52040</v>
      </c>
      <c r="D10" s="3">
        <v>98.88</v>
      </c>
      <c r="E10" s="3">
        <v>26.02</v>
      </c>
      <c r="F10" s="3">
        <v>10.41</v>
      </c>
      <c r="G10" s="3">
        <v>161.32</v>
      </c>
      <c r="K10" s="3">
        <v>0</v>
      </c>
      <c r="L10" s="4">
        <v>32</v>
      </c>
      <c r="M10" s="5">
        <v>290</v>
      </c>
      <c r="N10" s="3">
        <v>0.32</v>
      </c>
      <c r="O10" s="3">
        <v>0.17</v>
      </c>
      <c r="P10" s="3">
        <v>0.03</v>
      </c>
      <c r="Q10" s="3">
        <v>1.51</v>
      </c>
      <c r="R10">
        <f t="shared" si="15"/>
        <v>32.130462422958971</v>
      </c>
      <c r="S10" s="2">
        <f t="shared" si="1"/>
        <v>0</v>
      </c>
      <c r="T10" s="2">
        <f t="shared" si="2"/>
        <v>32</v>
      </c>
      <c r="U10" s="6">
        <f t="shared" si="3"/>
        <v>2.9000000000000001E-2</v>
      </c>
      <c r="V10" s="2">
        <f t="shared" si="4"/>
        <v>0.1103448275862069</v>
      </c>
      <c r="W10" s="2">
        <f t="shared" si="5"/>
        <v>5.862068965517242E-2</v>
      </c>
      <c r="X10" s="2">
        <f t="shared" si="6"/>
        <v>1.0344827586206896E-2</v>
      </c>
      <c r="Y10" s="2">
        <f t="shared" si="7"/>
        <v>0.52068965517241372</v>
      </c>
      <c r="Z10">
        <f t="shared" si="8"/>
        <v>32.128657583203037</v>
      </c>
      <c r="AA10" s="2">
        <f t="shared" si="9"/>
        <v>0.60026550796602718</v>
      </c>
      <c r="AB10" s="2">
        <f t="shared" si="10"/>
        <v>0.60197109272875871</v>
      </c>
      <c r="AC10">
        <f>AA10/Z10</f>
        <v>1.8683180472496549E-2</v>
      </c>
      <c r="AD10">
        <f>AA10/T10</f>
        <v>1.8758297123938349E-2</v>
      </c>
      <c r="AF10" s="2">
        <f t="shared" si="11"/>
        <v>0</v>
      </c>
      <c r="AG10" s="2">
        <f t="shared" si="12"/>
        <v>2.9000000000000001E-2</v>
      </c>
      <c r="AH10">
        <f t="shared" si="13"/>
        <v>-0.34482758620689447</v>
      </c>
      <c r="AI10">
        <f t="shared" si="14"/>
        <v>-12.41379310344826</v>
      </c>
    </row>
    <row r="12" spans="1:36" x14ac:dyDescent="0.2">
      <c r="A12" s="7" t="s">
        <v>10</v>
      </c>
      <c r="B12" s="7"/>
      <c r="C12" s="7"/>
      <c r="D12" s="7"/>
      <c r="E12" s="7"/>
      <c r="F12" s="7"/>
      <c r="G12" s="7"/>
      <c r="K12" s="7" t="s">
        <v>10</v>
      </c>
      <c r="L12" s="7"/>
      <c r="M12" s="7"/>
      <c r="N12" s="7"/>
      <c r="O12" s="7"/>
      <c r="P12" s="7"/>
      <c r="Q12" s="7"/>
      <c r="S12" s="7" t="s">
        <v>10</v>
      </c>
      <c r="T12" s="7"/>
      <c r="U12" s="7"/>
      <c r="V12" s="7"/>
      <c r="W12" s="7"/>
      <c r="X12" s="7"/>
      <c r="Y12" s="7"/>
    </row>
    <row r="13" spans="1:36" x14ac:dyDescent="0.2">
      <c r="A13" t="s">
        <v>0</v>
      </c>
      <c r="B13" t="s">
        <v>1</v>
      </c>
      <c r="C13" s="7" t="s">
        <v>12</v>
      </c>
      <c r="D13" s="7"/>
      <c r="E13" s="7"/>
      <c r="F13" s="7"/>
      <c r="G13" s="7"/>
      <c r="K13" t="s">
        <v>0</v>
      </c>
      <c r="L13" t="s">
        <v>1</v>
      </c>
      <c r="M13" s="7" t="s">
        <v>12</v>
      </c>
      <c r="N13" s="7"/>
      <c r="O13" s="7"/>
      <c r="P13" s="7"/>
      <c r="Q13" s="7"/>
      <c r="S13" t="s">
        <v>0</v>
      </c>
      <c r="T13" t="s">
        <v>1</v>
      </c>
      <c r="U13" s="7" t="s">
        <v>17</v>
      </c>
      <c r="V13" s="7"/>
      <c r="W13" s="7"/>
      <c r="X13" s="7"/>
      <c r="Y13" s="7"/>
    </row>
    <row r="14" spans="1:36" x14ac:dyDescent="0.2">
      <c r="A14" s="1" t="s">
        <v>2</v>
      </c>
      <c r="B14" s="1" t="s">
        <v>3</v>
      </c>
      <c r="C14" s="1" t="s">
        <v>4</v>
      </c>
      <c r="D14" s="1" t="s">
        <v>5</v>
      </c>
      <c r="E14" s="1" t="s">
        <v>6</v>
      </c>
      <c r="F14" s="1" t="s">
        <v>7</v>
      </c>
      <c r="G14" s="1" t="s">
        <v>8</v>
      </c>
      <c r="K14" s="1" t="s">
        <v>2</v>
      </c>
      <c r="L14" s="1" t="s">
        <v>3</v>
      </c>
      <c r="M14" s="1" t="s">
        <v>4</v>
      </c>
      <c r="N14" s="1" t="s">
        <v>5</v>
      </c>
      <c r="O14" s="1" t="s">
        <v>6</v>
      </c>
      <c r="P14" s="1" t="s">
        <v>7</v>
      </c>
      <c r="Q14" s="1" t="s">
        <v>8</v>
      </c>
      <c r="S14" s="1" t="s">
        <v>2</v>
      </c>
      <c r="T14" s="1" t="s">
        <v>3</v>
      </c>
      <c r="U14" s="1" t="s">
        <v>25</v>
      </c>
      <c r="V14" s="1" t="s">
        <v>13</v>
      </c>
      <c r="W14" s="1" t="s">
        <v>14</v>
      </c>
      <c r="X14" s="1" t="s">
        <v>15</v>
      </c>
      <c r="Y14" s="1" t="s">
        <v>16</v>
      </c>
    </row>
    <row r="15" spans="1:36" x14ac:dyDescent="0.2">
      <c r="A15" s="3">
        <v>0</v>
      </c>
      <c r="B15" s="4">
        <v>31</v>
      </c>
      <c r="C15" s="5">
        <v>228</v>
      </c>
      <c r="D15" s="3">
        <v>1.35</v>
      </c>
      <c r="E15" s="3">
        <v>0.09</v>
      </c>
      <c r="F15" s="3">
        <v>0.16</v>
      </c>
      <c r="G15" s="3">
        <v>1.48</v>
      </c>
      <c r="K15" s="3">
        <v>299.04000000000002</v>
      </c>
      <c r="L15" s="4">
        <v>6029.5</v>
      </c>
      <c r="M15" s="5">
        <v>43980</v>
      </c>
      <c r="N15" s="3">
        <v>153.93</v>
      </c>
      <c r="O15" s="3">
        <v>8.8000000000000007</v>
      </c>
      <c r="P15" s="3">
        <v>8.8000000000000007</v>
      </c>
      <c r="Q15" s="3">
        <v>145.13</v>
      </c>
      <c r="R15" s="6"/>
      <c r="S15" s="2">
        <f>K15</f>
        <v>299.04000000000002</v>
      </c>
      <c r="T15" s="2">
        <f>L15</f>
        <v>6029.5</v>
      </c>
      <c r="U15" s="6">
        <f>M15/10000</f>
        <v>4.3979999999999997</v>
      </c>
      <c r="V15" s="2">
        <f t="shared" ref="V15:V21" si="16">N15/$M15*100</f>
        <v>0.35000000000000003</v>
      </c>
      <c r="W15" s="2">
        <f t="shared" ref="W15:W21" si="17">O15/$M15*100</f>
        <v>2.0009095043201457E-2</v>
      </c>
      <c r="X15" s="2">
        <f t="shared" ref="X15:X21" si="18">P15/$M15*100</f>
        <v>2.0009095043201457E-2</v>
      </c>
      <c r="Y15" s="2">
        <f t="shared" ref="Y15:Y21" si="19">Q15/$M15*100</f>
        <v>0.3299909049567985</v>
      </c>
    </row>
    <row r="16" spans="1:36" x14ac:dyDescent="0.2">
      <c r="A16" s="3">
        <v>50.56</v>
      </c>
      <c r="B16" s="4">
        <v>1187</v>
      </c>
      <c r="C16" s="5">
        <v>8789</v>
      </c>
      <c r="D16" s="3">
        <v>25.49</v>
      </c>
      <c r="E16" s="3">
        <v>0.88</v>
      </c>
      <c r="F16" s="3">
        <v>1.76</v>
      </c>
      <c r="G16" s="3">
        <v>23.73</v>
      </c>
      <c r="K16" s="3">
        <v>250.2</v>
      </c>
      <c r="L16" s="4">
        <v>5418.5</v>
      </c>
      <c r="M16" s="5">
        <v>39750</v>
      </c>
      <c r="N16" s="3">
        <v>155.03</v>
      </c>
      <c r="O16" s="3">
        <v>7.95</v>
      </c>
      <c r="P16" s="3">
        <v>7.95</v>
      </c>
      <c r="Q16" s="3">
        <v>123.22</v>
      </c>
      <c r="R16" s="6"/>
      <c r="S16" s="2">
        <f t="shared" ref="S16:S21" si="20">K16</f>
        <v>250.2</v>
      </c>
      <c r="T16" s="2">
        <f t="shared" ref="T16:T21" si="21">L16</f>
        <v>5418.5</v>
      </c>
      <c r="U16" s="6">
        <f t="shared" ref="U16:U21" si="22">M16/10000</f>
        <v>3.9750000000000001</v>
      </c>
      <c r="V16" s="2">
        <f t="shared" si="16"/>
        <v>0.39001257861635225</v>
      </c>
      <c r="W16" s="2">
        <f t="shared" si="17"/>
        <v>0.02</v>
      </c>
      <c r="X16" s="2">
        <f t="shared" si="18"/>
        <v>0.02</v>
      </c>
      <c r="Y16" s="2">
        <f t="shared" si="19"/>
        <v>0.30998742138364777</v>
      </c>
    </row>
    <row r="17" spans="1:25" x14ac:dyDescent="0.2">
      <c r="A17" s="3">
        <v>100.26</v>
      </c>
      <c r="B17" s="4">
        <v>2329.5</v>
      </c>
      <c r="C17" s="5">
        <v>17140</v>
      </c>
      <c r="D17" s="3">
        <v>63.42</v>
      </c>
      <c r="E17" s="3">
        <v>5.14</v>
      </c>
      <c r="F17" s="3">
        <v>1.71</v>
      </c>
      <c r="G17" s="3">
        <v>47.99</v>
      </c>
      <c r="K17" s="3">
        <v>200.04</v>
      </c>
      <c r="L17" s="4">
        <v>4530</v>
      </c>
      <c r="M17" s="5">
        <v>33250</v>
      </c>
      <c r="N17" s="3">
        <v>139.65</v>
      </c>
      <c r="O17" s="3">
        <v>6.65</v>
      </c>
      <c r="P17" s="3">
        <v>6.65</v>
      </c>
      <c r="Q17" s="3">
        <v>93.1</v>
      </c>
      <c r="R17" s="6"/>
      <c r="S17" s="2">
        <f t="shared" si="20"/>
        <v>200.04</v>
      </c>
      <c r="T17" s="2">
        <f t="shared" si="21"/>
        <v>4530</v>
      </c>
      <c r="U17" s="6">
        <f t="shared" si="22"/>
        <v>3.3250000000000002</v>
      </c>
      <c r="V17" s="2">
        <f t="shared" si="16"/>
        <v>0.42</v>
      </c>
      <c r="W17" s="2">
        <f t="shared" si="17"/>
        <v>0.02</v>
      </c>
      <c r="X17" s="2">
        <f t="shared" si="18"/>
        <v>0.02</v>
      </c>
      <c r="Y17" s="2">
        <f t="shared" si="19"/>
        <v>0.27999999999999997</v>
      </c>
    </row>
    <row r="18" spans="1:25" x14ac:dyDescent="0.2">
      <c r="A18" s="3">
        <v>150.08000000000001</v>
      </c>
      <c r="B18" s="4">
        <v>3450</v>
      </c>
      <c r="C18" s="5">
        <v>25340</v>
      </c>
      <c r="D18" s="3">
        <v>101.36</v>
      </c>
      <c r="E18" s="3">
        <v>5.07</v>
      </c>
      <c r="F18" s="3">
        <v>2.5299999999999998</v>
      </c>
      <c r="G18" s="3">
        <v>68.42</v>
      </c>
      <c r="K18" s="3">
        <v>150.08000000000001</v>
      </c>
      <c r="L18" s="4">
        <v>3450</v>
      </c>
      <c r="M18" s="5">
        <v>25340</v>
      </c>
      <c r="N18" s="3">
        <v>101.36</v>
      </c>
      <c r="O18" s="3">
        <v>5.07</v>
      </c>
      <c r="P18" s="3">
        <v>2.5299999999999998</v>
      </c>
      <c r="Q18" s="3">
        <v>68.42</v>
      </c>
      <c r="R18" s="6"/>
      <c r="S18" s="2">
        <f t="shared" si="20"/>
        <v>150.08000000000001</v>
      </c>
      <c r="T18" s="2">
        <f t="shared" si="21"/>
        <v>3450</v>
      </c>
      <c r="U18" s="6">
        <f t="shared" si="22"/>
        <v>2.5339999999999998</v>
      </c>
      <c r="V18" s="2">
        <f t="shared" si="16"/>
        <v>0.4</v>
      </c>
      <c r="W18" s="2">
        <f t="shared" si="17"/>
        <v>2.0007892659826363E-2</v>
      </c>
      <c r="X18" s="2">
        <f t="shared" si="18"/>
        <v>9.9842146803472767E-3</v>
      </c>
      <c r="Y18" s="2">
        <f t="shared" si="19"/>
        <v>0.27000789265982639</v>
      </c>
    </row>
    <row r="19" spans="1:25" x14ac:dyDescent="0.2">
      <c r="A19" s="3">
        <v>200.04</v>
      </c>
      <c r="B19" s="4">
        <v>4530</v>
      </c>
      <c r="C19" s="5">
        <v>33250</v>
      </c>
      <c r="D19" s="3">
        <v>139.65</v>
      </c>
      <c r="E19" s="3">
        <v>6.65</v>
      </c>
      <c r="F19" s="3">
        <v>6.65</v>
      </c>
      <c r="G19" s="3">
        <v>93.1</v>
      </c>
      <c r="K19" s="3">
        <v>100.26</v>
      </c>
      <c r="L19" s="4">
        <v>2329.5</v>
      </c>
      <c r="M19" s="5">
        <v>17140</v>
      </c>
      <c r="N19" s="3">
        <v>63.42</v>
      </c>
      <c r="O19" s="3">
        <v>5.14</v>
      </c>
      <c r="P19" s="3">
        <v>1.71</v>
      </c>
      <c r="Q19" s="3">
        <v>47.99</v>
      </c>
      <c r="R19" s="6"/>
      <c r="S19" s="2">
        <f t="shared" si="20"/>
        <v>100.26</v>
      </c>
      <c r="T19" s="2">
        <f t="shared" si="21"/>
        <v>2329.5</v>
      </c>
      <c r="U19" s="6">
        <f t="shared" si="22"/>
        <v>1.714</v>
      </c>
      <c r="V19" s="2">
        <f t="shared" si="16"/>
        <v>0.37001166861143525</v>
      </c>
      <c r="W19" s="2">
        <f t="shared" si="17"/>
        <v>2.998833138856476E-2</v>
      </c>
      <c r="X19" s="2">
        <f t="shared" si="18"/>
        <v>9.9766627771295212E-3</v>
      </c>
      <c r="Y19" s="2">
        <f t="shared" si="19"/>
        <v>0.27998833138856477</v>
      </c>
    </row>
    <row r="20" spans="1:25" x14ac:dyDescent="0.2">
      <c r="A20" s="3">
        <v>250.2</v>
      </c>
      <c r="B20" s="4">
        <v>5418.5</v>
      </c>
      <c r="C20" s="5">
        <v>39750</v>
      </c>
      <c r="D20" s="3">
        <v>155.03</v>
      </c>
      <c r="E20" s="3">
        <v>7.95</v>
      </c>
      <c r="F20" s="3">
        <v>7.95</v>
      </c>
      <c r="G20" s="3">
        <v>123.22</v>
      </c>
      <c r="K20" s="3">
        <v>50.56</v>
      </c>
      <c r="L20" s="4">
        <v>1187</v>
      </c>
      <c r="M20" s="5">
        <v>8789</v>
      </c>
      <c r="N20" s="3">
        <v>25.49</v>
      </c>
      <c r="O20" s="3">
        <v>0.88</v>
      </c>
      <c r="P20" s="3">
        <v>1.76</v>
      </c>
      <c r="Q20" s="3">
        <v>23.73</v>
      </c>
      <c r="R20" s="6"/>
      <c r="S20" s="2">
        <f t="shared" si="20"/>
        <v>50.56</v>
      </c>
      <c r="T20" s="2">
        <f t="shared" si="21"/>
        <v>1187</v>
      </c>
      <c r="U20" s="6">
        <f t="shared" si="22"/>
        <v>0.87890000000000001</v>
      </c>
      <c r="V20" s="2">
        <f t="shared" si="16"/>
        <v>0.29002161793150527</v>
      </c>
      <c r="W20" s="2">
        <f t="shared" si="17"/>
        <v>1.0012515644555695E-2</v>
      </c>
      <c r="X20" s="2">
        <f t="shared" si="18"/>
        <v>2.002503128911139E-2</v>
      </c>
      <c r="Y20" s="2">
        <f t="shared" si="19"/>
        <v>0.2699965866423939</v>
      </c>
    </row>
    <row r="21" spans="1:25" x14ac:dyDescent="0.2">
      <c r="A21" s="3">
        <v>299.04000000000002</v>
      </c>
      <c r="B21" s="4">
        <v>6029.5</v>
      </c>
      <c r="C21" s="5">
        <v>43980</v>
      </c>
      <c r="D21" s="3">
        <v>153.93</v>
      </c>
      <c r="E21" s="3">
        <v>8.8000000000000007</v>
      </c>
      <c r="F21" s="3">
        <v>8.8000000000000007</v>
      </c>
      <c r="G21" s="3">
        <v>145.13</v>
      </c>
      <c r="K21" s="3">
        <v>0</v>
      </c>
      <c r="L21" s="4">
        <v>31</v>
      </c>
      <c r="M21" s="5">
        <v>228</v>
      </c>
      <c r="N21" s="3">
        <v>1.35</v>
      </c>
      <c r="O21" s="3">
        <v>0.09</v>
      </c>
      <c r="P21" s="3">
        <v>0.16</v>
      </c>
      <c r="Q21" s="3">
        <v>1.48</v>
      </c>
      <c r="R21" s="6"/>
      <c r="S21" s="2">
        <f t="shared" si="20"/>
        <v>0</v>
      </c>
      <c r="T21" s="2">
        <f t="shared" si="21"/>
        <v>31</v>
      </c>
      <c r="U21" s="6">
        <f t="shared" si="22"/>
        <v>2.2800000000000001E-2</v>
      </c>
      <c r="V21" s="2">
        <f t="shared" si="16"/>
        <v>0.5921052631578948</v>
      </c>
      <c r="W21" s="2">
        <f t="shared" si="17"/>
        <v>3.9473684210526314E-2</v>
      </c>
      <c r="X21" s="2">
        <f t="shared" si="18"/>
        <v>7.0175438596491238E-2</v>
      </c>
      <c r="Y21" s="2">
        <f t="shared" si="19"/>
        <v>0.64912280701754388</v>
      </c>
    </row>
    <row r="23" spans="1:25" x14ac:dyDescent="0.2">
      <c r="A23" s="7" t="s">
        <v>11</v>
      </c>
      <c r="B23" s="7"/>
      <c r="C23" s="7"/>
      <c r="D23" s="7"/>
      <c r="E23" s="7"/>
      <c r="F23" s="7"/>
      <c r="G23" s="7"/>
      <c r="K23" s="7" t="s">
        <v>11</v>
      </c>
      <c r="L23" s="7"/>
      <c r="M23" s="7"/>
      <c r="N23" s="7"/>
      <c r="O23" s="7"/>
      <c r="P23" s="7"/>
      <c r="Q23" s="7"/>
      <c r="S23" s="7" t="s">
        <v>11</v>
      </c>
      <c r="T23" s="7"/>
      <c r="U23" s="7"/>
      <c r="V23" s="7"/>
      <c r="W23" s="7"/>
      <c r="X23" s="7"/>
      <c r="Y23" s="7"/>
    </row>
    <row r="24" spans="1:25" x14ac:dyDescent="0.2">
      <c r="A24" t="s">
        <v>0</v>
      </c>
      <c r="B24" t="s">
        <v>1</v>
      </c>
      <c r="C24" s="7" t="s">
        <v>12</v>
      </c>
      <c r="D24" s="7"/>
      <c r="E24" s="7"/>
      <c r="F24" s="7"/>
      <c r="G24" s="7"/>
      <c r="K24" t="s">
        <v>0</v>
      </c>
      <c r="L24" t="s">
        <v>1</v>
      </c>
      <c r="M24" s="7" t="s">
        <v>12</v>
      </c>
      <c r="N24" s="7"/>
      <c r="O24" s="7"/>
      <c r="P24" s="7"/>
      <c r="Q24" s="7"/>
      <c r="S24" t="s">
        <v>0</v>
      </c>
      <c r="T24" t="s">
        <v>1</v>
      </c>
      <c r="U24" s="7" t="s">
        <v>17</v>
      </c>
      <c r="V24" s="7"/>
      <c r="W24" s="7"/>
      <c r="X24" s="7"/>
      <c r="Y24" s="7"/>
    </row>
    <row r="25" spans="1:25" x14ac:dyDescent="0.2">
      <c r="A25" s="1" t="s">
        <v>2</v>
      </c>
      <c r="B25" s="1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K25" s="1" t="s">
        <v>2</v>
      </c>
      <c r="L25" s="1" t="s">
        <v>3</v>
      </c>
      <c r="M25" s="1" t="s">
        <v>4</v>
      </c>
      <c r="N25" s="1" t="s">
        <v>5</v>
      </c>
      <c r="O25" s="1" t="s">
        <v>6</v>
      </c>
      <c r="P25" s="1" t="s">
        <v>7</v>
      </c>
      <c r="Q25" s="1" t="s">
        <v>8</v>
      </c>
      <c r="S25" s="1" t="s">
        <v>2</v>
      </c>
      <c r="T25" s="1" t="s">
        <v>3</v>
      </c>
      <c r="U25" s="1" t="s">
        <v>25</v>
      </c>
      <c r="V25" s="1" t="s">
        <v>13</v>
      </c>
      <c r="W25" s="1" t="s">
        <v>14</v>
      </c>
      <c r="X25" s="1" t="s">
        <v>15</v>
      </c>
      <c r="Y25" s="1" t="s">
        <v>16</v>
      </c>
    </row>
    <row r="26" spans="1:25" x14ac:dyDescent="0.2">
      <c r="A26" s="3">
        <v>0</v>
      </c>
      <c r="B26" s="4">
        <v>30</v>
      </c>
      <c r="C26" s="5">
        <v>229</v>
      </c>
      <c r="D26" s="3">
        <v>1.92</v>
      </c>
      <c r="E26" s="3">
        <v>0.25</v>
      </c>
      <c r="F26" s="3">
        <v>0.25</v>
      </c>
      <c r="G26" s="3">
        <v>1.56</v>
      </c>
      <c r="K26" s="3">
        <v>299.02999999999997</v>
      </c>
      <c r="L26" s="4">
        <v>6135</v>
      </c>
      <c r="M26" s="5">
        <v>44240</v>
      </c>
      <c r="N26" s="3">
        <v>110.6</v>
      </c>
      <c r="O26" s="3">
        <v>8.85</v>
      </c>
      <c r="P26" s="3">
        <v>4.42</v>
      </c>
      <c r="Q26" s="3">
        <v>154.84</v>
      </c>
      <c r="S26" s="2">
        <f>K26</f>
        <v>299.02999999999997</v>
      </c>
      <c r="T26" s="2">
        <f>L26</f>
        <v>6135</v>
      </c>
      <c r="U26" s="6">
        <f>M26/10000</f>
        <v>4.4240000000000004</v>
      </c>
      <c r="V26" s="2">
        <f t="shared" ref="V26:V32" si="23">N26/$M26*100</f>
        <v>0.25</v>
      </c>
      <c r="W26" s="2">
        <f t="shared" ref="W26:W32" si="24">O26/$M26*100</f>
        <v>2.0004520795660036E-2</v>
      </c>
      <c r="X26" s="2">
        <f t="shared" ref="X26:X32" si="25">P26/$M26*100</f>
        <v>9.9909584086799279E-3</v>
      </c>
      <c r="Y26" s="2">
        <f t="shared" ref="Y26:Y32" si="26">Q26/$M26*100</f>
        <v>0.35000000000000003</v>
      </c>
    </row>
    <row r="27" spans="1:25" x14ac:dyDescent="0.2">
      <c r="A27" s="3">
        <v>50.11</v>
      </c>
      <c r="B27" s="4">
        <v>1208</v>
      </c>
      <c r="C27" s="5">
        <v>8783</v>
      </c>
      <c r="D27" s="3">
        <v>21.96</v>
      </c>
      <c r="E27" s="3">
        <v>0.88</v>
      </c>
      <c r="F27" s="3">
        <v>0.88</v>
      </c>
      <c r="G27" s="3">
        <v>22.84</v>
      </c>
      <c r="K27" s="3">
        <v>249.99</v>
      </c>
      <c r="L27" s="4">
        <v>5533.5</v>
      </c>
      <c r="M27" s="5">
        <v>40030</v>
      </c>
      <c r="N27" s="3">
        <v>100.08</v>
      </c>
      <c r="O27" s="3">
        <v>8.01</v>
      </c>
      <c r="P27" s="3">
        <v>8.01</v>
      </c>
      <c r="Q27" s="3">
        <v>128.1</v>
      </c>
      <c r="S27" s="2">
        <f t="shared" ref="S27:S32" si="27">K27</f>
        <v>249.99</v>
      </c>
      <c r="T27" s="2">
        <f t="shared" ref="T27:T32" si="28">L27</f>
        <v>5533.5</v>
      </c>
      <c r="U27" s="6">
        <f t="shared" ref="U27:U32" si="29">M27/10000</f>
        <v>4.0030000000000001</v>
      </c>
      <c r="V27" s="2">
        <f t="shared" si="23"/>
        <v>0.25001249063202596</v>
      </c>
      <c r="W27" s="2">
        <f t="shared" si="24"/>
        <v>2.0009992505620786E-2</v>
      </c>
      <c r="X27" s="2">
        <f t="shared" si="25"/>
        <v>2.0009992505620786E-2</v>
      </c>
      <c r="Y27" s="2">
        <f t="shared" si="26"/>
        <v>0.32000999250562073</v>
      </c>
    </row>
    <row r="28" spans="1:25" x14ac:dyDescent="0.2">
      <c r="A28" s="3">
        <v>100.28</v>
      </c>
      <c r="B28" s="4">
        <v>2379</v>
      </c>
      <c r="C28" s="5">
        <v>17290</v>
      </c>
      <c r="D28" s="3">
        <v>43.23</v>
      </c>
      <c r="E28" s="3">
        <v>1.73</v>
      </c>
      <c r="F28" s="3">
        <v>1.73</v>
      </c>
      <c r="G28" s="3">
        <v>43.23</v>
      </c>
      <c r="K28" s="3">
        <v>199.95</v>
      </c>
      <c r="L28" s="4">
        <v>4634</v>
      </c>
      <c r="M28" s="5">
        <v>33540</v>
      </c>
      <c r="N28" s="3">
        <v>83.85</v>
      </c>
      <c r="O28" s="3">
        <v>6.71</v>
      </c>
      <c r="P28" s="3">
        <v>3.35</v>
      </c>
      <c r="Q28" s="3">
        <v>97.27</v>
      </c>
      <c r="S28" s="2">
        <f t="shared" si="27"/>
        <v>199.95</v>
      </c>
      <c r="T28" s="2">
        <f t="shared" si="28"/>
        <v>4634</v>
      </c>
      <c r="U28" s="6">
        <f t="shared" si="29"/>
        <v>3.3540000000000001</v>
      </c>
      <c r="V28" s="2">
        <f t="shared" si="23"/>
        <v>0.24999999999999997</v>
      </c>
      <c r="W28" s="2">
        <f t="shared" si="24"/>
        <v>2.0005963029218844E-2</v>
      </c>
      <c r="X28" s="2">
        <f t="shared" si="25"/>
        <v>9.9880739415623143E-3</v>
      </c>
      <c r="Y28" s="2">
        <f t="shared" si="26"/>
        <v>0.29001192605843767</v>
      </c>
    </row>
    <row r="29" spans="1:25" x14ac:dyDescent="0.2">
      <c r="A29" s="3">
        <v>150.07</v>
      </c>
      <c r="B29" s="4">
        <v>3528.5</v>
      </c>
      <c r="C29" s="5">
        <v>25570</v>
      </c>
      <c r="D29" s="3">
        <v>63.92</v>
      </c>
      <c r="E29" s="3">
        <v>2.56</v>
      </c>
      <c r="F29" s="3">
        <v>2.56</v>
      </c>
      <c r="G29" s="3">
        <v>66.48</v>
      </c>
      <c r="K29" s="3">
        <v>150.07</v>
      </c>
      <c r="L29" s="4">
        <v>3528.5</v>
      </c>
      <c r="M29" s="5">
        <v>25570</v>
      </c>
      <c r="N29" s="3">
        <v>63.92</v>
      </c>
      <c r="O29" s="3">
        <v>2.56</v>
      </c>
      <c r="P29" s="3">
        <v>2.56</v>
      </c>
      <c r="Q29" s="3">
        <v>66.48</v>
      </c>
      <c r="S29" s="2">
        <f t="shared" si="27"/>
        <v>150.07</v>
      </c>
      <c r="T29" s="2">
        <f t="shared" si="28"/>
        <v>3528.5</v>
      </c>
      <c r="U29" s="6">
        <f t="shared" si="29"/>
        <v>2.5569999999999999</v>
      </c>
      <c r="V29" s="2">
        <f t="shared" si="23"/>
        <v>0.24998044583496287</v>
      </c>
      <c r="W29" s="2">
        <f t="shared" si="24"/>
        <v>1.0011732499022291E-2</v>
      </c>
      <c r="X29" s="2">
        <f t="shared" si="25"/>
        <v>1.0011732499022291E-2</v>
      </c>
      <c r="Y29" s="2">
        <f t="shared" si="26"/>
        <v>0.25999217833398514</v>
      </c>
    </row>
    <row r="30" spans="1:25" x14ac:dyDescent="0.2">
      <c r="A30" s="3">
        <v>199.95</v>
      </c>
      <c r="B30" s="4">
        <v>4634</v>
      </c>
      <c r="C30" s="5">
        <v>33540</v>
      </c>
      <c r="D30" s="3">
        <v>83.85</v>
      </c>
      <c r="E30" s="3">
        <v>6.71</v>
      </c>
      <c r="F30" s="3">
        <v>3.35</v>
      </c>
      <c r="G30" s="3">
        <v>97.27</v>
      </c>
      <c r="K30" s="3">
        <v>100.28</v>
      </c>
      <c r="L30" s="4">
        <v>2379</v>
      </c>
      <c r="M30" s="5">
        <v>17290</v>
      </c>
      <c r="N30" s="3">
        <v>43.23</v>
      </c>
      <c r="O30" s="3">
        <v>1.73</v>
      </c>
      <c r="P30" s="3">
        <v>1.73</v>
      </c>
      <c r="Q30" s="3">
        <v>43.23</v>
      </c>
      <c r="S30" s="2">
        <f t="shared" si="27"/>
        <v>100.28</v>
      </c>
      <c r="T30" s="2">
        <f t="shared" si="28"/>
        <v>2379</v>
      </c>
      <c r="U30" s="6">
        <f t="shared" si="29"/>
        <v>1.7290000000000001</v>
      </c>
      <c r="V30" s="2">
        <f t="shared" si="23"/>
        <v>0.2500289184499711</v>
      </c>
      <c r="W30" s="2">
        <f t="shared" si="24"/>
        <v>1.0005783689994217E-2</v>
      </c>
      <c r="X30" s="2">
        <f t="shared" si="25"/>
        <v>1.0005783689994217E-2</v>
      </c>
      <c r="Y30" s="2">
        <f t="shared" si="26"/>
        <v>0.2500289184499711</v>
      </c>
    </row>
    <row r="31" spans="1:25" x14ac:dyDescent="0.2">
      <c r="A31" s="3">
        <v>249.99</v>
      </c>
      <c r="B31" s="4">
        <v>5533.5</v>
      </c>
      <c r="C31" s="5">
        <v>40030</v>
      </c>
      <c r="D31" s="3">
        <v>100.08</v>
      </c>
      <c r="E31" s="3">
        <v>8.01</v>
      </c>
      <c r="F31" s="3">
        <v>8.01</v>
      </c>
      <c r="G31" s="3">
        <v>128.1</v>
      </c>
      <c r="K31" s="3">
        <v>50.11</v>
      </c>
      <c r="L31" s="4">
        <v>1208</v>
      </c>
      <c r="M31" s="5">
        <v>8783</v>
      </c>
      <c r="N31" s="3">
        <v>21.96</v>
      </c>
      <c r="O31" s="3">
        <v>0.88</v>
      </c>
      <c r="P31" s="3">
        <v>0.88</v>
      </c>
      <c r="Q31" s="3">
        <v>22.84</v>
      </c>
      <c r="S31" s="2">
        <f t="shared" si="27"/>
        <v>50.11</v>
      </c>
      <c r="T31" s="2">
        <f t="shared" si="28"/>
        <v>1208</v>
      </c>
      <c r="U31" s="6">
        <f t="shared" si="29"/>
        <v>0.87829999999999997</v>
      </c>
      <c r="V31" s="2">
        <f t="shared" si="23"/>
        <v>0.25002846407833318</v>
      </c>
      <c r="W31" s="2">
        <f t="shared" si="24"/>
        <v>1.0019355573266537E-2</v>
      </c>
      <c r="X31" s="2">
        <f t="shared" si="25"/>
        <v>1.0019355573266537E-2</v>
      </c>
      <c r="Y31" s="2">
        <f t="shared" si="26"/>
        <v>0.26004781965159968</v>
      </c>
    </row>
    <row r="32" spans="1:25" x14ac:dyDescent="0.2">
      <c r="A32" s="3">
        <v>299.02999999999997</v>
      </c>
      <c r="B32" s="4">
        <v>6135</v>
      </c>
      <c r="C32" s="5">
        <v>44240</v>
      </c>
      <c r="D32" s="3">
        <v>110.6</v>
      </c>
      <c r="E32" s="3">
        <v>8.85</v>
      </c>
      <c r="F32" s="3">
        <v>4.42</v>
      </c>
      <c r="G32" s="3">
        <v>154.84</v>
      </c>
      <c r="K32" s="3">
        <v>0</v>
      </c>
      <c r="L32" s="4">
        <v>30</v>
      </c>
      <c r="M32" s="5">
        <v>229</v>
      </c>
      <c r="N32" s="3">
        <v>1.92</v>
      </c>
      <c r="O32" s="3">
        <v>0.25</v>
      </c>
      <c r="P32" s="3">
        <v>0.25</v>
      </c>
      <c r="Q32" s="3">
        <v>1.56</v>
      </c>
      <c r="S32" s="2">
        <f t="shared" si="27"/>
        <v>0</v>
      </c>
      <c r="T32" s="2">
        <f t="shared" si="28"/>
        <v>30</v>
      </c>
      <c r="U32" s="6">
        <f t="shared" si="29"/>
        <v>2.29E-2</v>
      </c>
      <c r="V32" s="2">
        <f t="shared" si="23"/>
        <v>0.83842794759825323</v>
      </c>
      <c r="W32" s="2">
        <f t="shared" si="24"/>
        <v>0.10917030567685589</v>
      </c>
      <c r="X32" s="2">
        <f t="shared" si="25"/>
        <v>0.10917030567685589</v>
      </c>
      <c r="Y32" s="2">
        <f t="shared" si="26"/>
        <v>0.68122270742358082</v>
      </c>
    </row>
    <row r="36" spans="11:18" x14ac:dyDescent="0.2">
      <c r="K36" t="s">
        <v>18</v>
      </c>
    </row>
    <row r="37" spans="11:18" x14ac:dyDescent="0.2">
      <c r="K37" t="s">
        <v>0</v>
      </c>
      <c r="L37" s="7" t="s">
        <v>12</v>
      </c>
      <c r="M37" s="7"/>
      <c r="N37" s="7"/>
    </row>
    <row r="38" spans="11:18" x14ac:dyDescent="0.2">
      <c r="K38" t="s">
        <v>19</v>
      </c>
      <c r="L38" t="s">
        <v>20</v>
      </c>
      <c r="M38" t="s">
        <v>21</v>
      </c>
      <c r="N38" t="s">
        <v>22</v>
      </c>
    </row>
    <row r="39" spans="11:18" x14ac:dyDescent="0.2">
      <c r="K39">
        <v>-300</v>
      </c>
      <c r="L39" s="2">
        <v>-51585.45</v>
      </c>
      <c r="M39" s="2">
        <v>-43586.39</v>
      </c>
      <c r="N39" s="2">
        <v>-43843.8</v>
      </c>
      <c r="O39">
        <f>K39/300</f>
        <v>-1</v>
      </c>
      <c r="P39">
        <f>L39/10000</f>
        <v>-5.1585449999999993</v>
      </c>
      <c r="Q39">
        <f t="shared" ref="Q39:R54" si="30">M39/10000</f>
        <v>-4.3586390000000002</v>
      </c>
      <c r="R39">
        <f t="shared" si="30"/>
        <v>-4.3843800000000002</v>
      </c>
    </row>
    <row r="40" spans="11:18" x14ac:dyDescent="0.2">
      <c r="K40">
        <v>-270</v>
      </c>
      <c r="L40" s="2">
        <v>-47006.78</v>
      </c>
      <c r="M40" s="2">
        <v>-41258.47</v>
      </c>
      <c r="N40" s="2">
        <v>-41546.9</v>
      </c>
      <c r="O40">
        <f t="shared" ref="O40:O79" si="31">K40/300</f>
        <v>-0.9</v>
      </c>
      <c r="P40">
        <f t="shared" ref="P40:P79" si="32">L40/10000</f>
        <v>-4.7006779999999999</v>
      </c>
      <c r="Q40">
        <f t="shared" ref="Q40:Q79" si="33">M40/10000</f>
        <v>-4.1258470000000003</v>
      </c>
      <c r="R40">
        <f t="shared" ref="R40:R79" si="34">N40/10000</f>
        <v>-4.1546900000000004</v>
      </c>
    </row>
    <row r="41" spans="11:18" x14ac:dyDescent="0.2">
      <c r="K41">
        <v>-240</v>
      </c>
      <c r="L41" s="2">
        <v>-42059.79</v>
      </c>
      <c r="M41" s="2">
        <v>-38089.24</v>
      </c>
      <c r="N41" s="2">
        <v>-38396.81</v>
      </c>
      <c r="O41">
        <f t="shared" si="31"/>
        <v>-0.8</v>
      </c>
      <c r="P41">
        <f t="shared" si="32"/>
        <v>-4.2059790000000001</v>
      </c>
      <c r="Q41">
        <f t="shared" si="33"/>
        <v>-3.8089239999999998</v>
      </c>
      <c r="R41">
        <f t="shared" si="34"/>
        <v>-3.8396809999999997</v>
      </c>
    </row>
    <row r="42" spans="11:18" x14ac:dyDescent="0.2">
      <c r="K42">
        <v>-210</v>
      </c>
      <c r="L42" s="2">
        <v>-36859.129999999997</v>
      </c>
      <c r="M42" s="2">
        <v>-34199.61</v>
      </c>
      <c r="N42" s="2">
        <v>-34506.46</v>
      </c>
      <c r="O42">
        <f t="shared" si="31"/>
        <v>-0.7</v>
      </c>
      <c r="P42">
        <f t="shared" si="32"/>
        <v>-3.6859129999999998</v>
      </c>
      <c r="Q42">
        <f t="shared" si="33"/>
        <v>-3.4199610000000003</v>
      </c>
      <c r="R42">
        <f t="shared" si="34"/>
        <v>-3.4506459999999999</v>
      </c>
    </row>
    <row r="43" spans="11:18" x14ac:dyDescent="0.2">
      <c r="K43">
        <v>-180</v>
      </c>
      <c r="L43" s="2">
        <v>-31596.5</v>
      </c>
      <c r="M43" s="2">
        <v>-29658.79</v>
      </c>
      <c r="N43" s="2">
        <v>-29933.35</v>
      </c>
      <c r="O43">
        <f t="shared" si="31"/>
        <v>-0.6</v>
      </c>
      <c r="P43">
        <f t="shared" si="32"/>
        <v>-3.1596500000000001</v>
      </c>
      <c r="Q43">
        <f t="shared" si="33"/>
        <v>-2.9658790000000002</v>
      </c>
      <c r="R43">
        <f t="shared" si="34"/>
        <v>-2.9933349999999996</v>
      </c>
    </row>
    <row r="44" spans="11:18" x14ac:dyDescent="0.2">
      <c r="K44">
        <v>-150</v>
      </c>
      <c r="L44" s="2">
        <v>-26305.22</v>
      </c>
      <c r="M44" s="2">
        <v>-24870.97</v>
      </c>
      <c r="N44" s="2">
        <v>-25100.47</v>
      </c>
      <c r="O44">
        <f t="shared" si="31"/>
        <v>-0.5</v>
      </c>
      <c r="P44">
        <f t="shared" si="32"/>
        <v>-2.630522</v>
      </c>
      <c r="Q44">
        <f t="shared" si="33"/>
        <v>-2.4870970000000003</v>
      </c>
      <c r="R44">
        <f t="shared" si="34"/>
        <v>-2.5100470000000001</v>
      </c>
    </row>
    <row r="45" spans="11:18" x14ac:dyDescent="0.2">
      <c r="K45">
        <v>-120</v>
      </c>
      <c r="L45" s="2">
        <v>-20992.48</v>
      </c>
      <c r="M45" s="2">
        <v>-19953.560000000001</v>
      </c>
      <c r="N45" s="2">
        <v>-20130.77</v>
      </c>
      <c r="O45">
        <f t="shared" si="31"/>
        <v>-0.4</v>
      </c>
      <c r="P45">
        <f t="shared" si="32"/>
        <v>-2.0992479999999998</v>
      </c>
      <c r="Q45">
        <f t="shared" si="33"/>
        <v>-1.9953560000000001</v>
      </c>
      <c r="R45">
        <f t="shared" si="34"/>
        <v>-2.013077</v>
      </c>
    </row>
    <row r="46" spans="11:18" x14ac:dyDescent="0.2">
      <c r="K46">
        <v>-90</v>
      </c>
      <c r="L46" s="2">
        <v>-15671.83</v>
      </c>
      <c r="M46" s="2">
        <v>-14965.26</v>
      </c>
      <c r="N46" s="2">
        <v>-15093.55</v>
      </c>
      <c r="O46">
        <f t="shared" si="31"/>
        <v>-0.3</v>
      </c>
      <c r="P46">
        <f t="shared" si="32"/>
        <v>-1.567183</v>
      </c>
      <c r="Q46">
        <f t="shared" si="33"/>
        <v>-1.496526</v>
      </c>
      <c r="R46">
        <f t="shared" si="34"/>
        <v>-1.509355</v>
      </c>
    </row>
    <row r="47" spans="11:18" x14ac:dyDescent="0.2">
      <c r="K47">
        <v>-60</v>
      </c>
      <c r="L47" s="2">
        <v>-10347.58</v>
      </c>
      <c r="M47" s="2">
        <v>-9924.1</v>
      </c>
      <c r="N47" s="2">
        <v>-10006.52</v>
      </c>
      <c r="O47">
        <f t="shared" si="31"/>
        <v>-0.2</v>
      </c>
      <c r="P47">
        <f t="shared" si="32"/>
        <v>-1.0347580000000001</v>
      </c>
      <c r="Q47">
        <f t="shared" si="33"/>
        <v>-0.99241000000000001</v>
      </c>
      <c r="R47">
        <f t="shared" si="34"/>
        <v>-1.0006520000000001</v>
      </c>
    </row>
    <row r="48" spans="11:18" x14ac:dyDescent="0.2">
      <c r="K48">
        <v>-30</v>
      </c>
      <c r="L48" s="2">
        <v>-5028.18</v>
      </c>
      <c r="M48" s="2">
        <v>-4851.71</v>
      </c>
      <c r="N48" s="2">
        <v>-4892.13</v>
      </c>
      <c r="O48">
        <f t="shared" si="31"/>
        <v>-0.1</v>
      </c>
      <c r="P48">
        <f t="shared" si="32"/>
        <v>-0.50281799999999999</v>
      </c>
      <c r="Q48">
        <f t="shared" si="33"/>
        <v>-0.48517100000000002</v>
      </c>
      <c r="R48">
        <f t="shared" si="34"/>
        <v>-0.48921300000000001</v>
      </c>
    </row>
    <row r="49" spans="11:18" x14ac:dyDescent="0.2">
      <c r="K49">
        <v>0</v>
      </c>
      <c r="L49" s="2">
        <v>290</v>
      </c>
      <c r="M49" s="2">
        <v>228</v>
      </c>
      <c r="N49" s="2">
        <v>229</v>
      </c>
      <c r="O49">
        <f t="shared" si="31"/>
        <v>0</v>
      </c>
      <c r="P49">
        <f t="shared" si="32"/>
        <v>2.9000000000000001E-2</v>
      </c>
      <c r="Q49">
        <f t="shared" si="33"/>
        <v>2.2800000000000001E-2</v>
      </c>
      <c r="R49">
        <f t="shared" si="34"/>
        <v>2.29E-2</v>
      </c>
    </row>
    <row r="50" spans="11:18" x14ac:dyDescent="0.2">
      <c r="K50">
        <v>30</v>
      </c>
      <c r="L50" s="2">
        <v>5606.97</v>
      </c>
      <c r="M50" s="2">
        <v>5315.68</v>
      </c>
      <c r="N50" s="2">
        <v>5357</v>
      </c>
      <c r="O50">
        <f t="shared" si="31"/>
        <v>0.1</v>
      </c>
      <c r="P50">
        <f t="shared" si="32"/>
        <v>0.560697</v>
      </c>
      <c r="Q50">
        <f t="shared" si="33"/>
        <v>0.53156800000000004</v>
      </c>
      <c r="R50">
        <f t="shared" si="34"/>
        <v>0.53569999999999995</v>
      </c>
    </row>
    <row r="51" spans="11:18" x14ac:dyDescent="0.2">
      <c r="K51">
        <v>60</v>
      </c>
      <c r="L51" s="2">
        <v>10929.7</v>
      </c>
      <c r="M51" s="2">
        <v>10388.31</v>
      </c>
      <c r="N51" s="2">
        <v>10472.99</v>
      </c>
      <c r="O51">
        <f t="shared" si="31"/>
        <v>0.2</v>
      </c>
      <c r="P51">
        <f t="shared" si="32"/>
        <v>1.09297</v>
      </c>
      <c r="Q51">
        <f t="shared" si="33"/>
        <v>1.0388310000000001</v>
      </c>
      <c r="R51">
        <f t="shared" si="34"/>
        <v>1.047299</v>
      </c>
    </row>
    <row r="52" spans="11:18" x14ac:dyDescent="0.2">
      <c r="K52">
        <v>90</v>
      </c>
      <c r="L52" s="2">
        <v>16253.97</v>
      </c>
      <c r="M52" s="2">
        <v>15430</v>
      </c>
      <c r="N52" s="2">
        <v>15560.28</v>
      </c>
      <c r="O52">
        <f t="shared" si="31"/>
        <v>0.3</v>
      </c>
      <c r="P52">
        <f t="shared" si="32"/>
        <v>1.625397</v>
      </c>
      <c r="Q52">
        <f t="shared" si="33"/>
        <v>1.5429999999999999</v>
      </c>
      <c r="R52">
        <f t="shared" si="34"/>
        <v>1.556028</v>
      </c>
    </row>
    <row r="53" spans="11:18" x14ac:dyDescent="0.2">
      <c r="K53">
        <v>120</v>
      </c>
      <c r="L53" s="2">
        <v>21576.400000000001</v>
      </c>
      <c r="M53" s="2">
        <v>20426.34</v>
      </c>
      <c r="N53" s="2">
        <v>20608.169999999998</v>
      </c>
      <c r="O53">
        <f t="shared" si="31"/>
        <v>0.4</v>
      </c>
      <c r="P53">
        <f t="shared" si="32"/>
        <v>2.1576400000000002</v>
      </c>
      <c r="Q53">
        <f t="shared" si="33"/>
        <v>2.0426340000000001</v>
      </c>
      <c r="R53">
        <f t="shared" si="34"/>
        <v>2.0608169999999997</v>
      </c>
    </row>
    <row r="54" spans="11:18" x14ac:dyDescent="0.2">
      <c r="K54">
        <v>150</v>
      </c>
      <c r="L54" s="2">
        <v>26885.27</v>
      </c>
      <c r="M54" s="2">
        <v>25327.08</v>
      </c>
      <c r="N54" s="2">
        <v>25558.59</v>
      </c>
      <c r="O54">
        <f t="shared" si="31"/>
        <v>0.5</v>
      </c>
      <c r="P54">
        <f t="shared" si="32"/>
        <v>2.6885270000000001</v>
      </c>
      <c r="Q54">
        <f t="shared" si="33"/>
        <v>2.532708</v>
      </c>
      <c r="R54">
        <f t="shared" si="34"/>
        <v>2.5558589999999999</v>
      </c>
    </row>
    <row r="55" spans="11:18" x14ac:dyDescent="0.2">
      <c r="K55">
        <v>180</v>
      </c>
      <c r="L55" s="2">
        <v>32187.58</v>
      </c>
      <c r="M55" s="2">
        <v>30249.26</v>
      </c>
      <c r="N55" s="2">
        <v>30532.12</v>
      </c>
      <c r="O55">
        <f t="shared" si="31"/>
        <v>0.6</v>
      </c>
      <c r="P55">
        <f t="shared" si="32"/>
        <v>3.2187580000000002</v>
      </c>
      <c r="Q55">
        <f t="shared" si="33"/>
        <v>3.0249259999999998</v>
      </c>
      <c r="R55">
        <f t="shared" si="34"/>
        <v>3.0532119999999998</v>
      </c>
    </row>
    <row r="56" spans="11:18" x14ac:dyDescent="0.2">
      <c r="K56">
        <v>210</v>
      </c>
      <c r="L56" s="2">
        <v>37496.32</v>
      </c>
      <c r="M56" s="2">
        <v>34714.480000000003</v>
      </c>
      <c r="N56" s="2">
        <v>35021.31</v>
      </c>
      <c r="O56">
        <f t="shared" si="31"/>
        <v>0.7</v>
      </c>
      <c r="P56">
        <f t="shared" si="32"/>
        <v>3.7496320000000001</v>
      </c>
      <c r="Q56">
        <f t="shared" si="33"/>
        <v>3.4714480000000005</v>
      </c>
      <c r="R56">
        <f t="shared" si="34"/>
        <v>3.5021309999999999</v>
      </c>
    </row>
    <row r="57" spans="11:18" x14ac:dyDescent="0.2">
      <c r="K57">
        <v>240</v>
      </c>
      <c r="L57" s="2">
        <v>42697.07</v>
      </c>
      <c r="M57" s="2">
        <v>38605.17</v>
      </c>
      <c r="N57" s="2">
        <v>38911.4</v>
      </c>
      <c r="O57">
        <f t="shared" si="31"/>
        <v>0.8</v>
      </c>
      <c r="P57">
        <f t="shared" si="32"/>
        <v>4.2697070000000004</v>
      </c>
      <c r="Q57">
        <f t="shared" si="33"/>
        <v>3.8605169999999998</v>
      </c>
      <c r="R57">
        <f t="shared" si="34"/>
        <v>3.89114</v>
      </c>
    </row>
    <row r="58" spans="11:18" x14ac:dyDescent="0.2">
      <c r="K58">
        <v>270</v>
      </c>
      <c r="L58" s="2">
        <v>47586.78</v>
      </c>
      <c r="M58" s="2">
        <v>41714.47</v>
      </c>
      <c r="N58" s="2">
        <v>42004.9</v>
      </c>
      <c r="O58">
        <f t="shared" si="31"/>
        <v>0.9</v>
      </c>
      <c r="P58">
        <f t="shared" si="32"/>
        <v>4.7586779999999997</v>
      </c>
      <c r="Q58">
        <f t="shared" si="33"/>
        <v>4.1714469999999997</v>
      </c>
      <c r="R58">
        <f t="shared" si="34"/>
        <v>4.2004900000000003</v>
      </c>
    </row>
    <row r="59" spans="11:18" x14ac:dyDescent="0.2">
      <c r="K59">
        <v>300</v>
      </c>
      <c r="L59" s="2">
        <v>52165.45</v>
      </c>
      <c r="M59" s="2">
        <v>44042.39</v>
      </c>
      <c r="N59" s="2">
        <v>44301.8</v>
      </c>
      <c r="O59">
        <f t="shared" si="31"/>
        <v>1</v>
      </c>
      <c r="P59">
        <f t="shared" si="32"/>
        <v>5.216545</v>
      </c>
      <c r="Q59">
        <f t="shared" si="33"/>
        <v>4.4042389999999996</v>
      </c>
      <c r="R59">
        <f t="shared" si="34"/>
        <v>4.43018</v>
      </c>
    </row>
    <row r="60" spans="11:18" x14ac:dyDescent="0.2">
      <c r="K60">
        <v>270</v>
      </c>
      <c r="L60" s="2">
        <v>47529.38</v>
      </c>
      <c r="M60" s="2">
        <v>41669.040000000001</v>
      </c>
      <c r="N60" s="2">
        <v>41959.53</v>
      </c>
      <c r="O60">
        <f t="shared" si="31"/>
        <v>0.9</v>
      </c>
      <c r="P60">
        <f t="shared" si="32"/>
        <v>4.7529379999999994</v>
      </c>
      <c r="Q60">
        <f t="shared" si="33"/>
        <v>4.1669039999999997</v>
      </c>
      <c r="R60">
        <f t="shared" si="34"/>
        <v>4.1959530000000003</v>
      </c>
    </row>
    <row r="61" spans="11:18" x14ac:dyDescent="0.2">
      <c r="K61">
        <v>240</v>
      </c>
      <c r="L61" s="2">
        <v>42581.04</v>
      </c>
      <c r="M61" s="2">
        <v>38513.54</v>
      </c>
      <c r="N61" s="2">
        <v>38819.699999999997</v>
      </c>
      <c r="O61">
        <f t="shared" si="31"/>
        <v>0.8</v>
      </c>
      <c r="P61">
        <f t="shared" si="32"/>
        <v>4.2581040000000003</v>
      </c>
      <c r="Q61">
        <f t="shared" si="33"/>
        <v>3.8513540000000002</v>
      </c>
      <c r="R61">
        <f t="shared" si="34"/>
        <v>3.8819699999999999</v>
      </c>
    </row>
    <row r="62" spans="11:18" x14ac:dyDescent="0.2">
      <c r="K62">
        <v>210</v>
      </c>
      <c r="L62" s="2">
        <v>37322.11</v>
      </c>
      <c r="M62" s="2">
        <v>34577.410000000003</v>
      </c>
      <c r="N62" s="2">
        <v>34883.85</v>
      </c>
      <c r="O62">
        <f t="shared" si="31"/>
        <v>0.7</v>
      </c>
      <c r="P62">
        <f t="shared" si="32"/>
        <v>3.7322109999999999</v>
      </c>
      <c r="Q62">
        <f t="shared" si="33"/>
        <v>3.4577410000000004</v>
      </c>
      <c r="R62">
        <f t="shared" si="34"/>
        <v>3.4883850000000001</v>
      </c>
    </row>
    <row r="63" spans="11:18" x14ac:dyDescent="0.2">
      <c r="K63">
        <v>180</v>
      </c>
      <c r="L63" s="2">
        <v>31955.34</v>
      </c>
      <c r="M63" s="2">
        <v>30066.81</v>
      </c>
      <c r="N63" s="2">
        <v>30348.95</v>
      </c>
      <c r="O63">
        <f t="shared" si="31"/>
        <v>0.6</v>
      </c>
      <c r="P63">
        <f t="shared" si="32"/>
        <v>3.1955339999999999</v>
      </c>
      <c r="Q63">
        <f t="shared" si="33"/>
        <v>3.0066809999999999</v>
      </c>
      <c r="R63">
        <f t="shared" si="34"/>
        <v>3.0348950000000001</v>
      </c>
    </row>
    <row r="64" spans="11:18" x14ac:dyDescent="0.2">
      <c r="K64">
        <v>150</v>
      </c>
      <c r="L64" s="2">
        <v>26595</v>
      </c>
      <c r="M64" s="2">
        <v>25098.959999999999</v>
      </c>
      <c r="N64" s="2">
        <v>25329.48</v>
      </c>
      <c r="O64">
        <f t="shared" si="31"/>
        <v>0.5</v>
      </c>
      <c r="P64">
        <f t="shared" si="32"/>
        <v>2.6595</v>
      </c>
      <c r="Q64">
        <f t="shared" si="33"/>
        <v>2.5098959999999999</v>
      </c>
      <c r="R64">
        <f t="shared" si="34"/>
        <v>2.5329479999999998</v>
      </c>
    </row>
    <row r="65" spans="11:18" x14ac:dyDescent="0.2">
      <c r="K65">
        <v>120</v>
      </c>
      <c r="L65" s="2">
        <v>21228.03</v>
      </c>
      <c r="M65" s="2">
        <v>20152.48</v>
      </c>
      <c r="N65" s="2">
        <v>20333.080000000002</v>
      </c>
      <c r="O65">
        <f t="shared" si="31"/>
        <v>0.4</v>
      </c>
      <c r="P65">
        <f t="shared" si="32"/>
        <v>2.1228029999999998</v>
      </c>
      <c r="Q65">
        <f t="shared" si="33"/>
        <v>2.0152480000000002</v>
      </c>
      <c r="R65">
        <f t="shared" si="34"/>
        <v>2.0333080000000003</v>
      </c>
    </row>
    <row r="66" spans="11:18" x14ac:dyDescent="0.2">
      <c r="K66">
        <v>90</v>
      </c>
      <c r="L66" s="2">
        <v>15847.56</v>
      </c>
      <c r="M66" s="2">
        <v>15110.33</v>
      </c>
      <c r="N66" s="2">
        <v>15239.26</v>
      </c>
      <c r="O66">
        <f t="shared" si="31"/>
        <v>0.3</v>
      </c>
      <c r="P66">
        <f t="shared" si="32"/>
        <v>1.5847560000000001</v>
      </c>
      <c r="Q66">
        <f t="shared" si="33"/>
        <v>1.5110330000000001</v>
      </c>
      <c r="R66">
        <f t="shared" si="34"/>
        <v>1.5239260000000001</v>
      </c>
    </row>
    <row r="67" spans="11:18" x14ac:dyDescent="0.2">
      <c r="K67">
        <v>60</v>
      </c>
      <c r="L67" s="2">
        <v>10465.629999999999</v>
      </c>
      <c r="M67" s="2">
        <v>10022.76</v>
      </c>
      <c r="N67" s="2">
        <v>10106.33</v>
      </c>
      <c r="O67">
        <f t="shared" si="31"/>
        <v>0.2</v>
      </c>
      <c r="P67">
        <f t="shared" si="32"/>
        <v>1.0465629999999999</v>
      </c>
      <c r="Q67">
        <f t="shared" si="33"/>
        <v>1.0022759999999999</v>
      </c>
      <c r="R67">
        <f t="shared" si="34"/>
        <v>1.0106329999999999</v>
      </c>
    </row>
    <row r="68" spans="11:18" x14ac:dyDescent="0.2">
      <c r="K68">
        <v>30</v>
      </c>
      <c r="L68" s="2">
        <v>5085.13</v>
      </c>
      <c r="M68" s="2">
        <v>4904.6099999999997</v>
      </c>
      <c r="N68" s="2">
        <v>4944.71</v>
      </c>
      <c r="O68">
        <f t="shared" si="31"/>
        <v>0.1</v>
      </c>
      <c r="P68">
        <f t="shared" si="32"/>
        <v>0.50851299999999999</v>
      </c>
      <c r="Q68">
        <f t="shared" si="33"/>
        <v>0.49046099999999998</v>
      </c>
      <c r="R68">
        <f t="shared" si="34"/>
        <v>0.49447099999999999</v>
      </c>
    </row>
    <row r="69" spans="11:18" x14ac:dyDescent="0.2">
      <c r="K69">
        <v>0</v>
      </c>
      <c r="L69" s="2">
        <v>-290</v>
      </c>
      <c r="M69" s="2">
        <v>-228</v>
      </c>
      <c r="N69" s="2">
        <v>-229</v>
      </c>
      <c r="O69">
        <f t="shared" si="31"/>
        <v>0</v>
      </c>
      <c r="P69">
        <f t="shared" si="32"/>
        <v>-2.9000000000000001E-2</v>
      </c>
      <c r="Q69">
        <f t="shared" si="33"/>
        <v>-2.2800000000000001E-2</v>
      </c>
      <c r="R69">
        <f t="shared" si="34"/>
        <v>-2.29E-2</v>
      </c>
    </row>
    <row r="70" spans="11:18" x14ac:dyDescent="0.2">
      <c r="K70">
        <v>-30</v>
      </c>
      <c r="L70" s="2">
        <v>-5573.3</v>
      </c>
      <c r="M70" s="2">
        <v>-5280.95</v>
      </c>
      <c r="N70" s="2">
        <v>-5322.77</v>
      </c>
      <c r="O70">
        <f t="shared" si="31"/>
        <v>-0.1</v>
      </c>
      <c r="P70">
        <f t="shared" si="32"/>
        <v>-0.55732999999999999</v>
      </c>
      <c r="Q70">
        <f t="shared" si="33"/>
        <v>-0.52809499999999998</v>
      </c>
      <c r="R70">
        <f t="shared" si="34"/>
        <v>-0.532277</v>
      </c>
    </row>
    <row r="71" spans="11:18" x14ac:dyDescent="0.2">
      <c r="K71">
        <v>-60</v>
      </c>
      <c r="L71" s="2">
        <v>-10811.53</v>
      </c>
      <c r="M71" s="2">
        <v>-10289.76</v>
      </c>
      <c r="N71" s="2">
        <v>-10373.129999999999</v>
      </c>
      <c r="O71">
        <f t="shared" si="31"/>
        <v>-0.2</v>
      </c>
      <c r="P71">
        <f t="shared" si="32"/>
        <v>-1.081153</v>
      </c>
      <c r="Q71">
        <f t="shared" si="33"/>
        <v>-1.0289760000000001</v>
      </c>
      <c r="R71">
        <f t="shared" si="34"/>
        <v>-1.0373129999999999</v>
      </c>
    </row>
    <row r="72" spans="11:18" x14ac:dyDescent="0.2">
      <c r="K72">
        <v>-90</v>
      </c>
      <c r="L72" s="2">
        <v>-16078.12</v>
      </c>
      <c r="M72" s="2">
        <v>-15285.05</v>
      </c>
      <c r="N72" s="2">
        <v>-15414.52</v>
      </c>
      <c r="O72">
        <f t="shared" si="31"/>
        <v>-0.3</v>
      </c>
      <c r="P72">
        <f t="shared" si="32"/>
        <v>-1.607812</v>
      </c>
      <c r="Q72">
        <f t="shared" si="33"/>
        <v>-1.528505</v>
      </c>
      <c r="R72">
        <f t="shared" si="34"/>
        <v>-1.541452</v>
      </c>
    </row>
    <row r="73" spans="11:18" x14ac:dyDescent="0.2">
      <c r="K73">
        <v>-120</v>
      </c>
      <c r="L73" s="2">
        <v>-21340.959999999999</v>
      </c>
      <c r="M73" s="2">
        <v>-20227.419999999998</v>
      </c>
      <c r="N73" s="2">
        <v>-20405.939999999999</v>
      </c>
      <c r="O73">
        <f t="shared" si="31"/>
        <v>-0.4</v>
      </c>
      <c r="P73">
        <f t="shared" si="32"/>
        <v>-2.134096</v>
      </c>
      <c r="Q73">
        <f t="shared" si="33"/>
        <v>-2.022742</v>
      </c>
      <c r="R73">
        <f t="shared" si="34"/>
        <v>-2.040594</v>
      </c>
    </row>
    <row r="74" spans="11:18" x14ac:dyDescent="0.2">
      <c r="K74">
        <v>-150</v>
      </c>
      <c r="L74" s="2">
        <v>-26595.49</v>
      </c>
      <c r="M74" s="2">
        <v>-25099.09</v>
      </c>
      <c r="N74" s="2">
        <v>-25329.58</v>
      </c>
      <c r="O74">
        <f t="shared" si="31"/>
        <v>-0.5</v>
      </c>
      <c r="P74">
        <f t="shared" si="32"/>
        <v>-2.6595490000000002</v>
      </c>
      <c r="Q74">
        <f t="shared" si="33"/>
        <v>-2.5099089999999999</v>
      </c>
      <c r="R74">
        <f t="shared" si="34"/>
        <v>-2.5329580000000003</v>
      </c>
    </row>
    <row r="75" spans="11:18" x14ac:dyDescent="0.2">
      <c r="K75">
        <v>-180</v>
      </c>
      <c r="L75" s="2">
        <v>-31828.7</v>
      </c>
      <c r="M75" s="2">
        <v>-29841.25</v>
      </c>
      <c r="N75" s="2">
        <v>-30116.53</v>
      </c>
      <c r="O75">
        <f t="shared" si="31"/>
        <v>-0.6</v>
      </c>
      <c r="P75">
        <f t="shared" si="32"/>
        <v>-3.1828699999999999</v>
      </c>
      <c r="Q75">
        <f t="shared" si="33"/>
        <v>-2.9841250000000001</v>
      </c>
      <c r="R75">
        <f t="shared" si="34"/>
        <v>-3.0116529999999999</v>
      </c>
    </row>
    <row r="76" spans="11:18" x14ac:dyDescent="0.2">
      <c r="K76">
        <v>-210</v>
      </c>
      <c r="L76" s="2">
        <v>-37033.26</v>
      </c>
      <c r="M76" s="2">
        <v>-34336.49</v>
      </c>
      <c r="N76" s="2">
        <v>-34643.78</v>
      </c>
      <c r="O76">
        <f t="shared" si="31"/>
        <v>-0.7</v>
      </c>
      <c r="P76">
        <f t="shared" si="32"/>
        <v>-3.7033260000000001</v>
      </c>
      <c r="Q76">
        <f t="shared" si="33"/>
        <v>-3.433649</v>
      </c>
      <c r="R76">
        <f t="shared" si="34"/>
        <v>-3.464378</v>
      </c>
    </row>
    <row r="77" spans="11:18" x14ac:dyDescent="0.2">
      <c r="K77">
        <v>-240</v>
      </c>
      <c r="L77" s="2">
        <v>-42175.74</v>
      </c>
      <c r="M77" s="2">
        <v>-38180.67</v>
      </c>
      <c r="N77" s="2">
        <v>-38488.36</v>
      </c>
      <c r="O77">
        <f t="shared" si="31"/>
        <v>-0.8</v>
      </c>
      <c r="P77">
        <f t="shared" si="32"/>
        <v>-4.2175739999999999</v>
      </c>
      <c r="Q77">
        <f t="shared" si="33"/>
        <v>-3.8180669999999997</v>
      </c>
      <c r="R77">
        <f t="shared" si="34"/>
        <v>-3.8488359999999999</v>
      </c>
    </row>
    <row r="78" spans="11:18" x14ac:dyDescent="0.2">
      <c r="K78">
        <v>-270</v>
      </c>
      <c r="L78" s="2">
        <v>-47064.17</v>
      </c>
      <c r="M78" s="2">
        <v>-41303.9</v>
      </c>
      <c r="N78" s="2">
        <v>-41592.269999999997</v>
      </c>
      <c r="O78">
        <f t="shared" si="31"/>
        <v>-0.9</v>
      </c>
      <c r="P78">
        <f t="shared" si="32"/>
        <v>-4.7064170000000001</v>
      </c>
      <c r="Q78">
        <f t="shared" si="33"/>
        <v>-4.1303900000000002</v>
      </c>
      <c r="R78">
        <f t="shared" si="34"/>
        <v>-4.1592269999999996</v>
      </c>
    </row>
    <row r="79" spans="11:18" x14ac:dyDescent="0.2">
      <c r="K79">
        <v>-300</v>
      </c>
      <c r="L79" s="2">
        <v>-51583.77</v>
      </c>
      <c r="M79" s="2">
        <v>-43584.88</v>
      </c>
      <c r="N79" s="2">
        <v>-43842.28</v>
      </c>
      <c r="O79">
        <f t="shared" si="31"/>
        <v>-1</v>
      </c>
      <c r="P79">
        <f t="shared" si="32"/>
        <v>-5.1583769999999998</v>
      </c>
      <c r="Q79">
        <f t="shared" si="33"/>
        <v>-4.3584879999999995</v>
      </c>
      <c r="R79">
        <f t="shared" si="34"/>
        <v>-4.3842280000000002</v>
      </c>
    </row>
  </sheetData>
  <sortState ref="S4:Y10">
    <sortCondition ref="S4"/>
  </sortState>
  <mergeCells count="19">
    <mergeCell ref="C24:G24"/>
    <mergeCell ref="A1:G1"/>
    <mergeCell ref="C2:G2"/>
    <mergeCell ref="A12:G12"/>
    <mergeCell ref="C13:G13"/>
    <mergeCell ref="A23:G23"/>
    <mergeCell ref="L37:N37"/>
    <mergeCell ref="S1:Y1"/>
    <mergeCell ref="U2:Y2"/>
    <mergeCell ref="S12:Y12"/>
    <mergeCell ref="U13:Y13"/>
    <mergeCell ref="S23:Y23"/>
    <mergeCell ref="U24:Y24"/>
    <mergeCell ref="K1:Q1"/>
    <mergeCell ref="M2:Q2"/>
    <mergeCell ref="K12:Q12"/>
    <mergeCell ref="M13:Q13"/>
    <mergeCell ref="K23:Q23"/>
    <mergeCell ref="M24:Q2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2020-05-28T14:11:50Z</dcterms:created>
  <dcterms:modified xsi:type="dcterms:W3CDTF">2020-06-11T21:30:53Z</dcterms:modified>
</cp:coreProperties>
</file>